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C:\Users\spencer.kurtz\Desktop\ENO Program Files\New Construction\"/>
    </mc:Choice>
  </mc:AlternateContent>
  <xr:revisionPtr revIDLastSave="0" documentId="13_ncr:1_{A39867CB-AEDD-4EDA-A225-806CE3D48992}" xr6:coauthVersionLast="44" xr6:coauthVersionMax="44" xr10:uidLastSave="{00000000-0000-0000-0000-000000000000}"/>
  <workbookProtection workbookAlgorithmName="SHA-512" workbookHashValue="49PUXIZv5TPMNA2aZEWKNHEEy7Z53EWQJ0NMJda8fXutOeIbk6nGy3GZUoqRHImHi1pizuhQtErsnkjz5I1uDA==" workbookSaltValue="WG3/l8jwJWMydEVGcgcSew==" workbookSpinCount="100000" lockStructure="1"/>
  <bookViews>
    <workbookView showSheetTabs="0" xWindow="-120" yWindow="-120" windowWidth="29040" windowHeight="15840" activeTab="6" xr2:uid="{46D99666-0B4F-4786-8118-040404DF47FB}"/>
  </bookViews>
  <sheets>
    <sheet name="CSV" sheetId="6" r:id="rId1"/>
    <sheet name="Summary" sheetId="5" r:id="rId2"/>
    <sheet name="Analysis" sheetId="3" r:id="rId3"/>
    <sheet name="Library" sheetId="1" r:id="rId4"/>
    <sheet name="EnSmPC" sheetId="16" r:id="rId5"/>
    <sheet name="DummyCopy" sheetId="2" state="hidden" r:id="rId6"/>
    <sheet name="WE" sheetId="8" r:id="rId7"/>
    <sheet name="OE" sheetId="9" r:id="rId8"/>
    <sheet name="TC" sheetId="10" r:id="rId9"/>
    <sheet name="PA" sheetId="11" r:id="rId10"/>
    <sheet name="CK" sheetId="14" r:id="rId11"/>
    <sheet name="MN" sheetId="17" r:id="rId12"/>
    <sheet name="MNT" sheetId="23" r:id="rId13"/>
    <sheet name="PP" sheetId="18" r:id="rId14"/>
    <sheet name="IE" sheetId="19" r:id="rId15"/>
    <sheet name="CM" sheetId="20" r:id="rId16"/>
    <sheet name="WP" sheetId="21" r:id="rId17"/>
    <sheet name="SR" sheetId="12" r:id="rId18"/>
    <sheet name="PCN" sheetId="13" r:id="rId19"/>
  </sheets>
  <externalReferences>
    <externalReference r:id="rId20"/>
  </externalReferences>
  <definedNames>
    <definedName name="ApplicationType">Library!$S$5</definedName>
    <definedName name="AverageElectricRate">Library!$U$52</definedName>
    <definedName name="BuildingConditions">Library!$AL$32:$AL$38</definedName>
    <definedName name="BuildingOwnership">Library!$AL$39:$AL$40</definedName>
    <definedName name="BuildingType">Library!$AL$6:$AL$31</definedName>
    <definedName name="BusinessClassification">Library!$S$12:$S$17</definedName>
    <definedName name="ConstructionType">Library!$AL$2:$AL$5</definedName>
    <definedName name="CustomerType">Library!$S$10:$S$11</definedName>
    <definedName name="CustomLightingFixtureTable">[1]FT!$H$15:$BN$1503</definedName>
    <definedName name="CustomLightingMeasureNumber">[1]Library!$CI$2:$CR$25</definedName>
    <definedName name="CustomTab">Library!$C$12</definedName>
    <definedName name="DiversifiedBEType">Library!$S$23:$S$31</definedName>
    <definedName name="EnergySmartChecklistTab">Library!$C$7</definedName>
    <definedName name="HowDidYouHearAboutUs">Library!$S$32:$S$38</definedName>
    <definedName name="InteriorExteriorLightingTab">Library!$C$11</definedName>
    <definedName name="IsAccountNumberAvailable">Library!$S$39:$S$40</definedName>
    <definedName name="IsThereAnEnergyModel">Library!$G$18:$G$19</definedName>
    <definedName name="IsThisADiversifiedBE?">Library!$S$20:$S$22</definedName>
    <definedName name="IsThisaPubliclyFundedInstitution">Library!$S$18:$S$19</definedName>
    <definedName name="JobSiteAddressQuestion">Library!$S$39:$S$40</definedName>
    <definedName name="JobSiteAvailableQuestion">Library!$S$39:$S$40</definedName>
    <definedName name="MeasureDescriptionsTable">[1]Library!$EH$1:$FU$126</definedName>
    <definedName name="MeasureTabs">Library!$C$9</definedName>
    <definedName name="MeetingNotes1Tab">Library!$C$8</definedName>
    <definedName name="OfferingEligibilityTab">Library!$C$4</definedName>
    <definedName name="PrescriptiveLightingDeemedSavings">[1]Tables!$GX$5:$HY$43</definedName>
    <definedName name="PrescriptiveMeasuresList">Library!$BC$5:$BC$30</definedName>
    <definedName name="PrescriptiveTab">Library!$C$10</definedName>
    <definedName name="_xlnm.Print_Area" localSheetId="12">MNT!$D$18:$AW$49</definedName>
    <definedName name="_xlnm.Print_Area" localSheetId="18">PCN!$X$13:$AX$57</definedName>
    <definedName name="_xlnm.Print_Area" localSheetId="13">PP!$D$18:$AX$72</definedName>
    <definedName name="_xlnm.Print_Area" localSheetId="17">SR!$X$13:$AX$57</definedName>
    <definedName name="ProgramApplicationTab">Library!$C$6</definedName>
    <definedName name="ProgramEmail">Library!$S$4</definedName>
    <definedName name="ProgramName">Library!$S$2</definedName>
    <definedName name="ProgramNumber">Library!$S$3</definedName>
    <definedName name="ProgramPropertyName">Library!$S$7</definedName>
    <definedName name="ProgramVersion">Library!$S$6</definedName>
    <definedName name="ProjectCompletionNoticeTab">Library!$C$15</definedName>
    <definedName name="SummaryReportTab">Library!$C$14</definedName>
    <definedName name="TableForBuildingConditions">Library!$AL$32:$AU$38</definedName>
    <definedName name="TableForCoolingHeatingIEFDandIEFE">Library!$AL$32:$AU$38</definedName>
    <definedName name="TableForCSVReference">Library!$BC$3:$DL$32</definedName>
    <definedName name="TableforIncentiveRatesandCaps">Library!$O$43:$AD$49</definedName>
    <definedName name="TableForLPDAOHandCF">Library!$AL$6:$AU$31</definedName>
    <definedName name="TAPrescriptiveBonusIncentiveRate">[1]Library!$CF$14</definedName>
    <definedName name="TermsandConditionsTab">Library!$C$5</definedName>
    <definedName name="USStates">Library!$AW$2:$AW$52</definedName>
    <definedName name="WaterHeaterType">Library!$AL$41:$AL$50</definedName>
    <definedName name="WelcomeTab">Library!$C$3</definedName>
    <definedName name="WholeBuildingPerformancePathTab">Library!$C$13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Q9" i="3" l="1"/>
  <c r="FQ10" i="3"/>
  <c r="FQ11" i="3"/>
  <c r="FQ12" i="3"/>
  <c r="FQ13" i="3"/>
  <c r="FQ14" i="3"/>
  <c r="FQ15" i="3"/>
  <c r="FQ16" i="3"/>
  <c r="FQ17" i="3"/>
  <c r="FQ18" i="3"/>
  <c r="FQ19" i="3"/>
  <c r="FQ20" i="3"/>
  <c r="FQ21" i="3"/>
  <c r="FQ22" i="3"/>
  <c r="FQ23" i="3"/>
  <c r="FQ24" i="3"/>
  <c r="FQ25" i="3"/>
  <c r="FQ26" i="3"/>
  <c r="FQ27" i="3"/>
  <c r="AW9" i="3"/>
  <c r="AW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Q52" i="23" l="1"/>
  <c r="AA52" i="23"/>
  <c r="C52" i="23"/>
  <c r="AQ51" i="23"/>
  <c r="C51" i="23"/>
  <c r="FH9" i="3" l="1"/>
  <c r="FH10" i="3"/>
  <c r="FH11" i="3"/>
  <c r="FH12" i="3"/>
  <c r="FH13" i="3"/>
  <c r="FH14" i="3"/>
  <c r="FH15" i="3"/>
  <c r="FH16" i="3"/>
  <c r="FH17" i="3"/>
  <c r="FH18" i="3"/>
  <c r="FH19" i="3"/>
  <c r="FH20" i="3"/>
  <c r="FH21" i="3"/>
  <c r="FH22" i="3"/>
  <c r="FH23" i="3"/>
  <c r="FH24" i="3"/>
  <c r="FH25" i="3"/>
  <c r="FH26" i="3"/>
  <c r="FH27" i="3"/>
  <c r="FN9" i="3" l="1"/>
  <c r="FN10" i="3"/>
  <c r="FN11" i="3"/>
  <c r="FN12" i="3"/>
  <c r="FN13" i="3"/>
  <c r="FN14" i="3"/>
  <c r="FN15" i="3"/>
  <c r="FN16" i="3"/>
  <c r="FN17" i="3"/>
  <c r="FN18" i="3"/>
  <c r="FN19" i="3"/>
  <c r="FN20" i="3"/>
  <c r="FN21" i="3"/>
  <c r="FN22" i="3"/>
  <c r="FN23" i="3"/>
  <c r="FN24" i="3"/>
  <c r="FN25" i="3"/>
  <c r="FN26" i="3"/>
  <c r="FN27" i="3"/>
  <c r="FN8" i="3"/>
  <c r="DV2" i="3" l="1"/>
  <c r="DV3" i="3"/>
  <c r="CM4" i="3"/>
  <c r="CM3" i="3"/>
  <c r="BN21" i="3"/>
  <c r="BN20" i="3"/>
  <c r="BN19" i="3"/>
  <c r="ED3" i="3" l="1"/>
  <c r="AQ31" i="21"/>
  <c r="AA31" i="21"/>
  <c r="C31" i="21"/>
  <c r="AQ30" i="21"/>
  <c r="C30" i="21"/>
  <c r="D7" i="5" l="1"/>
  <c r="DC2" i="6"/>
  <c r="DB2" i="6"/>
  <c r="DA2" i="6"/>
  <c r="CX2" i="6"/>
  <c r="CW2" i="6"/>
  <c r="CV2" i="6"/>
  <c r="CQ2" i="6"/>
  <c r="CP2" i="6"/>
  <c r="CO2" i="6"/>
  <c r="CN2" i="6"/>
  <c r="DH2" i="6"/>
  <c r="DG2" i="6"/>
  <c r="CL2" i="6"/>
  <c r="BY2" i="6"/>
  <c r="AM33" i="13"/>
  <c r="AM36" i="13"/>
  <c r="CS2" i="6" s="1"/>
  <c r="AM37" i="13"/>
  <c r="CT2" i="6" s="1"/>
  <c r="AM38" i="13"/>
  <c r="CU2" i="6" s="1"/>
  <c r="AM35" i="13"/>
  <c r="CR2" i="6" s="1"/>
  <c r="AM25" i="13"/>
  <c r="AM40" i="13"/>
  <c r="AM39" i="13"/>
  <c r="A7" i="5"/>
  <c r="A28" i="5"/>
  <c r="A30" i="5"/>
  <c r="AM34" i="13"/>
  <c r="C4" i="5" l="1"/>
  <c r="B4" i="5"/>
  <c r="GD5" i="3"/>
  <c r="GD4" i="3"/>
  <c r="AK2" i="6" l="1"/>
  <c r="AJ2" i="6"/>
  <c r="AI2" i="6"/>
  <c r="AH2" i="6"/>
  <c r="AG2" i="6"/>
  <c r="AF2" i="6"/>
  <c r="AE2" i="6"/>
  <c r="AD2" i="6"/>
  <c r="U2" i="6"/>
  <c r="BL8" i="3" l="1"/>
  <c r="BL7" i="3"/>
  <c r="C63" i="13"/>
  <c r="C62" i="13"/>
  <c r="H5" i="6" l="1"/>
  <c r="K5" i="6" s="1"/>
  <c r="H4" i="6"/>
  <c r="K4" i="6" s="1"/>
  <c r="BB8" i="3"/>
  <c r="BB7" i="3"/>
  <c r="X59" i="16"/>
  <c r="L60" i="16"/>
  <c r="L59" i="16"/>
  <c r="AQ62" i="13"/>
  <c r="AA63" i="13"/>
  <c r="AQ63" i="13"/>
  <c r="M5" i="6" l="1"/>
  <c r="G5" i="6"/>
  <c r="A6" i="5" s="1"/>
  <c r="F5" i="6"/>
  <c r="G4" i="6"/>
  <c r="F4" i="6"/>
  <c r="X60" i="16"/>
  <c r="O14" i="13" s="1"/>
  <c r="AL59" i="16"/>
  <c r="AO59" i="16" s="1"/>
  <c r="GO5" i="3"/>
  <c r="C6" i="5" l="1"/>
  <c r="A5" i="5"/>
  <c r="C5" i="5" s="1"/>
  <c r="AL60" i="16"/>
  <c r="AO60" i="16" s="1"/>
  <c r="AY2" i="6"/>
  <c r="EE9" i="3"/>
  <c r="EE10" i="3"/>
  <c r="EE11" i="3"/>
  <c r="EE12" i="3"/>
  <c r="EE13" i="3"/>
  <c r="EE14" i="3"/>
  <c r="EE15" i="3"/>
  <c r="EE16" i="3"/>
  <c r="EE17" i="3"/>
  <c r="EE18" i="3"/>
  <c r="EE19" i="3"/>
  <c r="EE20" i="3"/>
  <c r="EE21" i="3"/>
  <c r="EE22" i="3"/>
  <c r="EE23" i="3"/>
  <c r="EE24" i="3"/>
  <c r="EE25" i="3"/>
  <c r="EE26" i="3"/>
  <c r="EE27" i="3"/>
  <c r="EE8" i="3"/>
  <c r="DP24" i="3" l="1"/>
  <c r="H23" i="6" s="1"/>
  <c r="K23" i="6" s="1"/>
  <c r="G23" i="6"/>
  <c r="A24" i="5" s="1"/>
  <c r="DP16" i="3"/>
  <c r="H15" i="6" s="1"/>
  <c r="K15" i="6" s="1"/>
  <c r="G15" i="6"/>
  <c r="A16" i="5" s="1"/>
  <c r="DP27" i="3"/>
  <c r="H26" i="6" s="1"/>
  <c r="K26" i="6" s="1"/>
  <c r="G26" i="6"/>
  <c r="A27" i="5" s="1"/>
  <c r="DP15" i="3"/>
  <c r="H14" i="6" s="1"/>
  <c r="K14" i="6" s="1"/>
  <c r="G14" i="6"/>
  <c r="A15" i="5" s="1"/>
  <c r="DP26" i="3"/>
  <c r="H25" i="6" s="1"/>
  <c r="K25" i="6" s="1"/>
  <c r="G25" i="6"/>
  <c r="A26" i="5" s="1"/>
  <c r="DP10" i="3"/>
  <c r="H9" i="6" s="1"/>
  <c r="K9" i="6" s="1"/>
  <c r="G9" i="6"/>
  <c r="A10" i="5" s="1"/>
  <c r="G7" i="6"/>
  <c r="A8" i="5" s="1"/>
  <c r="DP8" i="3"/>
  <c r="DP20" i="3"/>
  <c r="H19" i="6" s="1"/>
  <c r="K19" i="6" s="1"/>
  <c r="G19" i="6"/>
  <c r="A20" i="5" s="1"/>
  <c r="DP12" i="3"/>
  <c r="H11" i="6" s="1"/>
  <c r="K11" i="6" s="1"/>
  <c r="G11" i="6"/>
  <c r="A12" i="5" s="1"/>
  <c r="DP23" i="3"/>
  <c r="H22" i="6" s="1"/>
  <c r="K22" i="6" s="1"/>
  <c r="G22" i="6"/>
  <c r="A23" i="5" s="1"/>
  <c r="DP19" i="3"/>
  <c r="H18" i="6" s="1"/>
  <c r="K18" i="6" s="1"/>
  <c r="G18" i="6"/>
  <c r="A19" i="5" s="1"/>
  <c r="DP11" i="3"/>
  <c r="H10" i="6" s="1"/>
  <c r="K10" i="6" s="1"/>
  <c r="G10" i="6"/>
  <c r="A11" i="5" s="1"/>
  <c r="DP22" i="3"/>
  <c r="H21" i="6" s="1"/>
  <c r="K21" i="6" s="1"/>
  <c r="G21" i="6"/>
  <c r="A22" i="5" s="1"/>
  <c r="DP18" i="3"/>
  <c r="H17" i="6" s="1"/>
  <c r="K17" i="6" s="1"/>
  <c r="G17" i="6"/>
  <c r="A18" i="5" s="1"/>
  <c r="DP14" i="3"/>
  <c r="H13" i="6" s="1"/>
  <c r="K13" i="6" s="1"/>
  <c r="G13" i="6"/>
  <c r="A14" i="5" s="1"/>
  <c r="DP25" i="3"/>
  <c r="H24" i="6" s="1"/>
  <c r="K24" i="6" s="1"/>
  <c r="G24" i="6"/>
  <c r="A25" i="5" s="1"/>
  <c r="DP21" i="3"/>
  <c r="H20" i="6" s="1"/>
  <c r="K20" i="6" s="1"/>
  <c r="G20" i="6"/>
  <c r="A21" i="5" s="1"/>
  <c r="DP17" i="3"/>
  <c r="H16" i="6" s="1"/>
  <c r="K16" i="6" s="1"/>
  <c r="G16" i="6"/>
  <c r="A17" i="5" s="1"/>
  <c r="C17" i="5" s="1"/>
  <c r="DP13" i="3"/>
  <c r="H12" i="6" s="1"/>
  <c r="K12" i="6" s="1"/>
  <c r="G12" i="6"/>
  <c r="A13" i="5" s="1"/>
  <c r="DP9" i="3"/>
  <c r="H8" i="6" s="1"/>
  <c r="K8" i="6" s="1"/>
  <c r="G8" i="6"/>
  <c r="A9" i="5" s="1"/>
  <c r="C9" i="5" s="1"/>
  <c r="DF11" i="3"/>
  <c r="C10" i="6" s="1"/>
  <c r="B10" i="6" s="1"/>
  <c r="A10" i="6" s="1"/>
  <c r="O25" i="6"/>
  <c r="DF26" i="3"/>
  <c r="C25" i="6" s="1"/>
  <c r="B25" i="6" s="1"/>
  <c r="A25" i="6" s="1"/>
  <c r="O11" i="6"/>
  <c r="DF12" i="3"/>
  <c r="C11" i="6" s="1"/>
  <c r="B11" i="6" s="1"/>
  <c r="A11" i="6" s="1"/>
  <c r="DF18" i="3"/>
  <c r="C17" i="6" s="1"/>
  <c r="B17" i="6" s="1"/>
  <c r="A17" i="6" s="1"/>
  <c r="DF17" i="3"/>
  <c r="C16" i="6" s="1"/>
  <c r="B16" i="6" s="1"/>
  <c r="A16" i="6" s="1"/>
  <c r="DF15" i="3"/>
  <c r="C14" i="6" s="1"/>
  <c r="B14" i="6" s="1"/>
  <c r="A14" i="6" s="1"/>
  <c r="O21" i="6"/>
  <c r="DF22" i="3"/>
  <c r="C21" i="6" s="1"/>
  <c r="B21" i="6" s="1"/>
  <c r="A21" i="6" s="1"/>
  <c r="O13" i="6"/>
  <c r="DF14" i="3"/>
  <c r="C13" i="6" s="1"/>
  <c r="B13" i="6" s="1"/>
  <c r="A13" i="6" s="1"/>
  <c r="O20" i="6"/>
  <c r="DF21" i="3"/>
  <c r="C20" i="6" s="1"/>
  <c r="B20" i="6" s="1"/>
  <c r="A20" i="6" s="1"/>
  <c r="FB9" i="3"/>
  <c r="FE9" i="3"/>
  <c r="Q8" i="6" s="1"/>
  <c r="FK9" i="3"/>
  <c r="L8" i="6" s="1"/>
  <c r="M8" i="6"/>
  <c r="FB10" i="3"/>
  <c r="FE10" i="3"/>
  <c r="Q9" i="6" s="1"/>
  <c r="FK10" i="3"/>
  <c r="L9" i="6" s="1"/>
  <c r="M9" i="6"/>
  <c r="FB11" i="3"/>
  <c r="FE11" i="3"/>
  <c r="Q10" i="6" s="1"/>
  <c r="FK11" i="3"/>
  <c r="M10" i="6"/>
  <c r="FB12" i="3"/>
  <c r="FE12" i="3"/>
  <c r="Q11" i="6" s="1"/>
  <c r="FK12" i="3"/>
  <c r="M11" i="6"/>
  <c r="FB13" i="3"/>
  <c r="FE13" i="3"/>
  <c r="Q12" i="6" s="1"/>
  <c r="FK13" i="3"/>
  <c r="L12" i="6" s="1"/>
  <c r="M12" i="6"/>
  <c r="FB14" i="3"/>
  <c r="FE14" i="3"/>
  <c r="Q13" i="6" s="1"/>
  <c r="FK14" i="3"/>
  <c r="L13" i="6" s="1"/>
  <c r="M13" i="6"/>
  <c r="FB15" i="3"/>
  <c r="FE15" i="3"/>
  <c r="Q14" i="6" s="1"/>
  <c r="FK15" i="3"/>
  <c r="L14" i="6" s="1"/>
  <c r="M14" i="6"/>
  <c r="FB16" i="3"/>
  <c r="FE16" i="3"/>
  <c r="Q15" i="6" s="1"/>
  <c r="FK16" i="3"/>
  <c r="L15" i="6" s="1"/>
  <c r="M15" i="6"/>
  <c r="FB17" i="3"/>
  <c r="FE17" i="3"/>
  <c r="Q16" i="6" s="1"/>
  <c r="FK17" i="3"/>
  <c r="L16" i="6" s="1"/>
  <c r="M16" i="6"/>
  <c r="FB18" i="3"/>
  <c r="FE18" i="3"/>
  <c r="Q17" i="6" s="1"/>
  <c r="FK18" i="3"/>
  <c r="L17" i="6" s="1"/>
  <c r="M17" i="6"/>
  <c r="FB19" i="3"/>
  <c r="FE19" i="3"/>
  <c r="Q18" i="6" s="1"/>
  <c r="FK19" i="3"/>
  <c r="L18" i="6" s="1"/>
  <c r="M18" i="6"/>
  <c r="FB20" i="3"/>
  <c r="FE20" i="3"/>
  <c r="Q19" i="6" s="1"/>
  <c r="FK20" i="3"/>
  <c r="L19" i="6" s="1"/>
  <c r="M19" i="6"/>
  <c r="FB21" i="3"/>
  <c r="FE21" i="3"/>
  <c r="Q20" i="6" s="1"/>
  <c r="FK21" i="3"/>
  <c r="M20" i="6"/>
  <c r="FB22" i="3"/>
  <c r="FE22" i="3"/>
  <c r="Q21" i="6" s="1"/>
  <c r="FK22" i="3"/>
  <c r="M21" i="6"/>
  <c r="FB23" i="3"/>
  <c r="FE23" i="3"/>
  <c r="Q22" i="6" s="1"/>
  <c r="FK23" i="3"/>
  <c r="L22" i="6" s="1"/>
  <c r="M22" i="6"/>
  <c r="FB24" i="3"/>
  <c r="FE24" i="3"/>
  <c r="Q23" i="6" s="1"/>
  <c r="FK24" i="3"/>
  <c r="L23" i="6" s="1"/>
  <c r="M23" i="6"/>
  <c r="FB25" i="3"/>
  <c r="FE25" i="3"/>
  <c r="Q24" i="6" s="1"/>
  <c r="FK25" i="3"/>
  <c r="L24" i="6" s="1"/>
  <c r="M24" i="6"/>
  <c r="FB26" i="3"/>
  <c r="FE26" i="3"/>
  <c r="Q25" i="6" s="1"/>
  <c r="FK26" i="3"/>
  <c r="L25" i="6" s="1"/>
  <c r="M25" i="6"/>
  <c r="FB27" i="3"/>
  <c r="FE27" i="3"/>
  <c r="Q26" i="6" s="1"/>
  <c r="FK27" i="3"/>
  <c r="L26" i="6" s="1"/>
  <c r="M26" i="6"/>
  <c r="FK8" i="3"/>
  <c r="FE8" i="3"/>
  <c r="Q7" i="6" s="1"/>
  <c r="FB8" i="3"/>
  <c r="DJ9" i="3"/>
  <c r="DJ10" i="3"/>
  <c r="DJ11" i="3"/>
  <c r="DJ12" i="3"/>
  <c r="DJ13" i="3"/>
  <c r="DJ14" i="3"/>
  <c r="DJ15" i="3"/>
  <c r="DJ16" i="3"/>
  <c r="DJ17" i="3"/>
  <c r="DJ18" i="3"/>
  <c r="DJ19" i="3"/>
  <c r="DJ20" i="3"/>
  <c r="DJ21" i="3"/>
  <c r="DJ22" i="3"/>
  <c r="DJ23" i="3"/>
  <c r="DJ24" i="3"/>
  <c r="DJ25" i="3"/>
  <c r="DJ26" i="3"/>
  <c r="DJ27" i="3"/>
  <c r="DJ8" i="3"/>
  <c r="ED2" i="3"/>
  <c r="BN23" i="3"/>
  <c r="C44" i="19"/>
  <c r="BN22" i="3"/>
  <c r="BN24" i="3" s="1"/>
  <c r="H7" i="6" l="1"/>
  <c r="K7" i="6" s="1"/>
  <c r="FQ8" i="3"/>
  <c r="FQ4" i="3" s="1"/>
  <c r="FH8" i="3"/>
  <c r="C18" i="5"/>
  <c r="C23" i="5"/>
  <c r="C10" i="5"/>
  <c r="C16" i="5"/>
  <c r="O14" i="6"/>
  <c r="O17" i="6"/>
  <c r="C13" i="5"/>
  <c r="C21" i="5"/>
  <c r="C14" i="5"/>
  <c r="C22" i="5"/>
  <c r="C19" i="5"/>
  <c r="C12" i="5"/>
  <c r="C26" i="5"/>
  <c r="C27" i="5"/>
  <c r="C25" i="5"/>
  <c r="C11" i="5"/>
  <c r="C20" i="5"/>
  <c r="C15" i="5"/>
  <c r="ED4" i="3"/>
  <c r="ED5" i="3" s="1"/>
  <c r="DV4" i="3"/>
  <c r="DX5" i="3" s="1"/>
  <c r="C24" i="5"/>
  <c r="C8" i="5"/>
  <c r="O16" i="6"/>
  <c r="O10" i="6"/>
  <c r="R25" i="6"/>
  <c r="P25" i="6"/>
  <c r="R24" i="6"/>
  <c r="P24" i="6"/>
  <c r="R22" i="6"/>
  <c r="P22" i="6"/>
  <c r="R20" i="6"/>
  <c r="P20" i="6"/>
  <c r="R18" i="6"/>
  <c r="P18" i="6"/>
  <c r="R16" i="6"/>
  <c r="P16" i="6"/>
  <c r="R14" i="6"/>
  <c r="P14" i="6"/>
  <c r="R12" i="6"/>
  <c r="P12" i="6"/>
  <c r="R10" i="6"/>
  <c r="P10" i="6"/>
  <c r="R8" i="6"/>
  <c r="P8" i="6"/>
  <c r="M7" i="6"/>
  <c r="FN4" i="3"/>
  <c r="AN18" i="20" s="1"/>
  <c r="R21" i="6"/>
  <c r="P21" i="6"/>
  <c r="AU39" i="20"/>
  <c r="L21" i="6"/>
  <c r="AU38" i="20"/>
  <c r="L20" i="6"/>
  <c r="AU29" i="20"/>
  <c r="L11" i="6"/>
  <c r="L10" i="6"/>
  <c r="DF8" i="3"/>
  <c r="C7" i="6" s="1"/>
  <c r="B7" i="6" s="1"/>
  <c r="A7" i="6" s="1"/>
  <c r="R26" i="6"/>
  <c r="P26" i="6"/>
  <c r="R23" i="6"/>
  <c r="P23" i="6"/>
  <c r="R19" i="6"/>
  <c r="P19" i="6"/>
  <c r="R17" i="6"/>
  <c r="P17" i="6"/>
  <c r="R15" i="6"/>
  <c r="P15" i="6"/>
  <c r="R13" i="6"/>
  <c r="P13" i="6"/>
  <c r="R11" i="6"/>
  <c r="P11" i="6"/>
  <c r="R9" i="6"/>
  <c r="P9" i="6"/>
  <c r="L7" i="6"/>
  <c r="FK4" i="3"/>
  <c r="GD6" i="3" s="1"/>
  <c r="GD7" i="3"/>
  <c r="P7" i="6"/>
  <c r="AU43" i="20"/>
  <c r="AU35" i="20"/>
  <c r="AQ43" i="20"/>
  <c r="DF16" i="3"/>
  <c r="C15" i="6" s="1"/>
  <c r="B15" i="6" s="1"/>
  <c r="A15" i="6" s="1"/>
  <c r="DF25" i="3"/>
  <c r="C24" i="6" s="1"/>
  <c r="B24" i="6" s="1"/>
  <c r="A24" i="6" s="1"/>
  <c r="DF13" i="3"/>
  <c r="C12" i="6" s="1"/>
  <c r="B12" i="6" s="1"/>
  <c r="A12" i="6" s="1"/>
  <c r="O12" i="6"/>
  <c r="DF19" i="3"/>
  <c r="C18" i="6" s="1"/>
  <c r="B18" i="6" s="1"/>
  <c r="A18" i="6" s="1"/>
  <c r="DF23" i="3"/>
  <c r="C22" i="6" s="1"/>
  <c r="B22" i="6" s="1"/>
  <c r="A22" i="6" s="1"/>
  <c r="DF24" i="3"/>
  <c r="C23" i="6" s="1"/>
  <c r="B23" i="6" s="1"/>
  <c r="A23" i="6" s="1"/>
  <c r="DF27" i="3"/>
  <c r="C26" i="6" s="1"/>
  <c r="B26" i="6" s="1"/>
  <c r="A26" i="6" s="1"/>
  <c r="DF9" i="3"/>
  <c r="C8" i="6" s="1"/>
  <c r="B8" i="6" s="1"/>
  <c r="A8" i="6" s="1"/>
  <c r="DF20" i="3"/>
  <c r="C19" i="6" s="1"/>
  <c r="B19" i="6" s="1"/>
  <c r="A19" i="6" s="1"/>
  <c r="DF10" i="3"/>
  <c r="C9" i="6" s="1"/>
  <c r="B9" i="6" s="1"/>
  <c r="A9" i="6" s="1"/>
  <c r="AU31" i="20"/>
  <c r="AU32" i="20"/>
  <c r="AQ36" i="20"/>
  <c r="AQ32" i="20"/>
  <c r="AQ28" i="20"/>
  <c r="AQ40" i="20"/>
  <c r="AQ44" i="20"/>
  <c r="AQ29" i="20"/>
  <c r="BN17" i="3"/>
  <c r="CL8" i="3" s="1"/>
  <c r="Q5" i="6" s="1"/>
  <c r="BN16" i="3"/>
  <c r="CI8" i="3" s="1"/>
  <c r="P5" i="6" s="1"/>
  <c r="BN13" i="3"/>
  <c r="CL7" i="3" s="1"/>
  <c r="Q4" i="6" s="1"/>
  <c r="BN12" i="3"/>
  <c r="CI7" i="3" s="1"/>
  <c r="P4" i="6" s="1"/>
  <c r="GR6" i="3" l="1"/>
  <c r="O7" i="6"/>
  <c r="EL2" i="3"/>
  <c r="FQ7" i="3" s="1"/>
  <c r="GR7" i="3" s="1"/>
  <c r="GD14" i="3" s="1"/>
  <c r="AQ35" i="20"/>
  <c r="AQ31" i="20"/>
  <c r="AQ41" i="20"/>
  <c r="AQ38" i="20"/>
  <c r="AQ30" i="20"/>
  <c r="AQ42" i="20"/>
  <c r="EJ3" i="3"/>
  <c r="EH4" i="3"/>
  <c r="AQ37" i="20"/>
  <c r="AQ26" i="20"/>
  <c r="AU34" i="20"/>
  <c r="AQ39" i="20"/>
  <c r="AU28" i="20"/>
  <c r="AQ33" i="20"/>
  <c r="AQ34" i="20"/>
  <c r="AU30" i="20"/>
  <c r="GO6" i="3"/>
  <c r="GL6" i="3"/>
  <c r="AQ27" i="20"/>
  <c r="R7" i="6"/>
  <c r="FH4" i="3"/>
  <c r="GI6" i="3" s="1"/>
  <c r="AU27" i="20"/>
  <c r="O9" i="6"/>
  <c r="AU26" i="20"/>
  <c r="O8" i="6"/>
  <c r="AU41" i="20"/>
  <c r="O23" i="6"/>
  <c r="AU36" i="20"/>
  <c r="O18" i="6"/>
  <c r="AU33" i="20"/>
  <c r="O15" i="6"/>
  <c r="AU37" i="20"/>
  <c r="O19" i="6"/>
  <c r="AU44" i="20"/>
  <c r="O26" i="6"/>
  <c r="AU40" i="20"/>
  <c r="O22" i="6"/>
  <c r="AU42" i="20"/>
  <c r="O24" i="6"/>
  <c r="GO7" i="3"/>
  <c r="GL7" i="3"/>
  <c r="GI7" i="3"/>
  <c r="AU25" i="20"/>
  <c r="AQ25" i="20"/>
  <c r="AJ18" i="20"/>
  <c r="CO8" i="3"/>
  <c r="GI5" i="3" s="1"/>
  <c r="CO7" i="3"/>
  <c r="GI4" i="3" s="1"/>
  <c r="CA7" i="3"/>
  <c r="CA8" i="3"/>
  <c r="C5" i="6"/>
  <c r="B5" i="6" s="1"/>
  <c r="A5" i="6" s="1"/>
  <c r="E9" i="3"/>
  <c r="F9" i="3"/>
  <c r="K9" i="3"/>
  <c r="AD9" i="3"/>
  <c r="K32" i="6" s="1"/>
  <c r="AH9" i="3"/>
  <c r="P32" i="6" s="1"/>
  <c r="AK9" i="3"/>
  <c r="Q32" i="6" s="1"/>
  <c r="E10" i="3"/>
  <c r="F10" i="3"/>
  <c r="K10" i="3"/>
  <c r="AD10" i="3"/>
  <c r="K33" i="6" s="1"/>
  <c r="AH10" i="3"/>
  <c r="P33" i="6" s="1"/>
  <c r="AK10" i="3"/>
  <c r="Q33" i="6" s="1"/>
  <c r="E11" i="3"/>
  <c r="F11" i="3"/>
  <c r="K11" i="3"/>
  <c r="AD11" i="3"/>
  <c r="K34" i="6" s="1"/>
  <c r="AH11" i="3"/>
  <c r="P34" i="6" s="1"/>
  <c r="AK11" i="3"/>
  <c r="Q34" i="6" s="1"/>
  <c r="E12" i="3"/>
  <c r="F12" i="3"/>
  <c r="K12" i="3"/>
  <c r="AD12" i="3"/>
  <c r="K35" i="6" s="1"/>
  <c r="AH12" i="3"/>
  <c r="P35" i="6" s="1"/>
  <c r="AK12" i="3"/>
  <c r="Q35" i="6" s="1"/>
  <c r="E13" i="3"/>
  <c r="F13" i="3"/>
  <c r="K13" i="3"/>
  <c r="AD13" i="3"/>
  <c r="K36" i="6" s="1"/>
  <c r="AH13" i="3"/>
  <c r="P36" i="6" s="1"/>
  <c r="AK13" i="3"/>
  <c r="Q36" i="6" s="1"/>
  <c r="E14" i="3"/>
  <c r="F14" i="3"/>
  <c r="K14" i="3"/>
  <c r="AD14" i="3"/>
  <c r="K37" i="6" s="1"/>
  <c r="AH14" i="3"/>
  <c r="P37" i="6" s="1"/>
  <c r="AK14" i="3"/>
  <c r="Q37" i="6" s="1"/>
  <c r="E15" i="3"/>
  <c r="F15" i="3"/>
  <c r="K15" i="3"/>
  <c r="AD15" i="3"/>
  <c r="K38" i="6" s="1"/>
  <c r="AH15" i="3"/>
  <c r="P38" i="6" s="1"/>
  <c r="AK15" i="3"/>
  <c r="Q38" i="6" s="1"/>
  <c r="E16" i="3"/>
  <c r="F16" i="3"/>
  <c r="K16" i="3"/>
  <c r="AD16" i="3"/>
  <c r="K39" i="6" s="1"/>
  <c r="AH16" i="3"/>
  <c r="P39" i="6" s="1"/>
  <c r="AK16" i="3"/>
  <c r="Q39" i="6" s="1"/>
  <c r="E17" i="3"/>
  <c r="F17" i="3"/>
  <c r="K17" i="3"/>
  <c r="AD17" i="3"/>
  <c r="K40" i="6" s="1"/>
  <c r="AH17" i="3"/>
  <c r="P40" i="6" s="1"/>
  <c r="AK17" i="3"/>
  <c r="Q40" i="6" s="1"/>
  <c r="E18" i="3"/>
  <c r="F18" i="3"/>
  <c r="K18" i="3"/>
  <c r="AD18" i="3"/>
  <c r="K41" i="6" s="1"/>
  <c r="AH18" i="3"/>
  <c r="P41" i="6" s="1"/>
  <c r="AK18" i="3"/>
  <c r="Q41" i="6" s="1"/>
  <c r="E19" i="3"/>
  <c r="F19" i="3"/>
  <c r="K19" i="3"/>
  <c r="AD19" i="3"/>
  <c r="K42" i="6" s="1"/>
  <c r="AH19" i="3"/>
  <c r="P42" i="6" s="1"/>
  <c r="AK19" i="3"/>
  <c r="Q42" i="6" s="1"/>
  <c r="E20" i="3"/>
  <c r="F20" i="3"/>
  <c r="K20" i="3"/>
  <c r="AD20" i="3"/>
  <c r="K43" i="6" s="1"/>
  <c r="AH20" i="3"/>
  <c r="P43" i="6" s="1"/>
  <c r="AK20" i="3"/>
  <c r="Q43" i="6" s="1"/>
  <c r="E21" i="3"/>
  <c r="F21" i="3"/>
  <c r="K21" i="3"/>
  <c r="AD21" i="3"/>
  <c r="K44" i="6" s="1"/>
  <c r="AH21" i="3"/>
  <c r="P44" i="6" s="1"/>
  <c r="AK21" i="3"/>
  <c r="Q44" i="6" s="1"/>
  <c r="E22" i="3"/>
  <c r="F22" i="3"/>
  <c r="K22" i="3"/>
  <c r="AD22" i="3"/>
  <c r="K45" i="6" s="1"/>
  <c r="AH22" i="3"/>
  <c r="P45" i="6" s="1"/>
  <c r="AK22" i="3"/>
  <c r="Q45" i="6" s="1"/>
  <c r="E23" i="3"/>
  <c r="F23" i="3"/>
  <c r="K23" i="3"/>
  <c r="AD23" i="3"/>
  <c r="K46" i="6" s="1"/>
  <c r="AH23" i="3"/>
  <c r="P46" i="6" s="1"/>
  <c r="AK23" i="3"/>
  <c r="Q46" i="6" s="1"/>
  <c r="E24" i="3"/>
  <c r="F24" i="3"/>
  <c r="K24" i="3"/>
  <c r="AD24" i="3"/>
  <c r="K47" i="6" s="1"/>
  <c r="AH24" i="3"/>
  <c r="P47" i="6" s="1"/>
  <c r="AK24" i="3"/>
  <c r="Q47" i="6" s="1"/>
  <c r="E25" i="3"/>
  <c r="F25" i="3"/>
  <c r="K25" i="3"/>
  <c r="AD25" i="3"/>
  <c r="K48" i="6" s="1"/>
  <c r="AH25" i="3"/>
  <c r="P48" i="6" s="1"/>
  <c r="AK25" i="3"/>
  <c r="Q48" i="6" s="1"/>
  <c r="E26" i="3"/>
  <c r="F26" i="3"/>
  <c r="K26" i="3"/>
  <c r="AD26" i="3"/>
  <c r="K49" i="6" s="1"/>
  <c r="AH26" i="3"/>
  <c r="P49" i="6" s="1"/>
  <c r="AK26" i="3"/>
  <c r="Q49" i="6" s="1"/>
  <c r="E27" i="3"/>
  <c r="F27" i="3"/>
  <c r="K27" i="3"/>
  <c r="AD27" i="3"/>
  <c r="K50" i="6" s="1"/>
  <c r="AH27" i="3"/>
  <c r="P50" i="6" s="1"/>
  <c r="AK27" i="3"/>
  <c r="Q50" i="6" s="1"/>
  <c r="E28" i="3"/>
  <c r="F28" i="3"/>
  <c r="K28" i="3"/>
  <c r="AD28" i="3"/>
  <c r="K51" i="6" s="1"/>
  <c r="AH28" i="3"/>
  <c r="P51" i="6" s="1"/>
  <c r="AK28" i="3"/>
  <c r="Q51" i="6" s="1"/>
  <c r="E29" i="3"/>
  <c r="F29" i="3"/>
  <c r="K29" i="3"/>
  <c r="AD29" i="3"/>
  <c r="K52" i="6" s="1"/>
  <c r="AH29" i="3"/>
  <c r="P52" i="6" s="1"/>
  <c r="AK29" i="3"/>
  <c r="Q52" i="6" s="1"/>
  <c r="E30" i="3"/>
  <c r="F30" i="3"/>
  <c r="K30" i="3"/>
  <c r="AD30" i="3"/>
  <c r="K53" i="6" s="1"/>
  <c r="AH30" i="3"/>
  <c r="P53" i="6" s="1"/>
  <c r="AK30" i="3"/>
  <c r="Q53" i="6" s="1"/>
  <c r="E31" i="3"/>
  <c r="F31" i="3"/>
  <c r="K31" i="3"/>
  <c r="AD31" i="3"/>
  <c r="K54" i="6" s="1"/>
  <c r="AH31" i="3"/>
  <c r="P54" i="6" s="1"/>
  <c r="AK31" i="3"/>
  <c r="Q54" i="6" s="1"/>
  <c r="E32" i="3"/>
  <c r="F32" i="3"/>
  <c r="K32" i="3"/>
  <c r="AD32" i="3"/>
  <c r="K55" i="6" s="1"/>
  <c r="AH32" i="3"/>
  <c r="P55" i="6" s="1"/>
  <c r="AK32" i="3"/>
  <c r="Q55" i="6" s="1"/>
  <c r="E33" i="3"/>
  <c r="F33" i="3"/>
  <c r="K33" i="3"/>
  <c r="AD33" i="3"/>
  <c r="K56" i="6" s="1"/>
  <c r="AH33" i="3"/>
  <c r="P56" i="6" s="1"/>
  <c r="AK33" i="3"/>
  <c r="Q56" i="6" s="1"/>
  <c r="E34" i="3"/>
  <c r="F34" i="3"/>
  <c r="K34" i="3"/>
  <c r="AD34" i="3"/>
  <c r="K57" i="6" s="1"/>
  <c r="AH34" i="3"/>
  <c r="P57" i="6" s="1"/>
  <c r="AK34" i="3"/>
  <c r="Q57" i="6" s="1"/>
  <c r="E35" i="3"/>
  <c r="F35" i="3"/>
  <c r="K35" i="3"/>
  <c r="AD35" i="3"/>
  <c r="K58" i="6" s="1"/>
  <c r="AH35" i="3"/>
  <c r="P58" i="6" s="1"/>
  <c r="AK35" i="3"/>
  <c r="Q58" i="6" s="1"/>
  <c r="E36" i="3"/>
  <c r="F36" i="3"/>
  <c r="K36" i="3"/>
  <c r="AD36" i="3"/>
  <c r="K59" i="6" s="1"/>
  <c r="AH36" i="3"/>
  <c r="P59" i="6" s="1"/>
  <c r="AK36" i="3"/>
  <c r="Q59" i="6" s="1"/>
  <c r="E37" i="3"/>
  <c r="F37" i="3"/>
  <c r="K37" i="3"/>
  <c r="AD37" i="3"/>
  <c r="K60" i="6" s="1"/>
  <c r="AH37" i="3"/>
  <c r="P60" i="6" s="1"/>
  <c r="AK37" i="3"/>
  <c r="Q60" i="6" s="1"/>
  <c r="E38" i="3"/>
  <c r="F38" i="3"/>
  <c r="K38" i="3"/>
  <c r="AD38" i="3"/>
  <c r="K61" i="6" s="1"/>
  <c r="AH38" i="3"/>
  <c r="P61" i="6" s="1"/>
  <c r="AK38" i="3"/>
  <c r="Q61" i="6" s="1"/>
  <c r="E39" i="3"/>
  <c r="F39" i="3"/>
  <c r="K39" i="3"/>
  <c r="AD39" i="3"/>
  <c r="K62" i="6" s="1"/>
  <c r="AH39" i="3"/>
  <c r="P62" i="6" s="1"/>
  <c r="AK39" i="3"/>
  <c r="Q62" i="6" s="1"/>
  <c r="E40" i="3"/>
  <c r="F40" i="3"/>
  <c r="K40" i="3"/>
  <c r="AD40" i="3"/>
  <c r="K63" i="6" s="1"/>
  <c r="AH40" i="3"/>
  <c r="P63" i="6" s="1"/>
  <c r="AK40" i="3"/>
  <c r="Q63" i="6" s="1"/>
  <c r="E41" i="3"/>
  <c r="F41" i="3"/>
  <c r="K41" i="3"/>
  <c r="AD41" i="3"/>
  <c r="K64" i="6" s="1"/>
  <c r="AH41" i="3"/>
  <c r="P64" i="6" s="1"/>
  <c r="AK41" i="3"/>
  <c r="Q64" i="6" s="1"/>
  <c r="E42" i="3"/>
  <c r="F42" i="3"/>
  <c r="K42" i="3"/>
  <c r="AD42" i="3"/>
  <c r="K65" i="6" s="1"/>
  <c r="AH42" i="3"/>
  <c r="P65" i="6" s="1"/>
  <c r="AK42" i="3"/>
  <c r="Q65" i="6" s="1"/>
  <c r="E43" i="3"/>
  <c r="F43" i="3"/>
  <c r="K43" i="3"/>
  <c r="AD43" i="3"/>
  <c r="K66" i="6" s="1"/>
  <c r="AH43" i="3"/>
  <c r="P66" i="6" s="1"/>
  <c r="AK43" i="3"/>
  <c r="Q66" i="6" s="1"/>
  <c r="E44" i="3"/>
  <c r="F44" i="3"/>
  <c r="K44" i="3"/>
  <c r="AD44" i="3"/>
  <c r="K67" i="6" s="1"/>
  <c r="AH44" i="3"/>
  <c r="P67" i="6" s="1"/>
  <c r="AK44" i="3"/>
  <c r="Q67" i="6" s="1"/>
  <c r="E45" i="3"/>
  <c r="F45" i="3"/>
  <c r="K45" i="3"/>
  <c r="AD45" i="3"/>
  <c r="K68" i="6" s="1"/>
  <c r="AH45" i="3"/>
  <c r="P68" i="6" s="1"/>
  <c r="AK45" i="3"/>
  <c r="Q68" i="6" s="1"/>
  <c r="E46" i="3"/>
  <c r="F46" i="3"/>
  <c r="K46" i="3"/>
  <c r="AD46" i="3"/>
  <c r="K69" i="6" s="1"/>
  <c r="AH46" i="3"/>
  <c r="P69" i="6" s="1"/>
  <c r="AK46" i="3"/>
  <c r="Q69" i="6" s="1"/>
  <c r="E47" i="3"/>
  <c r="F47" i="3"/>
  <c r="K47" i="3"/>
  <c r="AD47" i="3"/>
  <c r="K70" i="6" s="1"/>
  <c r="AH47" i="3"/>
  <c r="P70" i="6" s="1"/>
  <c r="AK47" i="3"/>
  <c r="Q70" i="6" s="1"/>
  <c r="E48" i="3"/>
  <c r="F48" i="3"/>
  <c r="K48" i="3"/>
  <c r="AD48" i="3"/>
  <c r="K71" i="6" s="1"/>
  <c r="AH48" i="3"/>
  <c r="P71" i="6" s="1"/>
  <c r="AK48" i="3"/>
  <c r="Q71" i="6" s="1"/>
  <c r="E49" i="3"/>
  <c r="F49" i="3"/>
  <c r="K49" i="3"/>
  <c r="AD49" i="3"/>
  <c r="K72" i="6" s="1"/>
  <c r="AH49" i="3"/>
  <c r="P72" i="6" s="1"/>
  <c r="AK49" i="3"/>
  <c r="Q72" i="6" s="1"/>
  <c r="E50" i="3"/>
  <c r="F50" i="3"/>
  <c r="K50" i="3"/>
  <c r="AD50" i="3"/>
  <c r="K73" i="6" s="1"/>
  <c r="AH50" i="3"/>
  <c r="P73" i="6" s="1"/>
  <c r="AK50" i="3"/>
  <c r="Q73" i="6" s="1"/>
  <c r="E51" i="3"/>
  <c r="F51" i="3"/>
  <c r="K51" i="3"/>
  <c r="AD51" i="3"/>
  <c r="K74" i="6" s="1"/>
  <c r="AH51" i="3"/>
  <c r="P74" i="6" s="1"/>
  <c r="AK51" i="3"/>
  <c r="Q74" i="6" s="1"/>
  <c r="E52" i="3"/>
  <c r="F52" i="3"/>
  <c r="K52" i="3"/>
  <c r="AD52" i="3"/>
  <c r="K75" i="6" s="1"/>
  <c r="AH52" i="3"/>
  <c r="P75" i="6" s="1"/>
  <c r="AK52" i="3"/>
  <c r="Q75" i="6" s="1"/>
  <c r="E53" i="3"/>
  <c r="F53" i="3"/>
  <c r="K53" i="3"/>
  <c r="AD53" i="3"/>
  <c r="K76" i="6" s="1"/>
  <c r="AH53" i="3"/>
  <c r="P76" i="6" s="1"/>
  <c r="AK53" i="3"/>
  <c r="Q76" i="6" s="1"/>
  <c r="E54" i="3"/>
  <c r="F54" i="3"/>
  <c r="K54" i="3"/>
  <c r="AD54" i="3"/>
  <c r="K77" i="6" s="1"/>
  <c r="AH54" i="3"/>
  <c r="P77" i="6" s="1"/>
  <c r="AK54" i="3"/>
  <c r="Q77" i="6" s="1"/>
  <c r="E55" i="3"/>
  <c r="F55" i="3"/>
  <c r="K55" i="3"/>
  <c r="AD55" i="3"/>
  <c r="K78" i="6" s="1"/>
  <c r="AH55" i="3"/>
  <c r="P78" i="6" s="1"/>
  <c r="AK55" i="3"/>
  <c r="Q78" i="6" s="1"/>
  <c r="E56" i="3"/>
  <c r="F56" i="3"/>
  <c r="K56" i="3"/>
  <c r="AD56" i="3"/>
  <c r="K79" i="6" s="1"/>
  <c r="AH56" i="3"/>
  <c r="P79" i="6" s="1"/>
  <c r="AK56" i="3"/>
  <c r="Q79" i="6" s="1"/>
  <c r="E8" i="3"/>
  <c r="F8" i="3"/>
  <c r="K8" i="3"/>
  <c r="AD8" i="3"/>
  <c r="K31" i="6" s="1"/>
  <c r="AH8" i="3"/>
  <c r="P31" i="6" s="1"/>
  <c r="AK8" i="3"/>
  <c r="Q31" i="6" s="1"/>
  <c r="F7" i="3"/>
  <c r="AK7" i="3"/>
  <c r="Q30" i="6" s="1"/>
  <c r="AH7" i="3"/>
  <c r="AD7" i="3"/>
  <c r="K30" i="6" s="1"/>
  <c r="K7" i="3"/>
  <c r="E7" i="3"/>
  <c r="AQ49" i="20"/>
  <c r="AA49" i="20"/>
  <c r="C49" i="20"/>
  <c r="AQ48" i="20"/>
  <c r="C48" i="20"/>
  <c r="AQ45" i="19"/>
  <c r="AA45" i="19"/>
  <c r="C45" i="19"/>
  <c r="AQ44" i="19"/>
  <c r="AQ78" i="18"/>
  <c r="AA78" i="18"/>
  <c r="C78" i="18"/>
  <c r="AQ77" i="18"/>
  <c r="C77" i="18"/>
  <c r="AQ131" i="17"/>
  <c r="AA131" i="17"/>
  <c r="C131" i="17"/>
  <c r="AQ130" i="17"/>
  <c r="C130" i="17"/>
  <c r="F36" i="14"/>
  <c r="F34" i="14"/>
  <c r="F32" i="14"/>
  <c r="F30" i="14"/>
  <c r="F28" i="14"/>
  <c r="F26" i="14"/>
  <c r="F24" i="14"/>
  <c r="AL32" i="16"/>
  <c r="AO32" i="16" s="1"/>
  <c r="X137" i="16"/>
  <c r="AL137" i="16" s="1"/>
  <c r="AO137" i="16" s="1"/>
  <c r="X136" i="16"/>
  <c r="AL136" i="16" s="1"/>
  <c r="AO136" i="16" s="1"/>
  <c r="X133" i="16"/>
  <c r="AL133" i="16" s="1"/>
  <c r="AO133" i="16" s="1"/>
  <c r="X132" i="16"/>
  <c r="X131" i="16"/>
  <c r="X130" i="16"/>
  <c r="X129" i="16"/>
  <c r="X128" i="16"/>
  <c r="X127" i="16"/>
  <c r="X126" i="16"/>
  <c r="X125" i="16"/>
  <c r="CD2" i="6" s="1"/>
  <c r="X121" i="16"/>
  <c r="X120" i="16"/>
  <c r="X119" i="16"/>
  <c r="X118" i="16"/>
  <c r="X117" i="16"/>
  <c r="X114" i="16"/>
  <c r="AL114" i="16" s="1"/>
  <c r="AO114" i="16" s="1"/>
  <c r="X113" i="16"/>
  <c r="AL113" i="16" s="1"/>
  <c r="AO113" i="16" s="1"/>
  <c r="X112" i="16"/>
  <c r="AL112" i="16" s="1"/>
  <c r="AO112" i="16" s="1"/>
  <c r="X111" i="16"/>
  <c r="AL111" i="16" s="1"/>
  <c r="AO111" i="16" s="1"/>
  <c r="X110" i="16"/>
  <c r="AL110" i="16" s="1"/>
  <c r="AO110" i="16" s="1"/>
  <c r="X109" i="16"/>
  <c r="AL109" i="16" s="1"/>
  <c r="AO109" i="16" s="1"/>
  <c r="X108" i="16"/>
  <c r="AL108" i="16" s="1"/>
  <c r="AO108" i="16" s="1"/>
  <c r="X107" i="16"/>
  <c r="AL107" i="16" s="1"/>
  <c r="AO107" i="16" s="1"/>
  <c r="X106" i="16"/>
  <c r="AL106" i="16" s="1"/>
  <c r="AO106" i="16" s="1"/>
  <c r="X105" i="16"/>
  <c r="AL105" i="16" s="1"/>
  <c r="AO105" i="16" s="1"/>
  <c r="X104" i="16"/>
  <c r="AL104" i="16" s="1"/>
  <c r="AO104" i="16" s="1"/>
  <c r="X103" i="16"/>
  <c r="AL103" i="16" s="1"/>
  <c r="AO103" i="16" s="1"/>
  <c r="X102" i="16"/>
  <c r="AL102" i="16" s="1"/>
  <c r="AO102" i="16" s="1"/>
  <c r="X101" i="16"/>
  <c r="AL101" i="16" s="1"/>
  <c r="AO101" i="16" s="1"/>
  <c r="X100" i="16"/>
  <c r="AL100" i="16" s="1"/>
  <c r="AO100" i="16" s="1"/>
  <c r="X99" i="16"/>
  <c r="AL99" i="16" s="1"/>
  <c r="AO99" i="16" s="1"/>
  <c r="X98" i="16"/>
  <c r="AL98" i="16" s="1"/>
  <c r="AO98" i="16" s="1"/>
  <c r="X97" i="16"/>
  <c r="AL97" i="16" s="1"/>
  <c r="AO97" i="16" s="1"/>
  <c r="X96" i="16"/>
  <c r="AL96" i="16" s="1"/>
  <c r="AO96" i="16" s="1"/>
  <c r="X95" i="16"/>
  <c r="AL95" i="16" s="1"/>
  <c r="AO95" i="16" s="1"/>
  <c r="X94" i="16"/>
  <c r="AL94" i="16" s="1"/>
  <c r="AO94" i="16" s="1"/>
  <c r="X93" i="16"/>
  <c r="AL93" i="16" s="1"/>
  <c r="AO93" i="16" s="1"/>
  <c r="X92" i="16"/>
  <c r="AL92" i="16" s="1"/>
  <c r="AO92" i="16" s="1"/>
  <c r="X91" i="16"/>
  <c r="AL91" i="16" s="1"/>
  <c r="AO91" i="16" s="1"/>
  <c r="X90" i="16"/>
  <c r="AL90" i="16" s="1"/>
  <c r="AO90" i="16" s="1"/>
  <c r="X89" i="16"/>
  <c r="AL89" i="16" s="1"/>
  <c r="AO89" i="16" s="1"/>
  <c r="X88" i="16"/>
  <c r="AL88" i="16" s="1"/>
  <c r="AO88" i="16" s="1"/>
  <c r="X87" i="16"/>
  <c r="AL87" i="16" s="1"/>
  <c r="AO87" i="16" s="1"/>
  <c r="X86" i="16"/>
  <c r="AL86" i="16" s="1"/>
  <c r="AO86" i="16" s="1"/>
  <c r="X85" i="16"/>
  <c r="AL85" i="16" s="1"/>
  <c r="AO85" i="16" s="1"/>
  <c r="X84" i="16"/>
  <c r="AL84" i="16" s="1"/>
  <c r="AO84" i="16" s="1"/>
  <c r="X83" i="16"/>
  <c r="AL83" i="16" s="1"/>
  <c r="AO83" i="16" s="1"/>
  <c r="X82" i="16"/>
  <c r="AL82" i="16" s="1"/>
  <c r="AO82" i="16" s="1"/>
  <c r="X81" i="16"/>
  <c r="AL81" i="16" s="1"/>
  <c r="AO81" i="16" s="1"/>
  <c r="X80" i="16"/>
  <c r="AL80" i="16" s="1"/>
  <c r="AO80" i="16" s="1"/>
  <c r="X79" i="16"/>
  <c r="AL79" i="16" s="1"/>
  <c r="AO79" i="16" s="1"/>
  <c r="X78" i="16"/>
  <c r="AL78" i="16" s="1"/>
  <c r="AO78" i="16" s="1"/>
  <c r="X77" i="16"/>
  <c r="AL77" i="16" s="1"/>
  <c r="AO77" i="16" s="1"/>
  <c r="X76" i="16"/>
  <c r="AL76" i="16" s="1"/>
  <c r="AO76" i="16" s="1"/>
  <c r="X75" i="16"/>
  <c r="AL75" i="16" s="1"/>
  <c r="AO75" i="16" s="1"/>
  <c r="X72" i="16"/>
  <c r="X71" i="16"/>
  <c r="X70" i="16"/>
  <c r="X69" i="16"/>
  <c r="X68" i="16"/>
  <c r="X67" i="16"/>
  <c r="X66" i="16"/>
  <c r="X65" i="16"/>
  <c r="X64" i="16"/>
  <c r="X63" i="16"/>
  <c r="AQ7" i="3" l="1"/>
  <c r="AN7" i="3"/>
  <c r="AW7" i="3" s="1"/>
  <c r="AL132" i="16"/>
  <c r="AO132" i="16" s="1"/>
  <c r="CK2" i="6"/>
  <c r="AL131" i="16"/>
  <c r="AO131" i="16" s="1"/>
  <c r="CJ2" i="6"/>
  <c r="AL130" i="16"/>
  <c r="AO130" i="16" s="1"/>
  <c r="CI2" i="6"/>
  <c r="AL129" i="16"/>
  <c r="AO129" i="16" s="1"/>
  <c r="CH2" i="6"/>
  <c r="AL128" i="16"/>
  <c r="AO128" i="16" s="1"/>
  <c r="CG2" i="6"/>
  <c r="CG4" i="3"/>
  <c r="CM2" i="3"/>
  <c r="BN10" i="3" s="1"/>
  <c r="CG3" i="3"/>
  <c r="BW2" i="6"/>
  <c r="AL127" i="16"/>
  <c r="AO127" i="16" s="1"/>
  <c r="CF2" i="6"/>
  <c r="AL126" i="16"/>
  <c r="AO126" i="16" s="1"/>
  <c r="CE2" i="6"/>
  <c r="AO30" i="12"/>
  <c r="BI2" i="6"/>
  <c r="AO32" i="12"/>
  <c r="AM30" i="13"/>
  <c r="BM2" i="6"/>
  <c r="AL72" i="16"/>
  <c r="AO72" i="16" s="1"/>
  <c r="BQ2" i="6"/>
  <c r="AO28" i="12"/>
  <c r="BH2" i="6"/>
  <c r="AL65" i="16"/>
  <c r="AO65" i="16" s="1"/>
  <c r="BJ2" i="6"/>
  <c r="AO34" i="12"/>
  <c r="BN2" i="6"/>
  <c r="AL67" i="16"/>
  <c r="AO67" i="16" s="1"/>
  <c r="AM31" i="13"/>
  <c r="BL2" i="6"/>
  <c r="AL71" i="16"/>
  <c r="AO71" i="16" s="1"/>
  <c r="BP2" i="6"/>
  <c r="AL66" i="16"/>
  <c r="AO66" i="16" s="1"/>
  <c r="BK2" i="6"/>
  <c r="AL70" i="16"/>
  <c r="AO70" i="16" s="1"/>
  <c r="BO2" i="6"/>
  <c r="AQ18" i="20"/>
  <c r="AN8" i="3"/>
  <c r="AW8" i="3" s="1"/>
  <c r="AL121" i="16"/>
  <c r="AO121" i="16" s="1"/>
  <c r="BZ2" i="6"/>
  <c r="AL118" i="16"/>
  <c r="AO118" i="16" s="1"/>
  <c r="BV2" i="6"/>
  <c r="AL117" i="16"/>
  <c r="AO117" i="16" s="1"/>
  <c r="BU2" i="6"/>
  <c r="AL125" i="16"/>
  <c r="AO125" i="16" s="1"/>
  <c r="C28" i="6"/>
  <c r="AL120" i="16"/>
  <c r="AO120" i="16" s="1"/>
  <c r="BX2" i="6"/>
  <c r="P30" i="6"/>
  <c r="H79" i="6"/>
  <c r="AT56" i="3"/>
  <c r="M79" i="6" s="1"/>
  <c r="H75" i="6"/>
  <c r="AT52" i="3"/>
  <c r="M75" i="6" s="1"/>
  <c r="AT48" i="3"/>
  <c r="M71" i="6" s="1"/>
  <c r="H71" i="6"/>
  <c r="H67" i="6"/>
  <c r="AT44" i="3"/>
  <c r="M67" i="6" s="1"/>
  <c r="H63" i="6"/>
  <c r="AT40" i="3"/>
  <c r="M63" i="6" s="1"/>
  <c r="H59" i="6"/>
  <c r="AT36" i="3"/>
  <c r="M59" i="6" s="1"/>
  <c r="H55" i="6"/>
  <c r="AT32" i="3"/>
  <c r="M55" i="6" s="1"/>
  <c r="H51" i="6"/>
  <c r="AT28" i="3"/>
  <c r="M51" i="6" s="1"/>
  <c r="H47" i="6"/>
  <c r="AT24" i="3"/>
  <c r="M47" i="6" s="1"/>
  <c r="H43" i="6"/>
  <c r="AT20" i="3"/>
  <c r="M43" i="6" s="1"/>
  <c r="Z16" i="3"/>
  <c r="H39" i="6"/>
  <c r="AT16" i="3"/>
  <c r="M39" i="6" s="1"/>
  <c r="Z12" i="3"/>
  <c r="H35" i="6"/>
  <c r="AT12" i="3"/>
  <c r="M35" i="6" s="1"/>
  <c r="R4" i="6"/>
  <c r="R5" i="6"/>
  <c r="H76" i="6"/>
  <c r="AT53" i="3"/>
  <c r="M76" i="6" s="1"/>
  <c r="H72" i="6"/>
  <c r="AT49" i="3"/>
  <c r="M72" i="6" s="1"/>
  <c r="H68" i="6"/>
  <c r="AT45" i="3"/>
  <c r="M68" i="6" s="1"/>
  <c r="H64" i="6"/>
  <c r="AT41" i="3"/>
  <c r="M64" i="6" s="1"/>
  <c r="A37" i="3"/>
  <c r="C60" i="6" s="1"/>
  <c r="B60" i="6" s="1"/>
  <c r="A60" i="6" s="1"/>
  <c r="H60" i="6"/>
  <c r="AT37" i="3"/>
  <c r="M60" i="6" s="1"/>
  <c r="A33" i="3"/>
  <c r="C56" i="6" s="1"/>
  <c r="B56" i="6" s="1"/>
  <c r="A56" i="6" s="1"/>
  <c r="H56" i="6"/>
  <c r="AT33" i="3"/>
  <c r="M56" i="6" s="1"/>
  <c r="A29" i="3"/>
  <c r="C52" i="6" s="1"/>
  <c r="B52" i="6" s="1"/>
  <c r="A52" i="6" s="1"/>
  <c r="H52" i="6"/>
  <c r="AT29" i="3"/>
  <c r="M52" i="6" s="1"/>
  <c r="A25" i="3"/>
  <c r="C48" i="6" s="1"/>
  <c r="B48" i="6" s="1"/>
  <c r="A48" i="6" s="1"/>
  <c r="H48" i="6"/>
  <c r="AT25" i="3"/>
  <c r="M48" i="6" s="1"/>
  <c r="A21" i="3"/>
  <c r="C44" i="6" s="1"/>
  <c r="B44" i="6" s="1"/>
  <c r="A44" i="6" s="1"/>
  <c r="H44" i="6"/>
  <c r="AT21" i="3"/>
  <c r="M44" i="6" s="1"/>
  <c r="A17" i="3"/>
  <c r="C40" i="6" s="1"/>
  <c r="B40" i="6" s="1"/>
  <c r="A40" i="6" s="1"/>
  <c r="H40" i="6"/>
  <c r="AT17" i="3"/>
  <c r="M40" i="6" s="1"/>
  <c r="A13" i="3"/>
  <c r="C36" i="6" s="1"/>
  <c r="B36" i="6" s="1"/>
  <c r="A36" i="6" s="1"/>
  <c r="H36" i="6"/>
  <c r="AT13" i="3"/>
  <c r="M36" i="6" s="1"/>
  <c r="A9" i="3"/>
  <c r="C32" i="6" s="1"/>
  <c r="B32" i="6" s="1"/>
  <c r="A32" i="6" s="1"/>
  <c r="H32" i="6"/>
  <c r="AT9" i="3"/>
  <c r="M32" i="6" s="1"/>
  <c r="H77" i="6"/>
  <c r="AT54" i="3"/>
  <c r="M77" i="6" s="1"/>
  <c r="H73" i="6"/>
  <c r="AT50" i="3"/>
  <c r="M73" i="6" s="1"/>
  <c r="H69" i="6"/>
  <c r="AT46" i="3"/>
  <c r="M69" i="6" s="1"/>
  <c r="H65" i="6"/>
  <c r="AT42" i="3"/>
  <c r="M65" i="6" s="1"/>
  <c r="H61" i="6"/>
  <c r="AT38" i="3"/>
  <c r="M61" i="6" s="1"/>
  <c r="H57" i="6"/>
  <c r="AT34" i="3"/>
  <c r="M57" i="6" s="1"/>
  <c r="H53" i="6"/>
  <c r="AT30" i="3"/>
  <c r="M53" i="6" s="1"/>
  <c r="H49" i="6"/>
  <c r="AT26" i="3"/>
  <c r="M49" i="6" s="1"/>
  <c r="H45" i="6"/>
  <c r="AT22" i="3"/>
  <c r="M45" i="6" s="1"/>
  <c r="Z18" i="3"/>
  <c r="H41" i="6"/>
  <c r="AT18" i="3"/>
  <c r="M41" i="6" s="1"/>
  <c r="Z14" i="3"/>
  <c r="H37" i="6"/>
  <c r="AT14" i="3"/>
  <c r="M37" i="6" s="1"/>
  <c r="Z10" i="3"/>
  <c r="H33" i="6"/>
  <c r="AT10" i="3"/>
  <c r="M33" i="6" s="1"/>
  <c r="A8" i="3"/>
  <c r="C31" i="6" s="1"/>
  <c r="B31" i="6" s="1"/>
  <c r="A31" i="6" s="1"/>
  <c r="H31" i="6"/>
  <c r="H78" i="6"/>
  <c r="AT55" i="3"/>
  <c r="M78" i="6" s="1"/>
  <c r="H74" i="6"/>
  <c r="AT51" i="3"/>
  <c r="M74" i="6" s="1"/>
  <c r="H70" i="6"/>
  <c r="AT47" i="3"/>
  <c r="M70" i="6" s="1"/>
  <c r="H66" i="6"/>
  <c r="AT43" i="3"/>
  <c r="M66" i="6" s="1"/>
  <c r="A39" i="3"/>
  <c r="C62" i="6" s="1"/>
  <c r="B62" i="6" s="1"/>
  <c r="A62" i="6" s="1"/>
  <c r="H62" i="6"/>
  <c r="AT39" i="3"/>
  <c r="M62" i="6" s="1"/>
  <c r="A35" i="3"/>
  <c r="C58" i="6" s="1"/>
  <c r="B58" i="6" s="1"/>
  <c r="A58" i="6" s="1"/>
  <c r="H58" i="6"/>
  <c r="AT35" i="3"/>
  <c r="M58" i="6" s="1"/>
  <c r="A31" i="3"/>
  <c r="C54" i="6" s="1"/>
  <c r="B54" i="6" s="1"/>
  <c r="A54" i="6" s="1"/>
  <c r="H54" i="6"/>
  <c r="AT31" i="3"/>
  <c r="M54" i="6" s="1"/>
  <c r="A27" i="3"/>
  <c r="C50" i="6" s="1"/>
  <c r="B50" i="6" s="1"/>
  <c r="A50" i="6" s="1"/>
  <c r="H50" i="6"/>
  <c r="AT27" i="3"/>
  <c r="M50" i="6" s="1"/>
  <c r="A23" i="3"/>
  <c r="C46" i="6" s="1"/>
  <c r="B46" i="6" s="1"/>
  <c r="A46" i="6" s="1"/>
  <c r="H46" i="6"/>
  <c r="AT23" i="3"/>
  <c r="M46" i="6" s="1"/>
  <c r="A19" i="3"/>
  <c r="C42" i="6" s="1"/>
  <c r="B42" i="6" s="1"/>
  <c r="A42" i="6" s="1"/>
  <c r="H42" i="6"/>
  <c r="AT19" i="3"/>
  <c r="M42" i="6" s="1"/>
  <c r="A15" i="3"/>
  <c r="C38" i="6" s="1"/>
  <c r="B38" i="6" s="1"/>
  <c r="A38" i="6" s="1"/>
  <c r="H38" i="6"/>
  <c r="AT15" i="3"/>
  <c r="M38" i="6" s="1"/>
  <c r="A11" i="3"/>
  <c r="C34" i="6" s="1"/>
  <c r="B34" i="6" s="1"/>
  <c r="A34" i="6" s="1"/>
  <c r="H34" i="6"/>
  <c r="AT11" i="3"/>
  <c r="M34" i="6" s="1"/>
  <c r="Z7" i="3"/>
  <c r="H30" i="6"/>
  <c r="AO134" i="16"/>
  <c r="AR134" i="16" s="1"/>
  <c r="U36" i="14" s="1"/>
  <c r="X122" i="16"/>
  <c r="CA2" i="6" s="1"/>
  <c r="AO73" i="16"/>
  <c r="AR73" i="16" s="1"/>
  <c r="U30" i="14" s="1"/>
  <c r="AL63" i="16"/>
  <c r="AO63" i="16" s="1"/>
  <c r="AL64" i="16"/>
  <c r="AO64" i="16" s="1"/>
  <c r="AL68" i="16"/>
  <c r="AO68" i="16" s="1"/>
  <c r="AL69" i="16"/>
  <c r="AO69" i="16" s="1"/>
  <c r="AL119" i="16"/>
  <c r="AO119" i="16" s="1"/>
  <c r="C4" i="6"/>
  <c r="B4" i="6" s="1"/>
  <c r="A4" i="6" s="1"/>
  <c r="AQ22" i="3"/>
  <c r="AQ20" i="3"/>
  <c r="AQ38" i="3"/>
  <c r="AQ51" i="3"/>
  <c r="AQ47" i="3"/>
  <c r="AQ43" i="3"/>
  <c r="AQ14" i="3"/>
  <c r="AQ48" i="3"/>
  <c r="AQ40" i="3"/>
  <c r="AQ24" i="3"/>
  <c r="AQ56" i="3"/>
  <c r="AQ41" i="3"/>
  <c r="AQ55" i="3"/>
  <c r="AQ42" i="3"/>
  <c r="AQ26" i="3"/>
  <c r="AQ18" i="3"/>
  <c r="AQ50" i="3"/>
  <c r="AQ49" i="3"/>
  <c r="AQ10" i="3"/>
  <c r="AQ36" i="3"/>
  <c r="AQ12" i="3"/>
  <c r="AQ16" i="3"/>
  <c r="AQ33" i="3"/>
  <c r="A53" i="3"/>
  <c r="C76" i="6" s="1"/>
  <c r="B76" i="6" s="1"/>
  <c r="A76" i="6" s="1"/>
  <c r="AN53" i="3"/>
  <c r="Z53" i="3"/>
  <c r="AQ53" i="3"/>
  <c r="Z54" i="3"/>
  <c r="A54" i="3"/>
  <c r="C77" i="6" s="1"/>
  <c r="B77" i="6" s="1"/>
  <c r="A77" i="6" s="1"/>
  <c r="AN54" i="3"/>
  <c r="AQ54" i="3"/>
  <c r="A45" i="3"/>
  <c r="C68" i="6" s="1"/>
  <c r="B68" i="6" s="1"/>
  <c r="A68" i="6" s="1"/>
  <c r="AN45" i="3"/>
  <c r="Z45" i="3"/>
  <c r="AQ45" i="3"/>
  <c r="Z30" i="3"/>
  <c r="A30" i="3"/>
  <c r="C53" i="6" s="1"/>
  <c r="B53" i="6" s="1"/>
  <c r="A53" i="6" s="1"/>
  <c r="AN30" i="3"/>
  <c r="AQ30" i="3"/>
  <c r="Z46" i="3"/>
  <c r="A46" i="3"/>
  <c r="C69" i="6" s="1"/>
  <c r="B69" i="6" s="1"/>
  <c r="A69" i="6" s="1"/>
  <c r="AN46" i="3"/>
  <c r="AQ46" i="3"/>
  <c r="AQ35" i="3"/>
  <c r="Z28" i="3"/>
  <c r="A28" i="3"/>
  <c r="C51" i="6" s="1"/>
  <c r="B51" i="6" s="1"/>
  <c r="A51" i="6" s="1"/>
  <c r="AN28" i="3"/>
  <c r="Z52" i="3"/>
  <c r="A52" i="3"/>
  <c r="C75" i="6" s="1"/>
  <c r="B75" i="6" s="1"/>
  <c r="A75" i="6" s="1"/>
  <c r="AN52" i="3"/>
  <c r="Z44" i="3"/>
  <c r="A44" i="3"/>
  <c r="C67" i="6" s="1"/>
  <c r="B67" i="6" s="1"/>
  <c r="A67" i="6" s="1"/>
  <c r="AN44" i="3"/>
  <c r="AQ37" i="3"/>
  <c r="Z32" i="3"/>
  <c r="A32" i="3"/>
  <c r="C55" i="6" s="1"/>
  <c r="B55" i="6" s="1"/>
  <c r="A55" i="6" s="1"/>
  <c r="AN32" i="3"/>
  <c r="A51" i="3"/>
  <c r="C74" i="6" s="1"/>
  <c r="B74" i="6" s="1"/>
  <c r="A74" i="6" s="1"/>
  <c r="AN51" i="3"/>
  <c r="Z51" i="3"/>
  <c r="A43" i="3"/>
  <c r="C66" i="6" s="1"/>
  <c r="B66" i="6" s="1"/>
  <c r="A66" i="6" s="1"/>
  <c r="AN43" i="3"/>
  <c r="Z43" i="3"/>
  <c r="AQ39" i="3"/>
  <c r="Z34" i="3"/>
  <c r="A34" i="3"/>
  <c r="C57" i="6" s="1"/>
  <c r="B57" i="6" s="1"/>
  <c r="A57" i="6" s="1"/>
  <c r="AN34" i="3"/>
  <c r="Z50" i="3"/>
  <c r="A50" i="3"/>
  <c r="C73" i="6" s="1"/>
  <c r="B73" i="6" s="1"/>
  <c r="A73" i="6" s="1"/>
  <c r="AN50" i="3"/>
  <c r="Z42" i="3"/>
  <c r="A42" i="3"/>
  <c r="C65" i="6" s="1"/>
  <c r="B65" i="6" s="1"/>
  <c r="A65" i="6" s="1"/>
  <c r="AN42" i="3"/>
  <c r="Z36" i="3"/>
  <c r="A36" i="3"/>
  <c r="C59" i="6" s="1"/>
  <c r="B59" i="6" s="1"/>
  <c r="A59" i="6" s="1"/>
  <c r="AN36" i="3"/>
  <c r="AQ28" i="3"/>
  <c r="AQ25" i="3"/>
  <c r="Z20" i="3"/>
  <c r="A20" i="3"/>
  <c r="C43" i="6" s="1"/>
  <c r="B43" i="6" s="1"/>
  <c r="A43" i="6" s="1"/>
  <c r="AN20" i="3"/>
  <c r="A49" i="3"/>
  <c r="C72" i="6" s="1"/>
  <c r="B72" i="6" s="1"/>
  <c r="A72" i="6" s="1"/>
  <c r="AN49" i="3"/>
  <c r="Z49" i="3"/>
  <c r="A41" i="3"/>
  <c r="C64" i="6" s="1"/>
  <c r="B64" i="6" s="1"/>
  <c r="A64" i="6" s="1"/>
  <c r="AN41" i="3"/>
  <c r="Z41" i="3"/>
  <c r="Z38" i="3"/>
  <c r="A38" i="3"/>
  <c r="C61" i="6" s="1"/>
  <c r="B61" i="6" s="1"/>
  <c r="A61" i="6" s="1"/>
  <c r="AN38" i="3"/>
  <c r="AQ27" i="3"/>
  <c r="Z22" i="3"/>
  <c r="A22" i="3"/>
  <c r="C45" i="6" s="1"/>
  <c r="B45" i="6" s="1"/>
  <c r="A45" i="6" s="1"/>
  <c r="AN22" i="3"/>
  <c r="Z56" i="3"/>
  <c r="A56" i="3"/>
  <c r="C79" i="6" s="1"/>
  <c r="B79" i="6" s="1"/>
  <c r="A79" i="6" s="1"/>
  <c r="AN56" i="3"/>
  <c r="AQ52" i="3"/>
  <c r="Z48" i="3"/>
  <c r="A48" i="3"/>
  <c r="C71" i="6" s="1"/>
  <c r="B71" i="6" s="1"/>
  <c r="A71" i="6" s="1"/>
  <c r="AN48" i="3"/>
  <c r="AQ44" i="3"/>
  <c r="Z40" i="3"/>
  <c r="A40" i="3"/>
  <c r="C63" i="6" s="1"/>
  <c r="B63" i="6" s="1"/>
  <c r="A63" i="6" s="1"/>
  <c r="AN40" i="3"/>
  <c r="AQ32" i="3"/>
  <c r="AQ29" i="3"/>
  <c r="Z24" i="3"/>
  <c r="A24" i="3"/>
  <c r="C47" i="6" s="1"/>
  <c r="B47" i="6" s="1"/>
  <c r="A47" i="6" s="1"/>
  <c r="AN24" i="3"/>
  <c r="A55" i="3"/>
  <c r="C78" i="6" s="1"/>
  <c r="B78" i="6" s="1"/>
  <c r="A78" i="6" s="1"/>
  <c r="AN55" i="3"/>
  <c r="Z55" i="3"/>
  <c r="A47" i="3"/>
  <c r="C70" i="6" s="1"/>
  <c r="B70" i="6" s="1"/>
  <c r="A70" i="6" s="1"/>
  <c r="AN47" i="3"/>
  <c r="Z47" i="3"/>
  <c r="AQ34" i="3"/>
  <c r="AQ31" i="3"/>
  <c r="Z26" i="3"/>
  <c r="A26" i="3"/>
  <c r="C49" i="6" s="1"/>
  <c r="B49" i="6" s="1"/>
  <c r="A49" i="6" s="1"/>
  <c r="AN26" i="3"/>
  <c r="Z39" i="3"/>
  <c r="Z37" i="3"/>
  <c r="Z35" i="3"/>
  <c r="Z33" i="3"/>
  <c r="Z31" i="3"/>
  <c r="Z29" i="3"/>
  <c r="Z27" i="3"/>
  <c r="Z25" i="3"/>
  <c r="Z23" i="3"/>
  <c r="Z21" i="3"/>
  <c r="Z19" i="3"/>
  <c r="AN18" i="3"/>
  <c r="A18" i="3"/>
  <c r="C41" i="6" s="1"/>
  <c r="B41" i="6" s="1"/>
  <c r="A41" i="6" s="1"/>
  <c r="Z17" i="3"/>
  <c r="AN16" i="3"/>
  <c r="A16" i="3"/>
  <c r="C39" i="6" s="1"/>
  <c r="B39" i="6" s="1"/>
  <c r="A39" i="6" s="1"/>
  <c r="Z15" i="3"/>
  <c r="AN14" i="3"/>
  <c r="A14" i="3"/>
  <c r="C37" i="6" s="1"/>
  <c r="B37" i="6" s="1"/>
  <c r="A37" i="6" s="1"/>
  <c r="Z13" i="3"/>
  <c r="AN12" i="3"/>
  <c r="A12" i="3"/>
  <c r="C35" i="6" s="1"/>
  <c r="B35" i="6" s="1"/>
  <c r="A35" i="6" s="1"/>
  <c r="Z11" i="3"/>
  <c r="AN10" i="3"/>
  <c r="A10" i="3"/>
  <c r="C33" i="6" s="1"/>
  <c r="B33" i="6" s="1"/>
  <c r="A33" i="6" s="1"/>
  <c r="Z9" i="3"/>
  <c r="AQ23" i="3"/>
  <c r="AQ21" i="3"/>
  <c r="AQ19" i="3"/>
  <c r="AQ17" i="3"/>
  <c r="AQ15" i="3"/>
  <c r="AQ13" i="3"/>
  <c r="AQ11" i="3"/>
  <c r="AQ9" i="3"/>
  <c r="AN39" i="3"/>
  <c r="AN37" i="3"/>
  <c r="AN35" i="3"/>
  <c r="AN33" i="3"/>
  <c r="AN31" i="3"/>
  <c r="AN29" i="3"/>
  <c r="AN27" i="3"/>
  <c r="AN25" i="3"/>
  <c r="AN23" i="3"/>
  <c r="AN21" i="3"/>
  <c r="AN19" i="3"/>
  <c r="AN17" i="3"/>
  <c r="AN15" i="3"/>
  <c r="AN13" i="3"/>
  <c r="R36" i="6" s="1"/>
  <c r="AN11" i="3"/>
  <c r="AN9" i="3"/>
  <c r="AQ8" i="3"/>
  <c r="AT8" i="3"/>
  <c r="M31" i="6" s="1"/>
  <c r="Z8" i="3"/>
  <c r="AT7" i="3"/>
  <c r="M30" i="6" s="1"/>
  <c r="A7" i="3"/>
  <c r="C30" i="6" s="1"/>
  <c r="B30" i="6" s="1"/>
  <c r="A30" i="6" s="1"/>
  <c r="X53" i="16"/>
  <c r="X52" i="16"/>
  <c r="X51" i="16"/>
  <c r="X50" i="16"/>
  <c r="X49" i="16"/>
  <c r="X48" i="16"/>
  <c r="X47" i="16"/>
  <c r="X42" i="16"/>
  <c r="X41" i="16"/>
  <c r="X40" i="16"/>
  <c r="X31" i="16"/>
  <c r="X30" i="16"/>
  <c r="X29" i="16"/>
  <c r="X28" i="16"/>
  <c r="X27" i="16"/>
  <c r="X26" i="16"/>
  <c r="AL26" i="16" s="1"/>
  <c r="AO26" i="16" s="1"/>
  <c r="X24" i="16"/>
  <c r="W2" i="6" s="1"/>
  <c r="X23" i="16"/>
  <c r="O4" i="5" l="1"/>
  <c r="AO50" i="12"/>
  <c r="Y64" i="18"/>
  <c r="Y48" i="18"/>
  <c r="Y68" i="18"/>
  <c r="Y69" i="18"/>
  <c r="Y28" i="18"/>
  <c r="Y41" i="18"/>
  <c r="Y49" i="18"/>
  <c r="Y56" i="18"/>
  <c r="Y27" i="18"/>
  <c r="Y35" i="18"/>
  <c r="Y51" i="18"/>
  <c r="Y54" i="18"/>
  <c r="Y67" i="18"/>
  <c r="Y60" i="18"/>
  <c r="Y70" i="18"/>
  <c r="Y34" i="18"/>
  <c r="Y29" i="18"/>
  <c r="Y72" i="18"/>
  <c r="Y24" i="18"/>
  <c r="Y25" i="18"/>
  <c r="Y33" i="18"/>
  <c r="Y37" i="18"/>
  <c r="Y45" i="18"/>
  <c r="Y53" i="18"/>
  <c r="Y42" i="18"/>
  <c r="Y63" i="18"/>
  <c r="Y40" i="18"/>
  <c r="Y57" i="18"/>
  <c r="Y65" i="18"/>
  <c r="Y58" i="18"/>
  <c r="Y66" i="18"/>
  <c r="Y59" i="18"/>
  <c r="Y62" i="18"/>
  <c r="Y61" i="18"/>
  <c r="Y23" i="18"/>
  <c r="Y30" i="18"/>
  <c r="Y36" i="18"/>
  <c r="Y43" i="18"/>
  <c r="Y71" i="18"/>
  <c r="L36" i="6"/>
  <c r="O36" i="6"/>
  <c r="Y31" i="18"/>
  <c r="Y39" i="18"/>
  <c r="Y47" i="18"/>
  <c r="Y55" i="18"/>
  <c r="Y38" i="18"/>
  <c r="Y52" i="18"/>
  <c r="Y50" i="18"/>
  <c r="Y44" i="18"/>
  <c r="Y46" i="18"/>
  <c r="Y26" i="18"/>
  <c r="Y32" i="18"/>
  <c r="AO123" i="16"/>
  <c r="AR123" i="16" s="1"/>
  <c r="U34" i="14" s="1"/>
  <c r="T27" i="21"/>
  <c r="AL51" i="16"/>
  <c r="AO51" i="16" s="1"/>
  <c r="AW2" i="6"/>
  <c r="Z32" i="12"/>
  <c r="AX2" i="6"/>
  <c r="AL27" i="16"/>
  <c r="AO27" i="16" s="1"/>
  <c r="Y2" i="6"/>
  <c r="AL31" i="16"/>
  <c r="AO31" i="16" s="1"/>
  <c r="AC2" i="6"/>
  <c r="AL28" i="16"/>
  <c r="AO28" i="16" s="1"/>
  <c r="Z2" i="6"/>
  <c r="Z30" i="12"/>
  <c r="AT2" i="6"/>
  <c r="AL29" i="16"/>
  <c r="AO29" i="16" s="1"/>
  <c r="AA2" i="6"/>
  <c r="AL41" i="16"/>
  <c r="AO41" i="16" s="1"/>
  <c r="AM2" i="6"/>
  <c r="AL49" i="16"/>
  <c r="AO49" i="16" s="1"/>
  <c r="AU2" i="6"/>
  <c r="Z28" i="12"/>
  <c r="AS2" i="6"/>
  <c r="AL40" i="16"/>
  <c r="AO40" i="16" s="1"/>
  <c r="AL2" i="6"/>
  <c r="AL30" i="16"/>
  <c r="AO30" i="16" s="1"/>
  <c r="AB2" i="6"/>
  <c r="AN2" i="6"/>
  <c r="X43" i="16"/>
  <c r="AO2" i="6" s="1"/>
  <c r="AL50" i="16"/>
  <c r="AO50" i="16" s="1"/>
  <c r="AV2" i="6"/>
  <c r="AL23" i="16"/>
  <c r="AO23" i="16" s="1"/>
  <c r="V2" i="6"/>
  <c r="AL122" i="16"/>
  <c r="AO122" i="16" s="1"/>
  <c r="AO115" i="16" s="1"/>
  <c r="AR115" i="16" s="1"/>
  <c r="U32" i="14" s="1"/>
  <c r="AN4" i="3"/>
  <c r="AN15" i="18" s="1"/>
  <c r="R28" i="6"/>
  <c r="K28" i="6"/>
  <c r="Q28" i="6"/>
  <c r="B28" i="6"/>
  <c r="A28" i="6" s="1"/>
  <c r="P28" i="6"/>
  <c r="L28" i="6"/>
  <c r="M28" i="6"/>
  <c r="H28" i="6"/>
  <c r="G28" i="6" s="1"/>
  <c r="O28" i="6"/>
  <c r="AN37" i="18"/>
  <c r="R44" i="6"/>
  <c r="AR37" i="18"/>
  <c r="L44" i="6"/>
  <c r="AN63" i="18"/>
  <c r="R70" i="6"/>
  <c r="AN52" i="18"/>
  <c r="R59" i="6"/>
  <c r="AN25" i="18"/>
  <c r="R32" i="6"/>
  <c r="AN41" i="18"/>
  <c r="R48" i="6"/>
  <c r="AR25" i="18"/>
  <c r="L32" i="6"/>
  <c r="AU25" i="18"/>
  <c r="O32" i="6"/>
  <c r="AN32" i="18"/>
  <c r="R39" i="6"/>
  <c r="AN64" i="18"/>
  <c r="R71" i="6"/>
  <c r="AN54" i="18"/>
  <c r="R61" i="6"/>
  <c r="AN65" i="18"/>
  <c r="R72" i="6"/>
  <c r="AU68" i="18"/>
  <c r="O75" i="6"/>
  <c r="AN67" i="18"/>
  <c r="R74" i="6"/>
  <c r="AU44" i="18"/>
  <c r="O51" i="6"/>
  <c r="AR51" i="18"/>
  <c r="L58" i="6"/>
  <c r="AR65" i="18"/>
  <c r="L72" i="6"/>
  <c r="AR57" i="18"/>
  <c r="L64" i="6"/>
  <c r="AR72" i="18"/>
  <c r="L79" i="6"/>
  <c r="AR40" i="18"/>
  <c r="L47" i="6"/>
  <c r="F42" i="6"/>
  <c r="G42" i="6"/>
  <c r="A43" i="5" s="1"/>
  <c r="C43" i="5" s="1"/>
  <c r="F78" i="6"/>
  <c r="G78" i="6"/>
  <c r="G56" i="6"/>
  <c r="A57" i="5" s="1"/>
  <c r="F56" i="6"/>
  <c r="G68" i="6"/>
  <c r="A69" i="5" s="1"/>
  <c r="F68" i="6"/>
  <c r="G43" i="6"/>
  <c r="A44" i="5" s="1"/>
  <c r="C44" i="5" s="1"/>
  <c r="F43" i="6"/>
  <c r="G59" i="6"/>
  <c r="A60" i="5" s="1"/>
  <c r="F59" i="6"/>
  <c r="G75" i="6"/>
  <c r="A76" i="5" s="1"/>
  <c r="F75" i="6"/>
  <c r="AU27" i="18"/>
  <c r="O34" i="6"/>
  <c r="AN58" i="18"/>
  <c r="R65" i="6"/>
  <c r="AN48" i="18"/>
  <c r="R55" i="6"/>
  <c r="AN68" i="18"/>
  <c r="R75" i="6"/>
  <c r="AU62" i="18"/>
  <c r="O69" i="6"/>
  <c r="AU46" i="18"/>
  <c r="O53" i="6"/>
  <c r="AN61" i="18"/>
  <c r="R68" i="6"/>
  <c r="AN69" i="18"/>
  <c r="R76" i="6"/>
  <c r="AR32" i="18"/>
  <c r="L39" i="6"/>
  <c r="AR28" i="18"/>
  <c r="L35" i="6"/>
  <c r="AU26" i="18"/>
  <c r="O33" i="6"/>
  <c r="AU52" i="18"/>
  <c r="O59" i="6"/>
  <c r="AR30" i="18"/>
  <c r="L37" i="6"/>
  <c r="AR54" i="18"/>
  <c r="L61" i="6"/>
  <c r="AR38" i="18"/>
  <c r="L45" i="6"/>
  <c r="F54" i="6"/>
  <c r="G54" i="6"/>
  <c r="A55" i="5" s="1"/>
  <c r="G31" i="6"/>
  <c r="A32" i="5" s="1"/>
  <c r="C32" i="5" s="1"/>
  <c r="F31" i="6"/>
  <c r="F53" i="6"/>
  <c r="G53" i="6"/>
  <c r="A54" i="5" s="1"/>
  <c r="C54" i="5" s="1"/>
  <c r="G69" i="6"/>
  <c r="A70" i="5" s="1"/>
  <c r="F69" i="6"/>
  <c r="G36" i="6"/>
  <c r="A37" i="5" s="1"/>
  <c r="C37" i="5" s="1"/>
  <c r="F36" i="6"/>
  <c r="AN43" i="18"/>
  <c r="R50" i="6"/>
  <c r="AN71" i="18"/>
  <c r="R78" i="6"/>
  <c r="AU47" i="18"/>
  <c r="O54" i="6"/>
  <c r="AU67" i="18"/>
  <c r="O74" i="6"/>
  <c r="AU41" i="18"/>
  <c r="O48" i="6"/>
  <c r="AU55" i="18"/>
  <c r="O62" i="6"/>
  <c r="AR62" i="18"/>
  <c r="L69" i="6"/>
  <c r="AR46" i="18"/>
  <c r="L53" i="6"/>
  <c r="AU32" i="18"/>
  <c r="O39" i="6"/>
  <c r="AU42" i="18"/>
  <c r="O49" i="6"/>
  <c r="AR56" i="18"/>
  <c r="L63" i="6"/>
  <c r="AR59" i="18"/>
  <c r="L66" i="6"/>
  <c r="AU58" i="18"/>
  <c r="O65" i="6"/>
  <c r="F34" i="6"/>
  <c r="G34" i="6"/>
  <c r="A35" i="5" s="1"/>
  <c r="C35" i="5" s="1"/>
  <c r="F66" i="6"/>
  <c r="G66" i="6"/>
  <c r="A67" i="5" s="1"/>
  <c r="G41" i="6"/>
  <c r="A42" i="5" s="1"/>
  <c r="C42" i="5" s="1"/>
  <c r="F41" i="6"/>
  <c r="G48" i="6"/>
  <c r="A49" i="5" s="1"/>
  <c r="C49" i="5" s="1"/>
  <c r="F48" i="6"/>
  <c r="G72" i="6"/>
  <c r="A73" i="5" s="1"/>
  <c r="F72" i="6"/>
  <c r="G35" i="6"/>
  <c r="A36" i="5" s="1"/>
  <c r="C36" i="5" s="1"/>
  <c r="F35" i="6"/>
  <c r="G47" i="6"/>
  <c r="A48" i="5" s="1"/>
  <c r="C48" i="5" s="1"/>
  <c r="F47" i="6"/>
  <c r="G63" i="6"/>
  <c r="A64" i="5" s="1"/>
  <c r="F63" i="6"/>
  <c r="F79" i="6"/>
  <c r="G79" i="6"/>
  <c r="AR27" i="18"/>
  <c r="L34" i="6"/>
  <c r="AN23" i="18"/>
  <c r="R30" i="6"/>
  <c r="AN28" i="18"/>
  <c r="R35" i="6"/>
  <c r="AN38" i="18"/>
  <c r="R45" i="6"/>
  <c r="AN31" i="18"/>
  <c r="R38" i="6"/>
  <c r="AN47" i="18"/>
  <c r="R54" i="6"/>
  <c r="AR31" i="18"/>
  <c r="L38" i="6"/>
  <c r="AU31" i="18"/>
  <c r="O38" i="6"/>
  <c r="AN34" i="18"/>
  <c r="R41" i="6"/>
  <c r="AR47" i="18"/>
  <c r="L54" i="6"/>
  <c r="AR48" i="18"/>
  <c r="L55" i="6"/>
  <c r="AR68" i="18"/>
  <c r="L75" i="6"/>
  <c r="AR41" i="18"/>
  <c r="L48" i="6"/>
  <c r="AR55" i="18"/>
  <c r="L62" i="6"/>
  <c r="AN62" i="18"/>
  <c r="R69" i="6"/>
  <c r="AN46" i="18"/>
  <c r="R53" i="6"/>
  <c r="AU70" i="18"/>
  <c r="O77" i="6"/>
  <c r="AU34" i="18"/>
  <c r="O41" i="6"/>
  <c r="AR52" i="18"/>
  <c r="L59" i="6"/>
  <c r="AR26" i="18"/>
  <c r="L33" i="6"/>
  <c r="AU65" i="18"/>
  <c r="O72" i="6"/>
  <c r="AR64" i="18"/>
  <c r="L71" i="6"/>
  <c r="AR63" i="18"/>
  <c r="L70" i="6"/>
  <c r="AU66" i="18"/>
  <c r="O73" i="6"/>
  <c r="F46" i="6"/>
  <c r="G46" i="6"/>
  <c r="A47" i="5" s="1"/>
  <c r="C47" i="5" s="1"/>
  <c r="F57" i="6"/>
  <c r="G57" i="6"/>
  <c r="A58" i="5" s="1"/>
  <c r="G73" i="6"/>
  <c r="A74" i="5" s="1"/>
  <c r="F73" i="6"/>
  <c r="G60" i="6"/>
  <c r="A61" i="5" s="1"/>
  <c r="F60" i="6"/>
  <c r="AN45" i="18"/>
  <c r="R52" i="6"/>
  <c r="AR45" i="18"/>
  <c r="L52" i="6"/>
  <c r="AN24" i="18"/>
  <c r="R31" i="6"/>
  <c r="AN33" i="18"/>
  <c r="R40" i="6"/>
  <c r="AN49" i="18"/>
  <c r="R56" i="6"/>
  <c r="AR33" i="18"/>
  <c r="L40" i="6"/>
  <c r="AU33" i="18"/>
  <c r="O40" i="6"/>
  <c r="AR50" i="18"/>
  <c r="L57" i="6"/>
  <c r="AN56" i="18"/>
  <c r="R63" i="6"/>
  <c r="AN72" i="18"/>
  <c r="R79" i="6"/>
  <c r="AN57" i="18"/>
  <c r="R64" i="6"/>
  <c r="AR44" i="18"/>
  <c r="L51" i="6"/>
  <c r="AU60" i="18"/>
  <c r="O67" i="6"/>
  <c r="AU53" i="18"/>
  <c r="O60" i="6"/>
  <c r="AR70" i="18"/>
  <c r="L77" i="6"/>
  <c r="AU35" i="18"/>
  <c r="O42" i="6"/>
  <c r="AU56" i="18"/>
  <c r="O63" i="6"/>
  <c r="AU30" i="18"/>
  <c r="O37" i="6"/>
  <c r="AU71" i="18"/>
  <c r="O78" i="6"/>
  <c r="AR67" i="18"/>
  <c r="L74" i="6"/>
  <c r="AR36" i="18"/>
  <c r="L43" i="6"/>
  <c r="F58" i="6"/>
  <c r="G58" i="6"/>
  <c r="A59" i="5" s="1"/>
  <c r="F70" i="6"/>
  <c r="G70" i="6"/>
  <c r="A71" i="5" s="1"/>
  <c r="G33" i="6"/>
  <c r="A34" i="5" s="1"/>
  <c r="C34" i="5" s="1"/>
  <c r="F33" i="6"/>
  <c r="F40" i="6"/>
  <c r="G40" i="6"/>
  <c r="A41" i="5" s="1"/>
  <c r="C41" i="5" s="1"/>
  <c r="G76" i="6"/>
  <c r="A77" i="5" s="1"/>
  <c r="F76" i="6"/>
  <c r="G51" i="6"/>
  <c r="A52" i="5" s="1"/>
  <c r="C52" i="5" s="1"/>
  <c r="F51" i="6"/>
  <c r="G67" i="6"/>
  <c r="A68" i="5" s="1"/>
  <c r="F67" i="6"/>
  <c r="AU43" i="18"/>
  <c r="O50" i="6"/>
  <c r="AU48" i="18"/>
  <c r="O55" i="6"/>
  <c r="AN66" i="18"/>
  <c r="R73" i="6"/>
  <c r="AN59" i="18"/>
  <c r="R66" i="6"/>
  <c r="AR53" i="18"/>
  <c r="L60" i="6"/>
  <c r="AN70" i="18"/>
  <c r="R77" i="6"/>
  <c r="AU49" i="18"/>
  <c r="O56" i="6"/>
  <c r="AU54" i="18"/>
  <c r="O61" i="6"/>
  <c r="AU40" i="18"/>
  <c r="O47" i="6"/>
  <c r="AR42" i="18"/>
  <c r="L49" i="6"/>
  <c r="AU38" i="18"/>
  <c r="O45" i="6"/>
  <c r="F38" i="6"/>
  <c r="G38" i="6"/>
  <c r="A39" i="5" s="1"/>
  <c r="C39" i="5" s="1"/>
  <c r="G45" i="6"/>
  <c r="A46" i="5" s="1"/>
  <c r="C46" i="5" s="1"/>
  <c r="F45" i="6"/>
  <c r="G61" i="6"/>
  <c r="A62" i="5" s="1"/>
  <c r="F61" i="6"/>
  <c r="G77" i="6"/>
  <c r="A78" i="5" s="1"/>
  <c r="F77" i="6"/>
  <c r="G52" i="6"/>
  <c r="A53" i="5" s="1"/>
  <c r="C53" i="5" s="1"/>
  <c r="F52" i="6"/>
  <c r="G39" i="6"/>
  <c r="A40" i="5" s="1"/>
  <c r="C40" i="5" s="1"/>
  <c r="F39" i="6"/>
  <c r="G71" i="6"/>
  <c r="A72" i="5" s="1"/>
  <c r="F71" i="6"/>
  <c r="AR23" i="18"/>
  <c r="L30" i="6"/>
  <c r="AU45" i="18"/>
  <c r="O52" i="6"/>
  <c r="AN51" i="18"/>
  <c r="R58" i="6"/>
  <c r="AN53" i="18"/>
  <c r="R60" i="6"/>
  <c r="AN40" i="18"/>
  <c r="R47" i="6"/>
  <c r="AR43" i="18"/>
  <c r="L50" i="6"/>
  <c r="AN60" i="18"/>
  <c r="R67" i="6"/>
  <c r="AU61" i="18"/>
  <c r="O68" i="6"/>
  <c r="AU69" i="18"/>
  <c r="O76" i="6"/>
  <c r="AR49" i="18"/>
  <c r="L56" i="6"/>
  <c r="AU28" i="18"/>
  <c r="O35" i="6"/>
  <c r="AU57" i="18"/>
  <c r="O64" i="6"/>
  <c r="AR66" i="18"/>
  <c r="L73" i="6"/>
  <c r="AR58" i="18"/>
  <c r="L65" i="6"/>
  <c r="F50" i="6"/>
  <c r="G50" i="6"/>
  <c r="A51" i="5" s="1"/>
  <c r="C51" i="5" s="1"/>
  <c r="F74" i="6"/>
  <c r="G74" i="6"/>
  <c r="A75" i="5" s="1"/>
  <c r="G32" i="6"/>
  <c r="A33" i="5" s="1"/>
  <c r="C33" i="5" s="1"/>
  <c r="F32" i="6"/>
  <c r="G64" i="6"/>
  <c r="A65" i="5" s="1"/>
  <c r="F64" i="6"/>
  <c r="G55" i="6"/>
  <c r="A56" i="5" s="1"/>
  <c r="F55" i="6"/>
  <c r="AN27" i="18"/>
  <c r="R34" i="6"/>
  <c r="AN35" i="18"/>
  <c r="R42" i="6"/>
  <c r="AR35" i="18"/>
  <c r="L42" i="6"/>
  <c r="AN30" i="18"/>
  <c r="R37" i="6"/>
  <c r="AU24" i="18"/>
  <c r="O31" i="6"/>
  <c r="AU59" i="18"/>
  <c r="O66" i="6"/>
  <c r="AU39" i="18"/>
  <c r="O46" i="6"/>
  <c r="AU23" i="18"/>
  <c r="O30" i="6"/>
  <c r="AR24" i="18"/>
  <c r="L31" i="6"/>
  <c r="AN39" i="18"/>
  <c r="R46" i="6"/>
  <c r="AN55" i="18"/>
  <c r="R62" i="6"/>
  <c r="AR39" i="18"/>
  <c r="L46" i="6"/>
  <c r="AN26" i="18"/>
  <c r="R33" i="6"/>
  <c r="AN42" i="18"/>
  <c r="R49" i="6"/>
  <c r="AR60" i="18"/>
  <c r="L67" i="6"/>
  <c r="AU50" i="18"/>
  <c r="O57" i="6"/>
  <c r="AN36" i="18"/>
  <c r="R43" i="6"/>
  <c r="AN50" i="18"/>
  <c r="R57" i="6"/>
  <c r="AU37" i="18"/>
  <c r="O44" i="6"/>
  <c r="AN44" i="18"/>
  <c r="R51" i="6"/>
  <c r="AU51" i="18"/>
  <c r="O58" i="6"/>
  <c r="AR61" i="18"/>
  <c r="L68" i="6"/>
  <c r="AR69" i="18"/>
  <c r="L76" i="6"/>
  <c r="AU63" i="18"/>
  <c r="O70" i="6"/>
  <c r="AU64" i="18"/>
  <c r="O71" i="6"/>
  <c r="AR34" i="18"/>
  <c r="L41" i="6"/>
  <c r="AR71" i="18"/>
  <c r="L78" i="6"/>
  <c r="AU36" i="18"/>
  <c r="O43" i="6"/>
  <c r="AU72" i="18"/>
  <c r="O79" i="6"/>
  <c r="F62" i="6"/>
  <c r="G62" i="6"/>
  <c r="A63" i="5" s="1"/>
  <c r="G37" i="6"/>
  <c r="A38" i="5" s="1"/>
  <c r="C38" i="5" s="1"/>
  <c r="F37" i="6"/>
  <c r="G49" i="6"/>
  <c r="A50" i="5" s="1"/>
  <c r="C50" i="5" s="1"/>
  <c r="F49" i="6"/>
  <c r="G65" i="6"/>
  <c r="A66" i="5" s="1"/>
  <c r="F65" i="6"/>
  <c r="G44" i="6"/>
  <c r="A45" i="5" s="1"/>
  <c r="C45" i="5" s="1"/>
  <c r="F44" i="6"/>
  <c r="G30" i="6"/>
  <c r="A31" i="5" s="1"/>
  <c r="F30" i="6"/>
  <c r="AL47" i="16"/>
  <c r="AO47" i="16" s="1"/>
  <c r="AL52" i="16"/>
  <c r="AO52" i="16" s="1"/>
  <c r="AL48" i="16"/>
  <c r="AO48" i="16" s="1"/>
  <c r="AO61" i="16"/>
  <c r="AR61" i="16" s="1"/>
  <c r="U28" i="14" s="1"/>
  <c r="AL24" i="16"/>
  <c r="AO24" i="16" s="1"/>
  <c r="AL53" i="16"/>
  <c r="AO53" i="16" s="1"/>
  <c r="AL42" i="16"/>
  <c r="AO42" i="16" s="1"/>
  <c r="BN15" i="3"/>
  <c r="BN14" i="3"/>
  <c r="DA8" i="3" s="1"/>
  <c r="AO39" i="19" s="1"/>
  <c r="BN11" i="3"/>
  <c r="CX7" i="3" s="1"/>
  <c r="AT4" i="3"/>
  <c r="AU29" i="18"/>
  <c r="AW4" i="3"/>
  <c r="AN29" i="18"/>
  <c r="AR29" i="18"/>
  <c r="AQ4" i="3"/>
  <c r="X25" i="16"/>
  <c r="X54" i="16"/>
  <c r="AZ2" i="6" s="1"/>
  <c r="DA7" i="3" l="1"/>
  <c r="AU15" i="18"/>
  <c r="GD3" i="3"/>
  <c r="GR3" i="3" s="1"/>
  <c r="CU7" i="3"/>
  <c r="CR8" i="3"/>
  <c r="CU8" i="3"/>
  <c r="CR7" i="3"/>
  <c r="AU18" i="20"/>
  <c r="C7" i="5"/>
  <c r="C75" i="5"/>
  <c r="D75" i="5"/>
  <c r="C59" i="5"/>
  <c r="D59" i="5"/>
  <c r="D58" i="5"/>
  <c r="C58" i="5"/>
  <c r="D55" i="5"/>
  <c r="C55" i="5"/>
  <c r="C73" i="5"/>
  <c r="D73" i="5"/>
  <c r="C76" i="5"/>
  <c r="D76" i="5"/>
  <c r="C57" i="5"/>
  <c r="D57" i="5"/>
  <c r="C66" i="5"/>
  <c r="D66" i="5"/>
  <c r="C68" i="5"/>
  <c r="D68" i="5"/>
  <c r="C77" i="5"/>
  <c r="D77" i="5"/>
  <c r="C67" i="5"/>
  <c r="D67" i="5"/>
  <c r="C65" i="5"/>
  <c r="D65" i="5"/>
  <c r="C72" i="5"/>
  <c r="D72" i="5"/>
  <c r="C62" i="5"/>
  <c r="D62" i="5"/>
  <c r="C61" i="5"/>
  <c r="D61" i="5"/>
  <c r="C63" i="5"/>
  <c r="D63" i="5"/>
  <c r="C71" i="5"/>
  <c r="D71" i="5"/>
  <c r="C56" i="5"/>
  <c r="D56" i="5"/>
  <c r="C78" i="5"/>
  <c r="D78" i="5"/>
  <c r="C74" i="5"/>
  <c r="D74" i="5"/>
  <c r="C64" i="5"/>
  <c r="D64" i="5"/>
  <c r="C70" i="5"/>
  <c r="D70" i="5"/>
  <c r="C60" i="5"/>
  <c r="D60" i="5"/>
  <c r="C69" i="5"/>
  <c r="D69" i="5"/>
  <c r="C30" i="5"/>
  <c r="A29" i="5"/>
  <c r="C29" i="5" s="1"/>
  <c r="C31" i="5"/>
  <c r="C28" i="5"/>
  <c r="AL43" i="16"/>
  <c r="AO43" i="16" s="1"/>
  <c r="AL25" i="16"/>
  <c r="AO25" i="16" s="1"/>
  <c r="X2" i="6"/>
  <c r="D40" i="5"/>
  <c r="D12" i="5"/>
  <c r="D39" i="5"/>
  <c r="D46" i="5"/>
  <c r="D27" i="5"/>
  <c r="D36" i="5"/>
  <c r="D42" i="5"/>
  <c r="D51" i="5"/>
  <c r="D8" i="5"/>
  <c r="D35" i="5"/>
  <c r="D22" i="5"/>
  <c r="D47" i="5"/>
  <c r="D16" i="5"/>
  <c r="D11" i="5"/>
  <c r="D50" i="5"/>
  <c r="D18" i="5"/>
  <c r="D31" i="5"/>
  <c r="D37" i="5"/>
  <c r="D25" i="5"/>
  <c r="D15" i="5"/>
  <c r="D45" i="5"/>
  <c r="D21" i="5"/>
  <c r="D41" i="5"/>
  <c r="D53" i="5"/>
  <c r="D6" i="5"/>
  <c r="D34" i="5"/>
  <c r="D43" i="5"/>
  <c r="R19" i="5"/>
  <c r="D24" i="5"/>
  <c r="D30" i="5"/>
  <c r="D14" i="5"/>
  <c r="D52" i="5"/>
  <c r="D20" i="5"/>
  <c r="D26" i="5"/>
  <c r="D48" i="5"/>
  <c r="D38" i="5"/>
  <c r="D10" i="5"/>
  <c r="D23" i="5"/>
  <c r="D44" i="5"/>
  <c r="D5" i="5"/>
  <c r="D49" i="5"/>
  <c r="D13" i="5"/>
  <c r="D33" i="5"/>
  <c r="D32" i="5"/>
  <c r="D54" i="5"/>
  <c r="D9" i="5"/>
  <c r="D28" i="5"/>
  <c r="D17" i="5"/>
  <c r="Q19" i="5"/>
  <c r="P24" i="5"/>
  <c r="R24" i="5"/>
  <c r="M24" i="5"/>
  <c r="Q24" i="5"/>
  <c r="L24" i="5"/>
  <c r="Q7" i="5"/>
  <c r="R7" i="5"/>
  <c r="N7" i="5"/>
  <c r="P7" i="5"/>
  <c r="L7" i="5"/>
  <c r="O7" i="5"/>
  <c r="M7" i="5"/>
  <c r="O21" i="5"/>
  <c r="Q21" i="5"/>
  <c r="L21" i="5"/>
  <c r="N21" i="5"/>
  <c r="R21" i="5"/>
  <c r="M21" i="5"/>
  <c r="P21" i="5"/>
  <c r="R22" i="5"/>
  <c r="P22" i="5"/>
  <c r="Q22" i="5"/>
  <c r="N22" i="5"/>
  <c r="L22" i="5"/>
  <c r="O22" i="5"/>
  <c r="M22" i="5"/>
  <c r="Q23" i="5"/>
  <c r="R23" i="5"/>
  <c r="N23" i="5"/>
  <c r="P23" i="5"/>
  <c r="O23" i="5"/>
  <c r="L23" i="5"/>
  <c r="M23" i="5"/>
  <c r="R62" i="5"/>
  <c r="Q62" i="5"/>
  <c r="O62" i="5"/>
  <c r="P62" i="5"/>
  <c r="M62" i="5"/>
  <c r="N62" i="5"/>
  <c r="L62" i="5"/>
  <c r="R49" i="5"/>
  <c r="P49" i="5"/>
  <c r="L49" i="5"/>
  <c r="Q49" i="5"/>
  <c r="O49" i="5"/>
  <c r="N49" i="5"/>
  <c r="M49" i="5"/>
  <c r="AR15" i="18"/>
  <c r="P56" i="5"/>
  <c r="R56" i="5"/>
  <c r="Q56" i="5"/>
  <c r="L56" i="5"/>
  <c r="R78" i="5"/>
  <c r="Q78" i="5"/>
  <c r="O78" i="5"/>
  <c r="M78" i="5"/>
  <c r="P78" i="5"/>
  <c r="N78" i="5"/>
  <c r="L78" i="5"/>
  <c r="R65" i="5"/>
  <c r="P65" i="5"/>
  <c r="L65" i="5"/>
  <c r="Q65" i="5"/>
  <c r="N65" i="5"/>
  <c r="O65" i="5"/>
  <c r="M65" i="5"/>
  <c r="O25" i="5"/>
  <c r="Q25" i="5"/>
  <c r="R25" i="5"/>
  <c r="L25" i="5"/>
  <c r="M25" i="5"/>
  <c r="N25" i="5"/>
  <c r="P25" i="5"/>
  <c r="R14" i="5"/>
  <c r="P14" i="5"/>
  <c r="Q67" i="5"/>
  <c r="R67" i="5"/>
  <c r="O67" i="5"/>
  <c r="N67" i="5"/>
  <c r="M67" i="5"/>
  <c r="L67" i="5"/>
  <c r="P67" i="5"/>
  <c r="P52" i="5"/>
  <c r="Q52" i="5"/>
  <c r="R52" i="5"/>
  <c r="M52" i="5"/>
  <c r="N52" i="5"/>
  <c r="O52" i="5"/>
  <c r="L52" i="5"/>
  <c r="P20" i="5"/>
  <c r="Q20" i="5"/>
  <c r="O20" i="5"/>
  <c r="N20" i="5"/>
  <c r="R20" i="5"/>
  <c r="M20" i="5"/>
  <c r="L20" i="5"/>
  <c r="R74" i="5"/>
  <c r="O74" i="5"/>
  <c r="Q74" i="5"/>
  <c r="P74" i="5"/>
  <c r="M74" i="5"/>
  <c r="N74" i="5"/>
  <c r="L74" i="5"/>
  <c r="Q15" i="5"/>
  <c r="P15" i="5"/>
  <c r="R77" i="5"/>
  <c r="P77" i="5"/>
  <c r="O77" i="5"/>
  <c r="L77" i="5"/>
  <c r="N77" i="5"/>
  <c r="Q77" i="5"/>
  <c r="M77" i="5"/>
  <c r="O45" i="5"/>
  <c r="R45" i="5"/>
  <c r="P45" i="5"/>
  <c r="L45" i="5"/>
  <c r="Q45" i="5"/>
  <c r="N45" i="5"/>
  <c r="M45" i="5"/>
  <c r="Q35" i="5"/>
  <c r="O35" i="5"/>
  <c r="N35" i="5"/>
  <c r="R35" i="5"/>
  <c r="M35" i="5"/>
  <c r="P35" i="5"/>
  <c r="L35" i="5"/>
  <c r="R54" i="5"/>
  <c r="P54" i="5"/>
  <c r="O54" i="5"/>
  <c r="Q54" i="5"/>
  <c r="L54" i="5"/>
  <c r="N54" i="5"/>
  <c r="M54" i="5"/>
  <c r="P60" i="5"/>
  <c r="R60" i="5"/>
  <c r="M60" i="5"/>
  <c r="N60" i="5"/>
  <c r="O60" i="5"/>
  <c r="L60" i="5"/>
  <c r="Q60" i="5"/>
  <c r="Q73" i="5"/>
  <c r="R73" i="5"/>
  <c r="L73" i="5"/>
  <c r="P73" i="5"/>
  <c r="O73" i="5"/>
  <c r="M73" i="5"/>
  <c r="N73" i="5"/>
  <c r="O41" i="5"/>
  <c r="Q41" i="5"/>
  <c r="R41" i="5"/>
  <c r="L41" i="5"/>
  <c r="P41" i="5"/>
  <c r="M41" i="5"/>
  <c r="N41" i="5"/>
  <c r="P28" i="5"/>
  <c r="M28" i="5"/>
  <c r="Q75" i="5"/>
  <c r="P75" i="5"/>
  <c r="O75" i="5"/>
  <c r="R75" i="5"/>
  <c r="N75" i="5"/>
  <c r="L75" i="5"/>
  <c r="M75" i="5"/>
  <c r="R50" i="5"/>
  <c r="O50" i="5"/>
  <c r="P50" i="5"/>
  <c r="Q50" i="5"/>
  <c r="L50" i="5"/>
  <c r="N50" i="5"/>
  <c r="M50" i="5"/>
  <c r="R18" i="5"/>
  <c r="O18" i="5"/>
  <c r="Q59" i="5"/>
  <c r="P59" i="5"/>
  <c r="O59" i="5"/>
  <c r="N59" i="5"/>
  <c r="R59" i="5"/>
  <c r="L59" i="5"/>
  <c r="M59" i="5"/>
  <c r="Q31" i="5"/>
  <c r="N31" i="5"/>
  <c r="O31" i="5"/>
  <c r="R31" i="5"/>
  <c r="P31" i="5"/>
  <c r="M31" i="5"/>
  <c r="L31" i="5"/>
  <c r="P72" i="5"/>
  <c r="R72" i="5"/>
  <c r="Q72" i="5"/>
  <c r="M72" i="5"/>
  <c r="O72" i="5"/>
  <c r="N72" i="5"/>
  <c r="L72" i="5"/>
  <c r="Q53" i="5"/>
  <c r="R53" i="5"/>
  <c r="P53" i="5"/>
  <c r="N53" i="5"/>
  <c r="R30" i="5"/>
  <c r="Q30" i="5"/>
  <c r="O30" i="5"/>
  <c r="P30" i="5"/>
  <c r="M30" i="5"/>
  <c r="N30" i="5"/>
  <c r="L30" i="5"/>
  <c r="R42" i="5"/>
  <c r="Q42" i="5"/>
  <c r="O42" i="5"/>
  <c r="M42" i="5"/>
  <c r="P42" i="5"/>
  <c r="N42" i="5"/>
  <c r="L42" i="5"/>
  <c r="Q63" i="5"/>
  <c r="O63" i="5"/>
  <c r="R63" i="5"/>
  <c r="N63" i="5"/>
  <c r="M63" i="5"/>
  <c r="P63" i="5"/>
  <c r="L63" i="5"/>
  <c r="O37" i="5"/>
  <c r="Q37" i="5"/>
  <c r="P37" i="5"/>
  <c r="L37" i="5"/>
  <c r="R37" i="5"/>
  <c r="N37" i="5"/>
  <c r="M37" i="5"/>
  <c r="P36" i="5"/>
  <c r="Q36" i="5"/>
  <c r="O36" i="5"/>
  <c r="R36" i="5"/>
  <c r="M36" i="5"/>
  <c r="N36" i="5"/>
  <c r="L36" i="5"/>
  <c r="R58" i="5"/>
  <c r="O58" i="5"/>
  <c r="Q58" i="5"/>
  <c r="P58" i="5"/>
  <c r="M58" i="5"/>
  <c r="N58" i="5"/>
  <c r="L58" i="5"/>
  <c r="R61" i="5"/>
  <c r="P61" i="5"/>
  <c r="Q61" i="5"/>
  <c r="O61" i="5"/>
  <c r="L61" i="5"/>
  <c r="N61" i="5"/>
  <c r="M61" i="5"/>
  <c r="O33" i="5"/>
  <c r="R33" i="5"/>
  <c r="L33" i="5"/>
  <c r="M33" i="5"/>
  <c r="P48" i="5"/>
  <c r="Q48" i="5"/>
  <c r="N48" i="5"/>
  <c r="L48" i="5"/>
  <c r="R70" i="5"/>
  <c r="P70" i="5"/>
  <c r="O70" i="5"/>
  <c r="N70" i="5"/>
  <c r="L70" i="5"/>
  <c r="Q70" i="5"/>
  <c r="M70" i="5"/>
  <c r="Q57" i="5"/>
  <c r="R57" i="5"/>
  <c r="L57" i="5"/>
  <c r="P57" i="5"/>
  <c r="N57" i="5"/>
  <c r="O9" i="5"/>
  <c r="Q9" i="5"/>
  <c r="R9" i="5"/>
  <c r="L9" i="5"/>
  <c r="P9" i="5"/>
  <c r="M9" i="5"/>
  <c r="N9" i="5"/>
  <c r="R66" i="5"/>
  <c r="O66" i="5"/>
  <c r="P66" i="5"/>
  <c r="Q66" i="5"/>
  <c r="N66" i="5"/>
  <c r="L66" i="5"/>
  <c r="M66" i="5"/>
  <c r="Q55" i="5"/>
  <c r="R55" i="5"/>
  <c r="P55" i="5"/>
  <c r="O55" i="5"/>
  <c r="N55" i="5"/>
  <c r="L55" i="5"/>
  <c r="M55" i="5"/>
  <c r="P68" i="5"/>
  <c r="Q68" i="5"/>
  <c r="R68" i="5"/>
  <c r="M68" i="5"/>
  <c r="N68" i="5"/>
  <c r="O68" i="5"/>
  <c r="L68" i="5"/>
  <c r="P64" i="5"/>
  <c r="Q64" i="5"/>
  <c r="M64" i="5"/>
  <c r="O64" i="5"/>
  <c r="R64" i="5"/>
  <c r="L64" i="5"/>
  <c r="N64" i="5"/>
  <c r="P5" i="5"/>
  <c r="R5" i="5"/>
  <c r="Q5" i="5"/>
  <c r="L5" i="5"/>
  <c r="O46" i="5"/>
  <c r="M46" i="5"/>
  <c r="P46" i="5"/>
  <c r="Q27" i="5"/>
  <c r="P27" i="5"/>
  <c r="N27" i="5"/>
  <c r="O27" i="5"/>
  <c r="L27" i="5"/>
  <c r="R27" i="5"/>
  <c r="M27" i="5"/>
  <c r="Q71" i="5"/>
  <c r="R71" i="5"/>
  <c r="P71" i="5"/>
  <c r="O71" i="5"/>
  <c r="N71" i="5"/>
  <c r="L71" i="5"/>
  <c r="M71" i="5"/>
  <c r="P40" i="5"/>
  <c r="O40" i="5"/>
  <c r="R40" i="5"/>
  <c r="Q40" i="5"/>
  <c r="M40" i="5"/>
  <c r="N40" i="5"/>
  <c r="L40" i="5"/>
  <c r="P12" i="5"/>
  <c r="R12" i="5"/>
  <c r="N12" i="5"/>
  <c r="Q12" i="5"/>
  <c r="O12" i="5"/>
  <c r="M12" i="5"/>
  <c r="L12" i="5"/>
  <c r="Q39" i="5"/>
  <c r="R39" i="5"/>
  <c r="P39" i="5"/>
  <c r="N39" i="5"/>
  <c r="O39" i="5"/>
  <c r="L39" i="5"/>
  <c r="M39" i="5"/>
  <c r="O13" i="5"/>
  <c r="R13" i="5"/>
  <c r="P13" i="5"/>
  <c r="L13" i="5"/>
  <c r="N13" i="5"/>
  <c r="Q13" i="5"/>
  <c r="M13" i="5"/>
  <c r="R26" i="5"/>
  <c r="Q26" i="5"/>
  <c r="O26" i="5"/>
  <c r="P26" i="5"/>
  <c r="N26" i="5"/>
  <c r="M26" i="5"/>
  <c r="L26" i="5"/>
  <c r="O51" i="5"/>
  <c r="N51" i="5"/>
  <c r="L51" i="5"/>
  <c r="P8" i="5"/>
  <c r="O8" i="5"/>
  <c r="R8" i="5"/>
  <c r="N8" i="5"/>
  <c r="M8" i="5"/>
  <c r="Q8" i="5"/>
  <c r="L8" i="5"/>
  <c r="P32" i="5"/>
  <c r="Q32" i="5"/>
  <c r="N32" i="5"/>
  <c r="R32" i="5"/>
  <c r="M32" i="5"/>
  <c r="L32" i="5"/>
  <c r="O32" i="5"/>
  <c r="R38" i="5"/>
  <c r="P38" i="5"/>
  <c r="Q38" i="5"/>
  <c r="O38" i="5"/>
  <c r="L38" i="5"/>
  <c r="N38" i="5"/>
  <c r="M38" i="5"/>
  <c r="R10" i="5"/>
  <c r="Q10" i="5"/>
  <c r="O10" i="5"/>
  <c r="N10" i="5"/>
  <c r="P10" i="5"/>
  <c r="M10" i="5"/>
  <c r="L10" i="5"/>
  <c r="R47" i="5"/>
  <c r="P47" i="5"/>
  <c r="L47" i="5"/>
  <c r="P76" i="5"/>
  <c r="R76" i="5"/>
  <c r="M76" i="5"/>
  <c r="Q76" i="5"/>
  <c r="N76" i="5"/>
  <c r="O76" i="5"/>
  <c r="L76" i="5"/>
  <c r="P16" i="5"/>
  <c r="Q16" i="5"/>
  <c r="N16" i="5"/>
  <c r="M16" i="5"/>
  <c r="R16" i="5"/>
  <c r="O16" i="5"/>
  <c r="L16" i="5"/>
  <c r="Q11" i="5"/>
  <c r="P11" i="5"/>
  <c r="N11" i="5"/>
  <c r="R11" i="5"/>
  <c r="L11" i="5"/>
  <c r="M11" i="5"/>
  <c r="O11" i="5"/>
  <c r="O44" i="5"/>
  <c r="M44" i="5"/>
  <c r="L44" i="5"/>
  <c r="R6" i="5"/>
  <c r="P6" i="5"/>
  <c r="Q6" i="5"/>
  <c r="N6" i="5"/>
  <c r="L6" i="5"/>
  <c r="R34" i="5"/>
  <c r="P34" i="5"/>
  <c r="O34" i="5"/>
  <c r="N34" i="5"/>
  <c r="L34" i="5"/>
  <c r="Q34" i="5"/>
  <c r="M34" i="5"/>
  <c r="Q43" i="5"/>
  <c r="P43" i="5"/>
  <c r="N43" i="5"/>
  <c r="L43" i="5"/>
  <c r="O43" i="5"/>
  <c r="R43" i="5"/>
  <c r="M43" i="5"/>
  <c r="Q69" i="5"/>
  <c r="P69" i="5"/>
  <c r="O69" i="5"/>
  <c r="L69" i="5"/>
  <c r="R69" i="5"/>
  <c r="M69" i="5"/>
  <c r="N69" i="5"/>
  <c r="O17" i="5"/>
  <c r="R17" i="5"/>
  <c r="P17" i="5"/>
  <c r="Q17" i="5"/>
  <c r="L17" i="5"/>
  <c r="N17" i="5"/>
  <c r="M17" i="5"/>
  <c r="GR5" i="3"/>
  <c r="X44" i="16"/>
  <c r="AL54" i="16"/>
  <c r="AO54" i="16" s="1"/>
  <c r="X55" i="16"/>
  <c r="Z34" i="12" s="1"/>
  <c r="X56" i="16"/>
  <c r="X58" i="16"/>
  <c r="GI3" i="3" l="1"/>
  <c r="GD10" i="3" s="1"/>
  <c r="GR4" i="3"/>
  <c r="Q41" i="19"/>
  <c r="Q39" i="19"/>
  <c r="AO41" i="19"/>
  <c r="GL5" i="3"/>
  <c r="GL4" i="3"/>
  <c r="O5" i="6"/>
  <c r="O57" i="5" s="1"/>
  <c r="O29" i="5"/>
  <c r="D29" i="5"/>
  <c r="Q29" i="5"/>
  <c r="N29" i="5"/>
  <c r="L29" i="5"/>
  <c r="R29" i="5"/>
  <c r="M29" i="5"/>
  <c r="P29" i="5"/>
  <c r="AL44" i="16"/>
  <c r="AO44" i="16" s="1"/>
  <c r="AO21" i="16" s="1"/>
  <c r="AR21" i="16" s="1"/>
  <c r="U24" i="14" s="1"/>
  <c r="AP2" i="6"/>
  <c r="AL56" i="16"/>
  <c r="AO56" i="16" s="1"/>
  <c r="AM27" i="13"/>
  <c r="BB2" i="6"/>
  <c r="AL58" i="16"/>
  <c r="AO58" i="16" s="1"/>
  <c r="AM29" i="13"/>
  <c r="BD2" i="6"/>
  <c r="AL55" i="16"/>
  <c r="AO55" i="16" s="1"/>
  <c r="AM26" i="13"/>
  <c r="BA2" i="6"/>
  <c r="N44" i="5"/>
  <c r="M51" i="5"/>
  <c r="R51" i="5"/>
  <c r="L46" i="5"/>
  <c r="Q46" i="5"/>
  <c r="O48" i="5"/>
  <c r="Q33" i="5"/>
  <c r="L53" i="5"/>
  <c r="N18" i="5"/>
  <c r="Q28" i="5"/>
  <c r="R15" i="5"/>
  <c r="M14" i="5"/>
  <c r="L19" i="5"/>
  <c r="R44" i="5"/>
  <c r="M47" i="5"/>
  <c r="O47" i="5"/>
  <c r="Q44" i="5"/>
  <c r="P44" i="5"/>
  <c r="N47" i="5"/>
  <c r="Q47" i="5"/>
  <c r="P51" i="5"/>
  <c r="Q51" i="5"/>
  <c r="N46" i="5"/>
  <c r="R46" i="5"/>
  <c r="R48" i="5"/>
  <c r="M48" i="5"/>
  <c r="N33" i="5"/>
  <c r="P33" i="5"/>
  <c r="M53" i="5"/>
  <c r="O53" i="5"/>
  <c r="M18" i="5"/>
  <c r="Q18" i="5"/>
  <c r="O28" i="5"/>
  <c r="N28" i="5"/>
  <c r="L15" i="5"/>
  <c r="O15" i="5"/>
  <c r="L14" i="5"/>
  <c r="O14" i="5"/>
  <c r="P19" i="5"/>
  <c r="L18" i="5"/>
  <c r="P18" i="5"/>
  <c r="L28" i="5"/>
  <c r="R28" i="5"/>
  <c r="M15" i="5"/>
  <c r="N15" i="5"/>
  <c r="N14" i="5"/>
  <c r="Q14" i="5"/>
  <c r="N19" i="5"/>
  <c r="O24" i="5"/>
  <c r="M19" i="5"/>
  <c r="O19" i="5"/>
  <c r="D19" i="5"/>
  <c r="N24" i="5"/>
  <c r="GO4" i="3"/>
  <c r="GL3" i="3"/>
  <c r="GD11" i="3" s="1"/>
  <c r="GO3" i="3"/>
  <c r="G6" i="5"/>
  <c r="E6" i="5"/>
  <c r="B6" i="5" s="1"/>
  <c r="E5" i="5"/>
  <c r="B5" i="5" s="1"/>
  <c r="G5" i="5"/>
  <c r="M4" i="6"/>
  <c r="L5" i="6"/>
  <c r="X57" i="16"/>
  <c r="L137" i="16"/>
  <c r="L136" i="16"/>
  <c r="D136" i="16"/>
  <c r="L133" i="16"/>
  <c r="L132" i="16"/>
  <c r="L131" i="16"/>
  <c r="L130" i="16"/>
  <c r="L129" i="16"/>
  <c r="L128" i="16"/>
  <c r="L127" i="16"/>
  <c r="L126" i="16"/>
  <c r="L125" i="16"/>
  <c r="D125" i="16"/>
  <c r="L122" i="16"/>
  <c r="L121" i="16"/>
  <c r="L120" i="16"/>
  <c r="L119" i="16"/>
  <c r="L118" i="16"/>
  <c r="L117" i="16"/>
  <c r="D117" i="16"/>
  <c r="L114" i="16"/>
  <c r="L112" i="16"/>
  <c r="L113" i="16"/>
  <c r="L111" i="16"/>
  <c r="L110" i="16"/>
  <c r="L109" i="16"/>
  <c r="L108" i="16"/>
  <c r="L107" i="16"/>
  <c r="L106" i="16"/>
  <c r="L105" i="16"/>
  <c r="G105" i="16"/>
  <c r="L104" i="16"/>
  <c r="L103" i="16"/>
  <c r="L102" i="16"/>
  <c r="L101" i="16"/>
  <c r="L100" i="16"/>
  <c r="L99" i="16"/>
  <c r="L98" i="16"/>
  <c r="L97" i="16"/>
  <c r="L96" i="16"/>
  <c r="L95" i="16"/>
  <c r="G95" i="16"/>
  <c r="L94" i="16"/>
  <c r="L93" i="16"/>
  <c r="L92" i="16"/>
  <c r="L91" i="16"/>
  <c r="L90" i="16"/>
  <c r="L89" i="16"/>
  <c r="L88" i="16"/>
  <c r="L87" i="16"/>
  <c r="L86" i="16"/>
  <c r="L85" i="16"/>
  <c r="G85" i="16"/>
  <c r="L84" i="16"/>
  <c r="L83" i="16"/>
  <c r="L82" i="16"/>
  <c r="L81" i="16"/>
  <c r="L80" i="16"/>
  <c r="L79" i="16"/>
  <c r="L78" i="16"/>
  <c r="L77" i="16"/>
  <c r="L76" i="16"/>
  <c r="L75" i="16"/>
  <c r="G75" i="16"/>
  <c r="D75" i="16"/>
  <c r="L72" i="16"/>
  <c r="L71" i="16"/>
  <c r="L70" i="16"/>
  <c r="L69" i="16"/>
  <c r="L68" i="16"/>
  <c r="L67" i="16"/>
  <c r="L66" i="16"/>
  <c r="L65" i="16"/>
  <c r="L64" i="16"/>
  <c r="L63" i="16"/>
  <c r="D63" i="16"/>
  <c r="L58" i="16"/>
  <c r="L57" i="16"/>
  <c r="L56" i="16"/>
  <c r="L55" i="16"/>
  <c r="L54" i="16"/>
  <c r="L53" i="16"/>
  <c r="L52" i="16"/>
  <c r="L51" i="16"/>
  <c r="L50" i="16"/>
  <c r="L49" i="16"/>
  <c r="L48" i="16"/>
  <c r="L47" i="16"/>
  <c r="D23" i="16"/>
  <c r="D47" i="16"/>
  <c r="L44" i="16"/>
  <c r="L43" i="16"/>
  <c r="L42" i="16"/>
  <c r="L41" i="16"/>
  <c r="L40" i="16"/>
  <c r="L39" i="16"/>
  <c r="L38" i="16"/>
  <c r="L37" i="16"/>
  <c r="L36" i="16"/>
  <c r="L35" i="16"/>
  <c r="L34" i="16"/>
  <c r="L33" i="16"/>
  <c r="L32" i="16"/>
  <c r="GD12" i="3" l="1"/>
  <c r="GD13" i="3"/>
  <c r="GD17" i="3" s="1"/>
  <c r="GD18" i="3" s="1"/>
  <c r="O6" i="5"/>
  <c r="O4" i="6"/>
  <c r="N56" i="5"/>
  <c r="N5" i="5"/>
  <c r="O56" i="5"/>
  <c r="O5" i="5"/>
  <c r="AO22" i="12"/>
  <c r="M57" i="5"/>
  <c r="M6" i="5"/>
  <c r="AL57" i="16"/>
  <c r="AO57" i="16" s="1"/>
  <c r="AM28" i="13"/>
  <c r="BC2" i="6"/>
  <c r="AO40" i="12"/>
  <c r="AJ22" i="13"/>
  <c r="AJ22" i="12"/>
  <c r="G7" i="5"/>
  <c r="E7" i="5"/>
  <c r="B7" i="5" s="1"/>
  <c r="L4" i="6"/>
  <c r="L31" i="16"/>
  <c r="L30" i="16"/>
  <c r="L29" i="16"/>
  <c r="L28" i="16"/>
  <c r="L27" i="16"/>
  <c r="L26" i="16"/>
  <c r="L25" i="16"/>
  <c r="L24" i="16"/>
  <c r="L23" i="16"/>
  <c r="AT22" i="12" l="1"/>
  <c r="GD22" i="3"/>
  <c r="GD19" i="3"/>
  <c r="AO42" i="12" s="1"/>
  <c r="AO22" i="13"/>
  <c r="O1" i="5"/>
  <c r="M56" i="5"/>
  <c r="M5" i="5"/>
  <c r="AO45" i="16"/>
  <c r="AR45" i="16" s="1"/>
  <c r="U26" i="14" s="1"/>
  <c r="G8" i="5"/>
  <c r="E8" i="5"/>
  <c r="B8" i="5" s="1"/>
  <c r="AQ142" i="16"/>
  <c r="AA142" i="16"/>
  <c r="C142" i="16"/>
  <c r="AQ141" i="16"/>
  <c r="C141" i="16"/>
  <c r="AO48" i="12" l="1"/>
  <c r="GD20" i="3"/>
  <c r="AO44" i="12" s="1"/>
  <c r="E9" i="5"/>
  <c r="B9" i="5" s="1"/>
  <c r="G9" i="5"/>
  <c r="AQ42" i="14"/>
  <c r="AA42" i="14"/>
  <c r="C42" i="14"/>
  <c r="AQ41" i="14"/>
  <c r="C41" i="14"/>
  <c r="AQ63" i="12"/>
  <c r="AA63" i="12"/>
  <c r="C63" i="12"/>
  <c r="AQ62" i="12"/>
  <c r="C62" i="12"/>
  <c r="AQ139" i="11"/>
  <c r="AA139" i="11"/>
  <c r="C139" i="11"/>
  <c r="AQ138" i="11"/>
  <c r="C138" i="11"/>
  <c r="AQ144" i="10"/>
  <c r="AA144" i="10"/>
  <c r="C144" i="10"/>
  <c r="AQ143" i="10"/>
  <c r="C143" i="10"/>
  <c r="AQ50" i="9"/>
  <c r="AA50" i="9"/>
  <c r="C50" i="9"/>
  <c r="AQ49" i="9"/>
  <c r="C49" i="9"/>
  <c r="AQ37" i="8"/>
  <c r="AA37" i="8"/>
  <c r="C37" i="8"/>
  <c r="AQ36" i="8"/>
  <c r="C36" i="8"/>
  <c r="GD21" i="3" l="1"/>
  <c r="AO46" i="12" s="1"/>
  <c r="AT22" i="13"/>
  <c r="G10" i="5"/>
  <c r="E10" i="5"/>
  <c r="B10" i="5" s="1"/>
  <c r="AQ40" i="2"/>
  <c r="AQ41" i="2"/>
  <c r="AA41" i="2"/>
  <c r="C41" i="2"/>
  <c r="C40" i="2"/>
  <c r="E11" i="5" l="1"/>
  <c r="B11" i="5" s="1"/>
  <c r="G11" i="5"/>
  <c r="G12" i="5" l="1"/>
  <c r="E12" i="5"/>
  <c r="B12" i="5" s="1"/>
  <c r="G13" i="5" l="1"/>
  <c r="E13" i="5"/>
  <c r="B13" i="5" s="1"/>
  <c r="E14" i="5" l="1"/>
  <c r="B14" i="5" s="1"/>
  <c r="G14" i="5"/>
  <c r="G15" i="5" l="1"/>
  <c r="E15" i="5"/>
  <c r="B15" i="5" s="1"/>
  <c r="E16" i="5" l="1"/>
  <c r="B16" i="5" s="1"/>
  <c r="G16" i="5"/>
  <c r="G17" i="5" l="1"/>
  <c r="E17" i="5"/>
  <c r="B17" i="5" s="1"/>
  <c r="E18" i="5" l="1"/>
  <c r="B18" i="5" s="1"/>
  <c r="G18" i="5"/>
  <c r="E19" i="5" l="1"/>
  <c r="B19" i="5" s="1"/>
  <c r="G19" i="5"/>
  <c r="G20" i="5" l="1"/>
  <c r="E20" i="5"/>
  <c r="B20" i="5" s="1"/>
  <c r="G21" i="5" l="1"/>
  <c r="E21" i="5"/>
  <c r="B21" i="5" s="1"/>
  <c r="G22" i="5" l="1"/>
  <c r="E22" i="5"/>
  <c r="B22" i="5" s="1"/>
  <c r="E23" i="5" l="1"/>
  <c r="B23" i="5" s="1"/>
  <c r="G23" i="5"/>
  <c r="E24" i="5" l="1"/>
  <c r="B24" i="5" s="1"/>
  <c r="G24" i="5"/>
  <c r="G25" i="5" l="1"/>
  <c r="E25" i="5"/>
  <c r="B25" i="5" s="1"/>
  <c r="G26" i="5" l="1"/>
  <c r="E26" i="5"/>
  <c r="B26" i="5" s="1"/>
  <c r="E27" i="5" l="1"/>
  <c r="B27" i="5" s="1"/>
  <c r="G27" i="5"/>
  <c r="G28" i="5" l="1"/>
  <c r="E28" i="5"/>
  <c r="B28" i="5" s="1"/>
  <c r="G29" i="5" l="1"/>
  <c r="E29" i="5"/>
  <c r="B29" i="5" s="1"/>
  <c r="G30" i="5" l="1"/>
  <c r="E30" i="5"/>
  <c r="B30" i="5" s="1"/>
  <c r="E31" i="5" l="1"/>
  <c r="B31" i="5" s="1"/>
  <c r="G31" i="5"/>
  <c r="E32" i="5" l="1"/>
  <c r="B32" i="5" s="1"/>
  <c r="G32" i="5"/>
  <c r="G33" i="5" l="1"/>
  <c r="E33" i="5"/>
  <c r="B33" i="5" s="1"/>
  <c r="E34" i="5" l="1"/>
  <c r="B34" i="5" s="1"/>
  <c r="G34" i="5"/>
  <c r="E35" i="5" l="1"/>
  <c r="B35" i="5" s="1"/>
  <c r="G35" i="5"/>
  <c r="G36" i="5" l="1"/>
  <c r="E36" i="5"/>
  <c r="B36" i="5" s="1"/>
  <c r="G37" i="5" l="1"/>
  <c r="E37" i="5"/>
  <c r="B37" i="5" s="1"/>
  <c r="G38" i="5" l="1"/>
  <c r="E38" i="5"/>
  <c r="B38" i="5" s="1"/>
  <c r="E39" i="5" l="1"/>
  <c r="B39" i="5" s="1"/>
  <c r="G39" i="5"/>
  <c r="G40" i="5" l="1"/>
  <c r="E40" i="5"/>
  <c r="B40" i="5" s="1"/>
  <c r="G41" i="5" l="1"/>
  <c r="E41" i="5"/>
  <c r="B41" i="5" s="1"/>
  <c r="G42" i="5" l="1"/>
  <c r="E42" i="5"/>
  <c r="B42" i="5" s="1"/>
  <c r="E43" i="5" l="1"/>
  <c r="B43" i="5" s="1"/>
  <c r="G43" i="5"/>
  <c r="G44" i="5" l="1"/>
  <c r="E44" i="5"/>
  <c r="B44" i="5" s="1"/>
  <c r="G45" i="5" l="1"/>
  <c r="E45" i="5"/>
  <c r="B45" i="5" s="1"/>
  <c r="G46" i="5" l="1"/>
  <c r="E46" i="5"/>
  <c r="B46" i="5" s="1"/>
  <c r="E47" i="5" l="1"/>
  <c r="B47" i="5" s="1"/>
  <c r="G47" i="5"/>
  <c r="E48" i="5" l="1"/>
  <c r="B48" i="5" s="1"/>
  <c r="G48" i="5"/>
  <c r="G49" i="5" l="1"/>
  <c r="E49" i="5"/>
  <c r="B49" i="5" s="1"/>
  <c r="G50" i="5" l="1"/>
  <c r="E50" i="5"/>
  <c r="B50" i="5" s="1"/>
  <c r="E51" i="5" l="1"/>
  <c r="B51" i="5" s="1"/>
  <c r="G51" i="5"/>
  <c r="G52" i="5" l="1"/>
  <c r="E52" i="5"/>
  <c r="B52" i="5" s="1"/>
  <c r="G53" i="5" l="1"/>
  <c r="E53" i="5"/>
  <c r="B53" i="5" s="1"/>
  <c r="G54" i="5" l="1"/>
  <c r="E54" i="5"/>
  <c r="B54" i="5" s="1"/>
  <c r="E55" i="5" l="1"/>
  <c r="B55" i="5" s="1"/>
  <c r="G55" i="5"/>
  <c r="E56" i="5" l="1"/>
  <c r="B56" i="5" s="1"/>
  <c r="G56" i="5"/>
  <c r="G57" i="5" l="1"/>
  <c r="E57" i="5"/>
  <c r="B57" i="5" s="1"/>
  <c r="G58" i="5" l="1"/>
  <c r="E58" i="5"/>
  <c r="B58" i="5" s="1"/>
  <c r="G59" i="5" l="1"/>
  <c r="E59" i="5"/>
  <c r="B59" i="5" s="1"/>
  <c r="G60" i="5" l="1"/>
  <c r="E60" i="5"/>
  <c r="B60" i="5" s="1"/>
  <c r="E61" i="5" l="1"/>
  <c r="B61" i="5" s="1"/>
  <c r="G61" i="5"/>
  <c r="G62" i="5" l="1"/>
  <c r="E62" i="5"/>
  <c r="B62" i="5" s="1"/>
  <c r="G63" i="5" l="1"/>
  <c r="E63" i="5"/>
  <c r="B63" i="5" s="1"/>
  <c r="E64" i="5" l="1"/>
  <c r="B64" i="5" s="1"/>
  <c r="G64" i="5"/>
  <c r="E65" i="5" l="1"/>
  <c r="B65" i="5" s="1"/>
  <c r="G65" i="5"/>
  <c r="G66" i="5" l="1"/>
  <c r="E66" i="5"/>
  <c r="B66" i="5" s="1"/>
  <c r="E67" i="5" l="1"/>
  <c r="B67" i="5" s="1"/>
  <c r="G67" i="5"/>
  <c r="E68" i="5" l="1"/>
  <c r="B68" i="5" s="1"/>
  <c r="G68" i="5"/>
  <c r="E69" i="5" l="1"/>
  <c r="B69" i="5" s="1"/>
  <c r="G69" i="5"/>
  <c r="G70" i="5" l="1"/>
  <c r="E70" i="5"/>
  <c r="B70" i="5" s="1"/>
  <c r="E71" i="5" l="1"/>
  <c r="B71" i="5" s="1"/>
  <c r="G71" i="5"/>
  <c r="E72" i="5" l="1"/>
  <c r="B72" i="5" s="1"/>
  <c r="G72" i="5"/>
  <c r="G73" i="5" l="1"/>
  <c r="E73" i="5"/>
  <c r="B73" i="5" s="1"/>
  <c r="E74" i="5" l="1"/>
  <c r="B74" i="5" s="1"/>
  <c r="G74" i="5"/>
  <c r="E75" i="5" l="1"/>
  <c r="B75" i="5" s="1"/>
  <c r="G75" i="5"/>
  <c r="G76" i="5" l="1"/>
  <c r="E76" i="5"/>
  <c r="B76" i="5" s="1"/>
  <c r="G77" i="5" l="1"/>
  <c r="E77" i="5"/>
  <c r="B77" i="5" s="1"/>
  <c r="E78" i="5" l="1"/>
  <c r="B78" i="5" s="1"/>
  <c r="G78" i="5"/>
  <c r="P1" i="5" l="1"/>
  <c r="N1" i="5"/>
  <c r="L1" i="5"/>
  <c r="Q1" i="5"/>
  <c r="M1" i="5"/>
</calcChain>
</file>

<file path=xl/sharedStrings.xml><?xml version="1.0" encoding="utf-8"?>
<sst xmlns="http://schemas.openxmlformats.org/spreadsheetml/2006/main" count="1739" uniqueCount="790">
  <si>
    <t>Information</t>
  </si>
  <si>
    <t>Letter</t>
  </si>
  <si>
    <t>Description</t>
  </si>
  <si>
    <t>WE</t>
  </si>
  <si>
    <t>Welcome</t>
  </si>
  <si>
    <t>TC</t>
  </si>
  <si>
    <t>Terms and Conditions</t>
  </si>
  <si>
    <t>PA</t>
  </si>
  <si>
    <t>Program Application</t>
  </si>
  <si>
    <t>CK</t>
  </si>
  <si>
    <t>MN</t>
  </si>
  <si>
    <t>MNT</t>
  </si>
  <si>
    <t>PP</t>
  </si>
  <si>
    <t>Prescriptive</t>
  </si>
  <si>
    <t>IE</t>
  </si>
  <si>
    <t>Interior/Exterior Lighting</t>
  </si>
  <si>
    <t>CM</t>
  </si>
  <si>
    <t>Custom</t>
  </si>
  <si>
    <t>WP</t>
  </si>
  <si>
    <t>SR</t>
  </si>
  <si>
    <t>Summary Report</t>
  </si>
  <si>
    <t>PCN</t>
  </si>
  <si>
    <t>Project Completion Notice</t>
  </si>
  <si>
    <t>Program Information</t>
  </si>
  <si>
    <t>Program Name</t>
  </si>
  <si>
    <t>Program Number</t>
  </si>
  <si>
    <t>Program Email</t>
  </si>
  <si>
    <t>Application Type</t>
  </si>
  <si>
    <t>Version</t>
  </si>
  <si>
    <t>Product</t>
  </si>
  <si>
    <t>Energy Smart Program</t>
  </si>
  <si>
    <t>504.229.6868</t>
  </si>
  <si>
    <t>commercialapps@energysmartnola.com</t>
  </si>
  <si>
    <t>Product of APTIM Environmental &amp; Infrastructure, LLC</t>
  </si>
  <si>
    <t>Customer Type</t>
  </si>
  <si>
    <t>Large Commercial or Industrial</t>
  </si>
  <si>
    <t>Small Commercial</t>
  </si>
  <si>
    <t>Business Classification of Customer</t>
  </si>
  <si>
    <t xml:space="preserve">Corporation </t>
  </si>
  <si>
    <t>LLC, C,S,P</t>
  </si>
  <si>
    <t>Individual/Sole Proprietorship</t>
  </si>
  <si>
    <t>Partnership</t>
  </si>
  <si>
    <t>Trust/Estate</t>
  </si>
  <si>
    <t>Other</t>
  </si>
  <si>
    <t>Is this a PFI?</t>
  </si>
  <si>
    <t>Yes</t>
  </si>
  <si>
    <t>No</t>
  </si>
  <si>
    <t>Is this a DBE?</t>
  </si>
  <si>
    <t>Unknown</t>
  </si>
  <si>
    <t>Customer Account DBE Type</t>
  </si>
  <si>
    <t>DOT Disadvantaged Business Enterprise</t>
  </si>
  <si>
    <t>Disabled Veteran-Owned Business Enterprise (DVET)</t>
  </si>
  <si>
    <t>Veteran-Owned Business Enterprise (VBE)</t>
  </si>
  <si>
    <t>Woman-Owned Business Enterprise (WBE)</t>
  </si>
  <si>
    <t>SBA 8(a) program</t>
  </si>
  <si>
    <t>SMA Small Disadvantaged Business Enterprise (SDB)</t>
  </si>
  <si>
    <t>SBA HubZone Business Enterprise (HubZone)</t>
  </si>
  <si>
    <t>LGBT-Owned Business Enterprise</t>
  </si>
  <si>
    <t xml:space="preserve">Customer Information </t>
  </si>
  <si>
    <t>Hear About Us</t>
  </si>
  <si>
    <t>Utility</t>
  </si>
  <si>
    <t>Trade Ally</t>
  </si>
  <si>
    <t>Website</t>
  </si>
  <si>
    <t>E-mail</t>
  </si>
  <si>
    <t>Trade Show/Event</t>
  </si>
  <si>
    <t>Direct Mail</t>
  </si>
  <si>
    <t>Building Type</t>
  </si>
  <si>
    <t>Education: K-12</t>
  </si>
  <si>
    <t>Education: College/University</t>
  </si>
  <si>
    <t>Food Sales: Non 24-Hour Supermarket</t>
  </si>
  <si>
    <t>Food Sales: 24-Hour Supermarket</t>
  </si>
  <si>
    <t>Food Service: Fast Food</t>
  </si>
  <si>
    <t>Food Service: Sit-Down Restaurant</t>
  </si>
  <si>
    <t>Health Care: Out-Patient</t>
  </si>
  <si>
    <t>Health Care: In-Patient</t>
  </si>
  <si>
    <t>Lodging (Hotel/Motel/Dorm): Common Areas</t>
  </si>
  <si>
    <t>Lodging (Hotel/Motel/Dorm): Room</t>
  </si>
  <si>
    <t>Manufacturing</t>
  </si>
  <si>
    <t>Multi-family Housing: Common Areas</t>
  </si>
  <si>
    <t>Nursing &amp; Resident Care</t>
  </si>
  <si>
    <t>Office</t>
  </si>
  <si>
    <t>Outdoor</t>
  </si>
  <si>
    <t>Parking Structure</t>
  </si>
  <si>
    <t>Public Assembly</t>
  </si>
  <si>
    <t>Public Order and Safety</t>
  </si>
  <si>
    <t>Religious Gathering</t>
  </si>
  <si>
    <t>Retail: Enclosed Mall</t>
  </si>
  <si>
    <t>Retail: Freestanding</t>
  </si>
  <si>
    <t>Retail: Other</t>
  </si>
  <si>
    <t>Retail: Strip Mall</t>
  </si>
  <si>
    <t>Service: Excluding Food</t>
  </si>
  <si>
    <t>Warehouse: Non-Refrigerated</t>
  </si>
  <si>
    <t>Warehouse: Refrigerated</t>
  </si>
  <si>
    <t>Building Conditions</t>
  </si>
  <si>
    <t>A/C with gas heat</t>
  </si>
  <si>
    <t>Gas</t>
  </si>
  <si>
    <t>A/C with electric resistance heat</t>
  </si>
  <si>
    <t>Electric Resistance</t>
  </si>
  <si>
    <t>A/C with heat pump heat</t>
  </si>
  <si>
    <t>Heat Pump</t>
  </si>
  <si>
    <t>A/C with no heat</t>
  </si>
  <si>
    <t>Refrigerated space (33-41°F)</t>
  </si>
  <si>
    <t>N/A</t>
  </si>
  <si>
    <t>Freezer space (-10-10°F)</t>
  </si>
  <si>
    <t>N/A (Unconditioned)</t>
  </si>
  <si>
    <t>Building Ownership</t>
  </si>
  <si>
    <t>Owner</t>
  </si>
  <si>
    <t>Tenant</t>
  </si>
  <si>
    <t>Water Heater Type</t>
  </si>
  <si>
    <t>Oil</t>
  </si>
  <si>
    <t>Propane</t>
  </si>
  <si>
    <t>Wood-Fired</t>
  </si>
  <si>
    <t>Steam</t>
  </si>
  <si>
    <t>Not Applicable</t>
  </si>
  <si>
    <t>Construction Type</t>
  </si>
  <si>
    <t>Warm Shell</t>
  </si>
  <si>
    <t>US States</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</si>
  <si>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</si>
  <si>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</si>
  <si>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</si>
  <si>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</si>
  <si>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</si>
  <si>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</si>
  <si>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</si>
  <si>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</si>
  <si>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</si>
  <si>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</si>
  <si>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</si>
  <si>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</si>
  <si>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</si>
  <si>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</si>
  <si>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</si>
  <si>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</si>
  <si>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</si>
  <si>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</si>
  <si>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</si>
  <si>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</si>
  <si>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</si>
  <si>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</si>
  <si>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</si>
  <si>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</si>
  <si>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</si>
  <si>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</si>
  <si>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</si>
  <si>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</si>
  <si>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</si>
  <si>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</si>
  <si>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</si>
  <si>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</si>
  <si>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</si>
  <si>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</si>
  <si>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</si>
  <si>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</si>
  <si>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</si>
  <si>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</si>
  <si>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</si>
  <si>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</si>
  <si>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</si>
  <si>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</si>
  <si>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</si>
  <si>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</si>
  <si>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</si>
  <si>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</si>
  <si>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</si>
  <si>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</si>
  <si>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</si>
  <si>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</si>
  <si>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</si>
  <si>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 xml:space="preserve">Building Information </t>
  </si>
  <si>
    <t>Rates</t>
  </si>
  <si>
    <r>
      <t>per W</t>
    </r>
    <r>
      <rPr>
        <vertAlign val="subscript"/>
        <sz val="11"/>
        <color theme="1"/>
        <rFont val="Calibri Light"/>
        <family val="2"/>
        <scheme val="major"/>
      </rPr>
      <t>reduction</t>
    </r>
  </si>
  <si>
    <t>WBP 20% to 30% savings</t>
  </si>
  <si>
    <t>WBP &lt; 20% energy savings</t>
  </si>
  <si>
    <t>WBP &gt;30% energy savings</t>
  </si>
  <si>
    <t>per kWh</t>
  </si>
  <si>
    <t>Unit</t>
  </si>
  <si>
    <t>Caps</t>
  </si>
  <si>
    <t>Incremental MC</t>
  </si>
  <si>
    <t>NC Program Type</t>
  </si>
  <si>
    <t>New Buildings/Ground-Up Construction</t>
  </si>
  <si>
    <t>Addition/Expansions of an Existing Building</t>
  </si>
  <si>
    <t xml:space="preserve">Gut Rehab </t>
  </si>
  <si>
    <t>Energy Smart Checklist</t>
  </si>
  <si>
    <t>Calculator Features</t>
  </si>
  <si>
    <t>Calculator Navigation</t>
  </si>
  <si>
    <t xml:space="preserve">Click on tabs above as another form of navigation. Tab color changes as you move towards a new section of the calculator. </t>
  </si>
  <si>
    <t>Application checklist to verify required fields and information are provided to begin the review process.</t>
  </si>
  <si>
    <t>Cells colored in pale green are input cells where required information is needed.</t>
  </si>
  <si>
    <t>Cells colored in dark grey do not require information unless they change to pale green input cells based on project requirements.</t>
  </si>
  <si>
    <t>Offering Eligibility</t>
  </si>
  <si>
    <t>OE</t>
  </si>
  <si>
    <t>Prescriptive Offerings</t>
  </si>
  <si>
    <t>Custom Offerings</t>
  </si>
  <si>
    <t>Interior/Exterior Lighting Offerings</t>
  </si>
  <si>
    <t>•</t>
  </si>
  <si>
    <t>Projects must reduce the lighting power density by at least 10% from the baseline.</t>
  </si>
  <si>
    <t>Whole Building Performance (Energy Modeler's Incentive)</t>
  </si>
  <si>
    <t>Custom incentives require pre-approval prior to the purchase or installation of equipment.</t>
  </si>
  <si>
    <t>Applications for custom incentives will undergo technical review to verify energy savings and cost-effectiveness.</t>
  </si>
  <si>
    <r>
      <rPr>
        <b/>
        <sz val="11"/>
        <color theme="1"/>
        <rFont val="Arial"/>
        <family val="2"/>
      </rPr>
      <t>Whole Building Performance Incentives</t>
    </r>
    <r>
      <rPr>
        <sz val="11"/>
        <color theme="1"/>
        <rFont val="Arial"/>
        <family val="2"/>
      </rPr>
      <t xml:space="preserve"> are available for projects that perform energy modeling resulting in holistic design and construction energy efficiency improvements.</t>
    </r>
  </si>
  <si>
    <t>Energy Smart Program Agreement</t>
  </si>
  <si>
    <t>Customer Information</t>
  </si>
  <si>
    <t>Business Classification</t>
  </si>
  <si>
    <t>If "Other" is selected, please fill</t>
  </si>
  <si>
    <t>Company Name</t>
  </si>
  <si>
    <t>Legal Address (As shown on company W9)</t>
  </si>
  <si>
    <t>City</t>
  </si>
  <si>
    <t>State</t>
  </si>
  <si>
    <t>Zip Code</t>
  </si>
  <si>
    <t>How did you hear about Energy Smart? (Check the one that best applies)</t>
  </si>
  <si>
    <t>Entergy Representative</t>
  </si>
  <si>
    <t>Magazine /Newspaper Ad</t>
  </si>
  <si>
    <t>Billboard</t>
  </si>
  <si>
    <t>Online Ads</t>
  </si>
  <si>
    <t>Social Media</t>
  </si>
  <si>
    <t>Word of Mouth</t>
  </si>
  <si>
    <t xml:space="preserve">If "Other" is selected for the question "How did you hear about us?", Please fill the information box below </t>
  </si>
  <si>
    <t>Will this be a Customer DBE?</t>
  </si>
  <si>
    <t>Company Information</t>
  </si>
  <si>
    <t>First Name</t>
  </si>
  <si>
    <t>Last Name</t>
  </si>
  <si>
    <t>Title</t>
  </si>
  <si>
    <t>Phone Number</t>
  </si>
  <si>
    <t>Email Address</t>
  </si>
  <si>
    <t>Job Site Name</t>
  </si>
  <si>
    <t>Job Site same as Legal Address?</t>
  </si>
  <si>
    <t>Job Site Address</t>
  </si>
  <si>
    <t xml:space="preserve">Primary Trade Ally/Contractor Information </t>
  </si>
  <si>
    <t>Address</t>
  </si>
  <si>
    <t>Design Team Information</t>
  </si>
  <si>
    <t>Architect/Design Team Leader</t>
  </si>
  <si>
    <t>Mechanical Engineer</t>
  </si>
  <si>
    <t>Electrical Engineer</t>
  </si>
  <si>
    <t>General Contractor</t>
  </si>
  <si>
    <t xml:space="preserve"> </t>
  </si>
  <si>
    <t>Building Information</t>
  </si>
  <si>
    <t>Planned Square Footage</t>
  </si>
  <si>
    <t>Annual Operating Hours</t>
  </si>
  <si>
    <t>Number of Floors</t>
  </si>
  <si>
    <t>Estimated Design Date</t>
  </si>
  <si>
    <t>Estimated Bid Date</t>
  </si>
  <si>
    <t>Estimated Construction Start Date</t>
  </si>
  <si>
    <t>Estimated Construction End Date</t>
  </si>
  <si>
    <t>Estimated Project Completion Notice Date</t>
  </si>
  <si>
    <t>Project Summary</t>
  </si>
  <si>
    <t>Agreements and Signature</t>
  </si>
  <si>
    <t xml:space="preserve">Project Background </t>
  </si>
  <si>
    <t xml:space="preserve">UNDER THE PENALTY OF PERJURY, I CERTIFY THAT: </t>
  </si>
  <si>
    <t>I have read and agreed to the provisions set forth herein and to the Terms and Conditions posted at energysmartnola.com/business/terms. I understand that Energy Smart may revise these Terms and Conditions at any time and I will not be notified in the event changes are made. To the best of my knowledge, the statements made on this application are complete, true and correct.</t>
  </si>
  <si>
    <t>Electronic Signature (Customer)</t>
  </si>
  <si>
    <t>Date Signed</t>
  </si>
  <si>
    <t>Energy Smart Project Coordinator Tab</t>
  </si>
  <si>
    <t>Project Name:</t>
  </si>
  <si>
    <t>Application Received Date:</t>
  </si>
  <si>
    <t xml:space="preserve">Steps </t>
  </si>
  <si>
    <t>Value</t>
  </si>
  <si>
    <t>Filled?</t>
  </si>
  <si>
    <t>Count</t>
  </si>
  <si>
    <t>Checklist Verification</t>
  </si>
  <si>
    <t>Checklist and Next Steps</t>
  </si>
  <si>
    <t>Next Steps/Project Application Process</t>
  </si>
  <si>
    <t>S/N</t>
  </si>
  <si>
    <t>Is this process complete?</t>
  </si>
  <si>
    <t>New Construction Application Action Items</t>
  </si>
  <si>
    <t xml:space="preserve">For custom incentives, program requires pre-approval prior to the purchase and installation of equipment. </t>
  </si>
  <si>
    <t xml:space="preserve">The program will send updated calculator file with meeting notes and access to the calculations required to obtain the energy savings value and incentive. </t>
  </si>
  <si>
    <t>Whole Building Performance Bonus</t>
  </si>
  <si>
    <t>Measure Type</t>
  </si>
  <si>
    <t>Interior Lighting Power Density</t>
  </si>
  <si>
    <t>Exterior Lighting Power Density</t>
  </si>
  <si>
    <t>Daylighting Controller (Controlling &lt; 500 W)</t>
  </si>
  <si>
    <t>Daylighting Controller (Controlling &gt;= 500 W)</t>
  </si>
  <si>
    <t>Occupancy Sensor (Controlling &lt; 500 W)</t>
  </si>
  <si>
    <t>Occupancy Sensor (Controlling &gt;= 500 W)</t>
  </si>
  <si>
    <t>Occupancy Sensor w/ Daylighting Control (Controlling &lt; 500 W)</t>
  </si>
  <si>
    <t>Occupancy Sensor w/ Daylighting Control (Controlling &gt;= 500 W)</t>
  </si>
  <si>
    <t>High Eff A/C Unit</t>
  </si>
  <si>
    <t>High Eff Heat Pump Unit</t>
  </si>
  <si>
    <t>High Eff. Packaged Terminal AC (PTAC) Unit</t>
  </si>
  <si>
    <t>High Eff. Packaged Terminal HP (PTHP) Unit</t>
  </si>
  <si>
    <t>Guest Room PTAC/PTHP Energy Management Controls</t>
  </si>
  <si>
    <t>High Eff. Air-Cooled Chiller</t>
  </si>
  <si>
    <t>High Eff. Positive Displacement Water-Cooled Chiller</t>
  </si>
  <si>
    <t>High Eff. Centrifugal Water-Cooled Chiller</t>
  </si>
  <si>
    <t>ECM Motor for Freezer or Cooler</t>
  </si>
  <si>
    <t>Evaporator Fan Controller for Freezer or Cooler</t>
  </si>
  <si>
    <t>ENERGY STAR Solid Door Refrigerator</t>
  </si>
  <si>
    <t>ENERGY STAR Solid Door Freezer</t>
  </si>
  <si>
    <t>ENERGY STAR Commercial Electric Fryer</t>
  </si>
  <si>
    <t>ENERGY STAR Commercial Electric Steam Cooker</t>
  </si>
  <si>
    <t>Electric Convection Oven</t>
  </si>
  <si>
    <t>Electric Griddle</t>
  </si>
  <si>
    <t>Food Service Kitchen Exhaust Controls</t>
  </si>
  <si>
    <t>ENERGY STAR Commercial Dishwasher</t>
  </si>
  <si>
    <t>Refrigerated Vending Machine Controls</t>
  </si>
  <si>
    <t>Non-Refrigerated Vending Machine Controls</t>
  </si>
  <si>
    <t>New Construction Custom Project</t>
  </si>
  <si>
    <t>New Construction Whole Building Performance</t>
  </si>
  <si>
    <t>Measure Number</t>
  </si>
  <si>
    <t>CSV Referencing</t>
  </si>
  <si>
    <t>Measure Description</t>
  </si>
  <si>
    <t>Interior Lighting Power Density above New Construction Baseline</t>
  </si>
  <si>
    <t>Exterior Lighting Power Density above New Construction Baseline</t>
  </si>
  <si>
    <t>Daylighting Controller (Controlling &lt; 500 W) above New Construction Baseline</t>
  </si>
  <si>
    <t>Daylighting Controller (Controlling &gt;= 500 W) above New Construction Baseline</t>
  </si>
  <si>
    <t>Occupancy Sensor (Controlling &lt; 500 W) above New Construction Baseline</t>
  </si>
  <si>
    <t>Occupancy Sensor (Controlling &gt;= 500 W) above New Construction Baseline</t>
  </si>
  <si>
    <t>Occupancy Sensor w/ Daylighting Control (Controlling &lt; 500 W) above New Construction Baseline</t>
  </si>
  <si>
    <t>Occupancy Sensor w/ Daylighting Control (Controlling &gt;= 500 W) above New Construction Baseline</t>
  </si>
  <si>
    <t>High Eff A/C Unit Unit above New Construction Baseline</t>
  </si>
  <si>
    <t>High Eff Heat Pump Unit above New Construction Baseline</t>
  </si>
  <si>
    <t>High Eff. Packaged Terminal AC (PTAC) Unit above New Construction Baseline</t>
  </si>
  <si>
    <t>High Eff. Packaged Terminal HP (PTHP) Unit above New Construction Baseline</t>
  </si>
  <si>
    <t>Guest Room PTAC/PTHP Energy Management Controls above New Construction Baseline</t>
  </si>
  <si>
    <t>High Eff. Air-Cooled Chiller above New Construction Baseline</t>
  </si>
  <si>
    <t>High Eff. Positive Displacement Water-Cooled Chiller above New Construction Baseline</t>
  </si>
  <si>
    <t>High Eff. Centrifugal Water-Cooled Chiller above New Construction Baseline</t>
  </si>
  <si>
    <t>ECM Motor for Freezer or Cooler above New Construction Baseline</t>
  </si>
  <si>
    <t>Evaporator Fan Controller for Freezer or Cooler above New Construction Baseline</t>
  </si>
  <si>
    <t>ENERGY STAR Solid Door Refrigerator above New Construction Baseline</t>
  </si>
  <si>
    <t>ENERGY STAR Solid Door Freezer above New Construction Baseline</t>
  </si>
  <si>
    <t>ENERGY STAR Commercial Electric Fryer above New Construction Baseline</t>
  </si>
  <si>
    <t>ENERGY STAR Commercial Electric Steam Cooker above New Construction Baseline</t>
  </si>
  <si>
    <t>Electric Convection Oven above New Construction Baseline</t>
  </si>
  <si>
    <t>Electric Griddle above New Construction Baseline</t>
  </si>
  <si>
    <t>Food Service Kitchen Exhaust Controls above New Construction Baseline</t>
  </si>
  <si>
    <t>ENERGY STAR Commercial Dishwasher above New Construction Baseline</t>
  </si>
  <si>
    <t>Refrigerated Vending Machine Controls above New Construction Baseline</t>
  </si>
  <si>
    <t>Non-Refrigerated Vending Machine Controls above New Construction Baseline</t>
  </si>
  <si>
    <t>New Construction Custom Project above New Construction Baseline</t>
  </si>
  <si>
    <t>New Construction Whole Building Performance above New Construction Baseline</t>
  </si>
  <si>
    <t>End Use Category</t>
  </si>
  <si>
    <t>Lighting</t>
  </si>
  <si>
    <t>HVAC</t>
  </si>
  <si>
    <t>Refrigeration</t>
  </si>
  <si>
    <t>Cooking</t>
  </si>
  <si>
    <t>Miscellaneous</t>
  </si>
  <si>
    <t>Unit of Measure</t>
  </si>
  <si>
    <t>kWh/unit savings</t>
  </si>
  <si>
    <t>kW/unit savings</t>
  </si>
  <si>
    <t>Incentive/Unit</t>
  </si>
  <si>
    <t>Project Index</t>
  </si>
  <si>
    <t>Location</t>
  </si>
  <si>
    <t>Units Installed</t>
  </si>
  <si>
    <t>Material Cost per Unit</t>
  </si>
  <si>
    <t xml:space="preserve">Total Labor Cost </t>
  </si>
  <si>
    <t xml:space="preserve">Total Cost </t>
  </si>
  <si>
    <t xml:space="preserve">Estimated Incentive  </t>
  </si>
  <si>
    <t>Total:</t>
  </si>
  <si>
    <t>New Construction Prescriptive</t>
  </si>
  <si>
    <t>Total Labor Cost</t>
  </si>
  <si>
    <t>MCost/Unit</t>
  </si>
  <si>
    <r>
      <t>Total</t>
    </r>
    <r>
      <rPr>
        <b/>
        <vertAlign val="subscript"/>
        <sz val="10"/>
        <color theme="1"/>
        <rFont val="Calibri"/>
        <family val="2"/>
        <scheme val="minor"/>
      </rPr>
      <t>LaborCost</t>
    </r>
  </si>
  <si>
    <t>Total Cost</t>
  </si>
  <si>
    <t>Incentive</t>
  </si>
  <si>
    <r>
      <t>kWh</t>
    </r>
    <r>
      <rPr>
        <b/>
        <vertAlign val="subscript"/>
        <sz val="11"/>
        <color theme="1"/>
        <rFont val="Calibri"/>
        <family val="2"/>
        <scheme val="minor"/>
      </rPr>
      <t>savings</t>
    </r>
  </si>
  <si>
    <r>
      <t>kW</t>
    </r>
    <r>
      <rPr>
        <b/>
        <vertAlign val="subscript"/>
        <sz val="11"/>
        <color theme="1"/>
        <rFont val="Calibri"/>
        <family val="2"/>
        <scheme val="minor"/>
      </rPr>
      <t>savings</t>
    </r>
  </si>
  <si>
    <t xml:space="preserve">New Construction Interior/Exterior Lighting </t>
  </si>
  <si>
    <t>Interior Lighting kW Calculation</t>
  </si>
  <si>
    <t>New Construction Interior</t>
  </si>
  <si>
    <t>Exterior Lighting kW Calculation</t>
  </si>
  <si>
    <t>Customer/Trade ally must provide supplemental documentation/spec sheets to verify fixtures are ENERGY STAR or DLC Listed</t>
  </si>
  <si>
    <t>Type of NC project</t>
  </si>
  <si>
    <t>Interior</t>
  </si>
  <si>
    <t>Exterior</t>
  </si>
  <si>
    <t xml:space="preserve">Interior and Exterior </t>
  </si>
  <si>
    <t>Type of kWh savings</t>
  </si>
  <si>
    <t>Deemed</t>
  </si>
  <si>
    <t>Actual</t>
  </si>
  <si>
    <t xml:space="preserve">Deemed and Actual </t>
  </si>
  <si>
    <t>Mcost</t>
  </si>
  <si>
    <r>
      <t>kWh</t>
    </r>
    <r>
      <rPr>
        <b/>
        <vertAlign val="subscript"/>
        <sz val="11"/>
        <color theme="1"/>
        <rFont val="Calibri"/>
        <family val="2"/>
        <scheme val="minor"/>
      </rPr>
      <t>savings</t>
    </r>
    <r>
      <rPr>
        <b/>
        <sz val="11"/>
        <color theme="1"/>
        <rFont val="Calibri"/>
        <family val="2"/>
        <scheme val="minor"/>
      </rPr>
      <t>,a</t>
    </r>
  </si>
  <si>
    <r>
      <t>kWh</t>
    </r>
    <r>
      <rPr>
        <b/>
        <vertAlign val="subscript"/>
        <sz val="11"/>
        <color theme="1"/>
        <rFont val="Calibri"/>
        <family val="2"/>
        <scheme val="minor"/>
      </rPr>
      <t>savings</t>
    </r>
    <r>
      <rPr>
        <b/>
        <sz val="11"/>
        <color theme="1"/>
        <rFont val="Calibri"/>
        <family val="2"/>
        <scheme val="minor"/>
      </rPr>
      <t>,d</t>
    </r>
  </si>
  <si>
    <t>Deemed kWh savings</t>
  </si>
  <si>
    <t>Building Conditions, Cooling Conditions, Heating Type, IEFD, IEFE</t>
  </si>
  <si>
    <t>Interior LPD</t>
  </si>
  <si>
    <t>Building Type, Interior LPD, AOH, CF</t>
  </si>
  <si>
    <t xml:space="preserve"> AOH</t>
  </si>
  <si>
    <t>CF</t>
  </si>
  <si>
    <t>IEFD</t>
  </si>
  <si>
    <t>IEFE</t>
  </si>
  <si>
    <t xml:space="preserve">Total Material Cost </t>
  </si>
  <si>
    <t>Total Proposed kW</t>
  </si>
  <si>
    <t>Total Baseline kW</t>
  </si>
  <si>
    <t>Conversion Factor</t>
  </si>
  <si>
    <t>W/kW</t>
  </si>
  <si>
    <t>kWh/W</t>
  </si>
  <si>
    <r>
      <t>W/ft</t>
    </r>
    <r>
      <rPr>
        <vertAlign val="superscript"/>
        <sz val="11"/>
        <color theme="1"/>
        <rFont val="Calibri Light"/>
        <family val="2"/>
        <scheme val="major"/>
      </rPr>
      <t>2</t>
    </r>
  </si>
  <si>
    <t>hrs</t>
  </si>
  <si>
    <t xml:space="preserve">Ext. Lighting ASHRAE Ref. </t>
  </si>
  <si>
    <t xml:space="preserve">Total Proposed kW </t>
  </si>
  <si>
    <t xml:space="preserve">Incentive Rates and Caps </t>
  </si>
  <si>
    <t>LPD Verifications</t>
  </si>
  <si>
    <r>
      <t>LPD Proposed (W/ft</t>
    </r>
    <r>
      <rPr>
        <b/>
        <vertAlign val="superscript"/>
        <sz val="11"/>
        <rFont val="Arial"/>
        <family val="2"/>
      </rPr>
      <t>2</t>
    </r>
    <r>
      <rPr>
        <b/>
        <sz val="11"/>
        <rFont val="Arial"/>
        <family val="2"/>
      </rPr>
      <t>)</t>
    </r>
  </si>
  <si>
    <t>Customer/trade ally must provide supporting documentation to verify the area/length take offs utilized to calculate the kW and LPD Values with appropriate referencing.</t>
  </si>
  <si>
    <t>Interior Baseline LPD</t>
  </si>
  <si>
    <t>Interior Proposed LPD</t>
  </si>
  <si>
    <t>Exterior Baseline LPD</t>
  </si>
  <si>
    <t>Exterior Proposed LPD</t>
  </si>
  <si>
    <t>Int. LPD 10% Red.</t>
  </si>
  <si>
    <t>Ext. LPD 10% Red</t>
  </si>
  <si>
    <t>Total Material Cost</t>
  </si>
  <si>
    <t>New Construction Custom</t>
  </si>
  <si>
    <t>Whole Building Performance Incentive</t>
  </si>
  <si>
    <t>Energy Model Available?</t>
  </si>
  <si>
    <t xml:space="preserve">Baseline kWh </t>
  </si>
  <si>
    <t>1'</t>
  </si>
  <si>
    <t>Verify 10% reduction</t>
  </si>
  <si>
    <t>Total MCost</t>
  </si>
  <si>
    <t>Custom Tab Information</t>
  </si>
  <si>
    <t>IsThereAnEnergyModel</t>
  </si>
  <si>
    <t>WP Rate</t>
  </si>
  <si>
    <t>Total Values</t>
  </si>
  <si>
    <t>New Construction Interior Lighting</t>
  </si>
  <si>
    <t>New Construction Exterior Lighting</t>
  </si>
  <si>
    <t>Part of Project Scope</t>
  </si>
  <si>
    <t>kWh savings</t>
  </si>
  <si>
    <t>kW savings</t>
  </si>
  <si>
    <t>Total Cost:</t>
  </si>
  <si>
    <t>Summary Report Data Values</t>
  </si>
  <si>
    <t>Total kWh savings:</t>
  </si>
  <si>
    <t>Total kW savings:</t>
  </si>
  <si>
    <t>Total Uncapped Project Incentive:</t>
  </si>
  <si>
    <t>Summary Report Calculated Values</t>
  </si>
  <si>
    <t>Total Capped Project Incentive:</t>
  </si>
  <si>
    <t>Total WP Incentive:</t>
  </si>
  <si>
    <t>Net Cost:</t>
  </si>
  <si>
    <t>Payback Period:</t>
  </si>
  <si>
    <t>Percentage of Cost Covered:</t>
  </si>
  <si>
    <t>Total Capped Incentive</t>
  </si>
  <si>
    <t xml:space="preserve"> Commercial and Industrial Incentive Program</t>
  </si>
  <si>
    <t>Total Project Cost</t>
  </si>
  <si>
    <t>Estimated Incentive</t>
  </si>
  <si>
    <t>Customer</t>
  </si>
  <si>
    <t>Trade Ally/Contractor</t>
  </si>
  <si>
    <t>Project Calculation Details</t>
  </si>
  <si>
    <t>Estimated Peak Demand Savings</t>
  </si>
  <si>
    <t>kW</t>
  </si>
  <si>
    <t>Estimated Energy Cost Savings</t>
  </si>
  <si>
    <t>$/yr</t>
  </si>
  <si>
    <t>Estimated Net Project Cost</t>
  </si>
  <si>
    <t>$</t>
  </si>
  <si>
    <t>Simple Payback</t>
  </si>
  <si>
    <t>yrs</t>
  </si>
  <si>
    <t>Percentage of Project Cost Covered</t>
  </si>
  <si>
    <t>%</t>
  </si>
  <si>
    <t>Thank you for participating in the Energy Smart Commercial Solutions Program. Energy Smart is proud to help New Orleans' businesses increase energy efficiency and lower costs. Contact us at info@energysmartnola.com for more opportunities to save.</t>
  </si>
  <si>
    <t xml:space="preserve">Whole Building Performance Incentive </t>
  </si>
  <si>
    <t>Average Electric Rate Value</t>
  </si>
  <si>
    <t>Electric Rate ($/kWh)</t>
  </si>
  <si>
    <t>S/kWh</t>
  </si>
  <si>
    <t>This is an estimate</t>
  </si>
  <si>
    <t>Energy Smart Project Completion Notice</t>
  </si>
  <si>
    <t>Entergy Customer Information</t>
  </si>
  <si>
    <t>Installation Date (mm/dd/yyyy):</t>
  </si>
  <si>
    <t>Project Site Address:</t>
  </si>
  <si>
    <t>City:</t>
  </si>
  <si>
    <t>State:</t>
  </si>
  <si>
    <t>Zip:</t>
  </si>
  <si>
    <t>Trade Ally Information</t>
  </si>
  <si>
    <t>Company Name:</t>
  </si>
  <si>
    <t>Company Email:</t>
  </si>
  <si>
    <t>Incentive Check Payable To:</t>
  </si>
  <si>
    <t xml:space="preserve">Attention to: </t>
  </si>
  <si>
    <t>Mail to Address</t>
  </si>
  <si>
    <t xml:space="preserve">Tax ID Number: </t>
  </si>
  <si>
    <t xml:space="preserve">Tax Entity: </t>
  </si>
  <si>
    <t>Agreement</t>
  </si>
  <si>
    <t xml:space="preserve">I, the below signed certify that the stated energy efficient measure(s) was(were) completed at the project location identified above and that the actual costs reported represents the final and eligible costs of the approved project. I further certify that, to the best of my knowledge, the statements made on this notice are correct. I have submitted the appropriate supporting documentation including all project invoices. </t>
  </si>
  <si>
    <t>Sign and date below. A typewritten signature is acceptable and will have the same effect as a pen signature.</t>
  </si>
  <si>
    <t>Customer Signature</t>
  </si>
  <si>
    <t>Date</t>
  </si>
  <si>
    <t xml:space="preserve">Account Number Information </t>
  </si>
  <si>
    <t>Account Number</t>
  </si>
  <si>
    <t>Is Account Number Available?</t>
  </si>
  <si>
    <t>Job Site Avail./Add. Question/Account</t>
  </si>
  <si>
    <t>If Other is Selected, Please Fill:</t>
  </si>
  <si>
    <t>Mail Check To:</t>
  </si>
  <si>
    <t>Attention To:</t>
  </si>
  <si>
    <t>Payee Name:</t>
  </si>
  <si>
    <t>Payee Address:</t>
  </si>
  <si>
    <t xml:space="preserve">Payee City: </t>
  </si>
  <si>
    <t xml:space="preserve">Payee State: </t>
  </si>
  <si>
    <t xml:space="preserve">Payee Zip: </t>
  </si>
  <si>
    <t>Payee City:</t>
  </si>
  <si>
    <t>Payee State:</t>
  </si>
  <si>
    <t>Payee Zip:</t>
  </si>
  <si>
    <t>Tax Entity:</t>
  </si>
  <si>
    <t>Tax ID Number:</t>
  </si>
  <si>
    <t>ProjectName</t>
  </si>
  <si>
    <t>UploadID</t>
  </si>
  <si>
    <t>MeasureNumber</t>
  </si>
  <si>
    <t>Program</t>
  </si>
  <si>
    <t>ProjectCategory</t>
  </si>
  <si>
    <t>EndUseCategory</t>
  </si>
  <si>
    <t>MeasureDescription</t>
  </si>
  <si>
    <t>MeasureType</t>
  </si>
  <si>
    <t>WattsBase</t>
  </si>
  <si>
    <t>WattsEff</t>
  </si>
  <si>
    <t>Units</t>
  </si>
  <si>
    <t>kWhsavings</t>
  </si>
  <si>
    <t>kWReduction</t>
  </si>
  <si>
    <t>Therms</t>
  </si>
  <si>
    <t>IncentiveTotal</t>
  </si>
  <si>
    <t>EquipmentCost</t>
  </si>
  <si>
    <t>InstallCost</t>
  </si>
  <si>
    <t>TotalCost</t>
  </si>
  <si>
    <t>OperatingHours</t>
  </si>
  <si>
    <t>Commercial and Industrial Program</t>
  </si>
  <si>
    <t xml:space="preserve">New Construction Lighting </t>
  </si>
  <si>
    <t xml:space="preserve">New Construction Whole Building Performance </t>
  </si>
  <si>
    <t>Exhaust fan HP</t>
  </si>
  <si>
    <t>Energy Smart Design Team Meeting Notes</t>
  </si>
  <si>
    <t>Meeting Date:</t>
  </si>
  <si>
    <t>Meeting Adjourn Time:</t>
  </si>
  <si>
    <t>Meeting Start Time:</t>
  </si>
  <si>
    <t>Safety Topic</t>
  </si>
  <si>
    <t>Meeting Introductions</t>
  </si>
  <si>
    <t>Meeting Participants (Energy Smart):</t>
  </si>
  <si>
    <t>Meeting Participants (Design Team):</t>
  </si>
  <si>
    <t>get more incentives as you go</t>
  </si>
  <si>
    <t>the first 20 will be 0.2</t>
  </si>
  <si>
    <t>next 10 will 0.3</t>
  </si>
  <si>
    <t>anything after that will be 0.4</t>
  </si>
  <si>
    <t>Built-In print feature for the different New Construction incentive offerings.</t>
  </si>
  <si>
    <t>Project Summary Report that provides details on the overall savings and incentive for the project.</t>
  </si>
  <si>
    <r>
      <t xml:space="preserve">Click on </t>
    </r>
    <r>
      <rPr>
        <b/>
        <sz val="11"/>
        <color indexed="8"/>
        <rFont val="Arial"/>
        <family val="2"/>
      </rPr>
      <t>arrows</t>
    </r>
    <r>
      <rPr>
        <sz val="11"/>
        <color indexed="8"/>
        <rFont val="Arial"/>
        <family val="2"/>
      </rPr>
      <t xml:space="preserve"> to </t>
    </r>
    <r>
      <rPr>
        <b/>
        <sz val="11"/>
        <color indexed="8"/>
        <rFont val="Arial"/>
        <family val="2"/>
      </rPr>
      <t>navigate</t>
    </r>
    <r>
      <rPr>
        <sz val="11"/>
        <color indexed="8"/>
        <rFont val="Arial"/>
        <family val="2"/>
      </rPr>
      <t xml:space="preserve"> through the </t>
    </r>
    <r>
      <rPr>
        <b/>
        <sz val="11"/>
        <color indexed="8"/>
        <rFont val="Arial"/>
        <family val="2"/>
      </rPr>
      <t>application</t>
    </r>
    <r>
      <rPr>
        <sz val="11"/>
        <color theme="1"/>
        <rFont val="Arial"/>
        <family val="2"/>
      </rPr>
      <t>.</t>
    </r>
  </si>
  <si>
    <t>Consolidates application, meeting notes and measure calculations into a single location to streamline customer application process.</t>
  </si>
  <si>
    <r>
      <t xml:space="preserve">Prescriptive Incentives </t>
    </r>
    <r>
      <rPr>
        <sz val="11"/>
        <color theme="1"/>
        <rFont val="Arial"/>
        <family val="2"/>
      </rPr>
      <t xml:space="preserve">are paid a pre-determined amount per unit based on deemed energy efficiency savings. </t>
    </r>
  </si>
  <si>
    <t>Prescriptive Incentive categories include Lighting, HVAC, Refrigeration, Commercial Kitchen, and Miscellaneous. Incentives are capped at the incremental measure cost.</t>
  </si>
  <si>
    <t>Applications must include a detailed energy savings analysis or energy model to document kWh reduction vs. the designated baseline.</t>
  </si>
  <si>
    <t>Qualifying measures will be paid $0.08 per kWh reduced and incentives are capped at the incremental measure cost.</t>
  </si>
  <si>
    <r>
      <rPr>
        <b/>
        <sz val="11"/>
        <color theme="1"/>
        <rFont val="Arial"/>
        <family val="2"/>
      </rPr>
      <t>Lighting Incentives</t>
    </r>
    <r>
      <rPr>
        <sz val="11"/>
        <color theme="1"/>
        <rFont val="Arial"/>
        <family val="2"/>
      </rPr>
      <t xml:space="preserve"> are available for installed lighting power density (LPD) that designates a lower wattage per square foot vs. the maximum wattage allowed per code.</t>
    </r>
  </si>
  <si>
    <r>
      <rPr>
        <b/>
        <sz val="11"/>
        <color theme="1"/>
        <rFont val="Arial"/>
        <family val="2"/>
      </rPr>
      <t>Custom Incentives</t>
    </r>
    <r>
      <rPr>
        <sz val="11"/>
        <color theme="1"/>
        <rFont val="Arial"/>
        <family val="2"/>
      </rPr>
      <t xml:space="preserve"> are available for all other measures beyond prescriptive and interior/exterior lighting.</t>
    </r>
  </si>
  <si>
    <t>Projects must reduce overall building electrical usage by at least 10% from the modeled and constructed building relative to a minimal code compliant baseline building.</t>
  </si>
  <si>
    <t>Incentives are at tiered levels relative to the overall building efficiency achieved.</t>
  </si>
  <si>
    <t>20-30% energy savings vs. baseline: $0.03/kWh</t>
  </si>
  <si>
    <t>Energy Smart New Construction Solutions Program</t>
  </si>
  <si>
    <t>Click here to learn more about the New Construction Solutions program and the new construction application process.</t>
  </si>
  <si>
    <t>New Construction Solutions Incentive Application</t>
  </si>
  <si>
    <t xml:space="preserve">Water Heater </t>
  </si>
  <si>
    <t xml:space="preserve">This Trade Ally/Contractor is the primary contractor responsible for the new construction project. Additional fields to enter the Design Team's information then follow. </t>
  </si>
  <si>
    <t>New Construction Solutions Program</t>
  </si>
  <si>
    <t xml:space="preserve">Payment of incentives will occur upon receipt of certificate of occupancy. </t>
  </si>
  <si>
    <t xml:space="preserve">Once approved, the proposed project is installed. </t>
  </si>
  <si>
    <t>New Construction Prescriptive Measures</t>
  </si>
  <si>
    <t>New Construction Custom Measures</t>
  </si>
  <si>
    <t>Please complete all the sections below:</t>
  </si>
  <si>
    <t xml:space="preserve">For prescriptive and interior/exterior lighting incentives, pre-approval is not required. However, for lighting incentives a calculator must be provided up-front for review. </t>
  </si>
  <si>
    <t xml:space="preserve">Program performs post-installation engineering review after substantial construction completion and submittal of the final required completion documents. </t>
  </si>
  <si>
    <t>Energy Smart NC Summary Report</t>
  </si>
  <si>
    <r>
      <t xml:space="preserve">The Energy Smart NC Summary Report is a document that provides a concise summary of the estimated energy savings and incentive associated with all measures implemented in the calculator. </t>
    </r>
    <r>
      <rPr>
        <b/>
        <sz val="10"/>
        <color indexed="8"/>
        <rFont val="Arial"/>
        <family val="2"/>
      </rPr>
      <t>Print for your own records.</t>
    </r>
    <r>
      <rPr>
        <sz val="10"/>
        <color indexed="8"/>
        <rFont val="Arial"/>
        <family val="2"/>
      </rPr>
      <t xml:space="preserve"> </t>
    </r>
    <r>
      <rPr>
        <b/>
        <sz val="10"/>
        <color indexed="8"/>
        <rFont val="Arial"/>
        <family val="2"/>
      </rPr>
      <t xml:space="preserve">Use buttons below to navigate back to other tabs. </t>
    </r>
  </si>
  <si>
    <t>Is there an Existing Account Number?</t>
  </si>
  <si>
    <t>Project Name</t>
  </si>
  <si>
    <t>CustomerType</t>
  </si>
  <si>
    <t>BusinessClassification</t>
  </si>
  <si>
    <t>BusinessClassOther</t>
  </si>
  <si>
    <t>CompanyName</t>
  </si>
  <si>
    <t>CompanyLegalAddress</t>
  </si>
  <si>
    <t>CompanyCity</t>
  </si>
  <si>
    <t>CompanyState</t>
  </si>
  <si>
    <t>CompanyZipCode</t>
  </si>
  <si>
    <t>HearaboutESEntergyRep</t>
  </si>
  <si>
    <t>HearaboutESTradeAlly</t>
  </si>
  <si>
    <t>HearaboutESMagazine</t>
  </si>
  <si>
    <t>HearaboutUSBillboards</t>
  </si>
  <si>
    <t>HearaboutUSOnlineAds</t>
  </si>
  <si>
    <t>HearaboutusSocialMedia</t>
  </si>
  <si>
    <t>HearaboutUsWordofMouth</t>
  </si>
  <si>
    <t>HearaboutUSOther</t>
  </si>
  <si>
    <t>HearaboutUSotherinfo</t>
  </si>
  <si>
    <t>PubliclyFundedInstitution?</t>
  </si>
  <si>
    <t>DisadvantagedBusinessEnterprise</t>
  </si>
  <si>
    <t>DBEBusinessType</t>
  </si>
  <si>
    <t>IfOtherisSelectedforDBE</t>
  </si>
  <si>
    <t>CustomerFirstName</t>
  </si>
  <si>
    <t>CustomerLastName</t>
  </si>
  <si>
    <t>CustomerTitle</t>
  </si>
  <si>
    <t>CustomerPhoneNumber</t>
  </si>
  <si>
    <t>CustomerEmail</t>
  </si>
  <si>
    <t>JobSiteName</t>
  </si>
  <si>
    <t>ElectricAccountNumber</t>
  </si>
  <si>
    <t>JobSiteSameasLegalAddress</t>
  </si>
  <si>
    <t>JobSiteAddress</t>
  </si>
  <si>
    <t>JobSiteCity</t>
  </si>
  <si>
    <t>JobSiteState</t>
  </si>
  <si>
    <t>JobSiteZipCode</t>
  </si>
  <si>
    <t>ContractorFirstName</t>
  </si>
  <si>
    <t>ContractorLastName</t>
  </si>
  <si>
    <t>ContractorTitle</t>
  </si>
  <si>
    <t>ContractorPhoneNumber</t>
  </si>
  <si>
    <t>ContractorEmail</t>
  </si>
  <si>
    <t>ContractorCompanyName</t>
  </si>
  <si>
    <t>ContractorCompanyAddress</t>
  </si>
  <si>
    <t>ContractorCompanyCity</t>
  </si>
  <si>
    <t>ContractorCompanyState</t>
  </si>
  <si>
    <t>ContractorCompanyZipCode</t>
  </si>
  <si>
    <t>MailCheckTo</t>
  </si>
  <si>
    <t>BuildingOwnership</t>
  </si>
  <si>
    <t>BuildingType</t>
  </si>
  <si>
    <t>BuildingConditions</t>
  </si>
  <si>
    <t>AverageElectricRate</t>
  </si>
  <si>
    <t>WaterHeaterType</t>
  </si>
  <si>
    <t>OtherWaterHeaterType</t>
  </si>
  <si>
    <t>IncentiveCheckPayableto</t>
  </si>
  <si>
    <t>OtherIncentiveCheck</t>
  </si>
  <si>
    <t>PayeeName</t>
  </si>
  <si>
    <t>PayeeAddress</t>
  </si>
  <si>
    <t>PayeeCity</t>
  </si>
  <si>
    <t>PayeeState</t>
  </si>
  <si>
    <t>PayeeZipCode</t>
  </si>
  <si>
    <t>TaxID</t>
  </si>
  <si>
    <t>TaxEntity</t>
  </si>
  <si>
    <t>AttentionTo</t>
  </si>
  <si>
    <t>InstallationDatePCN</t>
  </si>
  <si>
    <t>CustomerSignaturePCN</t>
  </si>
  <si>
    <t>DateSignedPCN</t>
  </si>
  <si>
    <t>CustomerSignature</t>
  </si>
  <si>
    <t>SignatureDate</t>
  </si>
  <si>
    <t>ConstructionType</t>
  </si>
  <si>
    <t>Energy Cost Savings:</t>
  </si>
  <si>
    <t>New Account Number:</t>
  </si>
  <si>
    <t>Baseline Fixture Code</t>
  </si>
  <si>
    <t>Fixture Table fixture code</t>
  </si>
  <si>
    <t>Proposed Fixture Code</t>
  </si>
  <si>
    <t>PrescriptiveLightingWattageBaseline</t>
  </si>
  <si>
    <t>PrescriptiveLightingWattageProposed</t>
  </si>
  <si>
    <t>Watts Base</t>
  </si>
  <si>
    <t>Watts Eff</t>
  </si>
  <si>
    <t>kW Reduction</t>
  </si>
  <si>
    <t>Equipment Cost</t>
  </si>
  <si>
    <t>Labor Cost</t>
  </si>
  <si>
    <t xml:space="preserve">No Bonus Incentive with Trade Ally Bonus Incentive </t>
  </si>
  <si>
    <t>Base Determinant</t>
  </si>
  <si>
    <r>
      <t xml:space="preserve">This will serve as a checklist for the project coordinator as information is put in the system until the automated upload process is complete. </t>
    </r>
    <r>
      <rPr>
        <b/>
        <sz val="11"/>
        <color indexed="8"/>
        <rFont val="Arial"/>
        <family val="2"/>
      </rPr>
      <t>Ensure you fill PROJECT NAME below</t>
    </r>
  </si>
  <si>
    <t>Job Site Address Available?</t>
  </si>
  <si>
    <t>Tax Entity</t>
  </si>
  <si>
    <t>Individual/Sole Proprietor</t>
  </si>
  <si>
    <t>LLC</t>
  </si>
  <si>
    <t>Corporation</t>
  </si>
  <si>
    <t>Trust/estate</t>
  </si>
  <si>
    <t>Exempt</t>
  </si>
  <si>
    <t>Make Incentive Check Payable to/If Energy Smart has a question about this application, we should contact</t>
  </si>
  <si>
    <t>Mail Check to:</t>
  </si>
  <si>
    <t>Legal Site Address</t>
  </si>
  <si>
    <t>Trade Ally Address</t>
  </si>
  <si>
    <t>Alternate Address</t>
  </si>
  <si>
    <t>Installation Date:</t>
  </si>
  <si>
    <t>Payee Information</t>
  </si>
  <si>
    <t xml:space="preserve">Provide Payment Information </t>
  </si>
  <si>
    <t>Will this be a Publicly Funded Institution?</t>
  </si>
  <si>
    <t xml:space="preserve">Who from Energy Smart did you work with on this project? </t>
  </si>
  <si>
    <t>Review checklist below to verify all information required has been provided. For action items that show "incomplete", select the "Program Application" tab and complete the necessary information.</t>
  </si>
  <si>
    <t>Review the Checklist and verify you have completed all required sections of the Energy Smart New Construction Solutions Application.</t>
  </si>
  <si>
    <t>Please complete all required sections. Incomplete applications cannot be processed and will delay payment of incentives.</t>
  </si>
  <si>
    <t>&lt;20% energy savings vs. baseline: $0.02/kWh</t>
  </si>
  <si>
    <t>&gt;30% energy savings vs. baseline: $0.04/kWh</t>
  </si>
  <si>
    <t>Whole Building Performance</t>
  </si>
  <si>
    <r>
      <t xml:space="preserve">After application is submitted, </t>
    </r>
    <r>
      <rPr>
        <sz val="11"/>
        <color theme="1"/>
        <rFont val="Arial"/>
        <family val="2"/>
      </rPr>
      <t>the</t>
    </r>
    <r>
      <rPr>
        <b/>
        <sz val="11"/>
        <color theme="1"/>
        <rFont val="Arial"/>
        <family val="2"/>
      </rPr>
      <t xml:space="preserve"> </t>
    </r>
    <r>
      <rPr>
        <sz val="11"/>
        <color theme="1"/>
        <rFont val="Arial"/>
        <family val="2"/>
      </rPr>
      <t>program will set up a meeting with all stakeholders and determine baseline conditions for</t>
    </r>
    <r>
      <rPr>
        <b/>
        <sz val="11"/>
        <color theme="1"/>
        <rFont val="Arial"/>
        <family val="2"/>
      </rPr>
      <t xml:space="preserve"> </t>
    </r>
    <r>
      <rPr>
        <sz val="11"/>
        <color theme="1"/>
        <rFont val="Arial"/>
        <family val="2"/>
      </rPr>
      <t xml:space="preserve">calculating energy savings and incentives. </t>
    </r>
  </si>
  <si>
    <t/>
  </si>
  <si>
    <t>This incentive is capped at $50,000 per project.</t>
  </si>
  <si>
    <t>To qualify for this incentive, the energy model must comply with requirements in ASHRAE 90.1-2007 Appendix G.</t>
  </si>
  <si>
    <t>Did the energy modeling process comply with ASHRAE 90.1-2007 Appendix G?</t>
  </si>
  <si>
    <t>Fixtures must be DLC listed. Bulbs must be ENERGY STAR certified.</t>
  </si>
  <si>
    <r>
      <t>LPD Code Baseline (W/ft</t>
    </r>
    <r>
      <rPr>
        <b/>
        <vertAlign val="superscript"/>
        <sz val="11"/>
        <rFont val="Arial"/>
        <family val="2"/>
      </rPr>
      <t>2</t>
    </r>
    <r>
      <rPr>
        <b/>
        <sz val="11"/>
        <rFont val="Arial"/>
        <family val="2"/>
      </rPr>
      <t>)</t>
    </r>
  </si>
  <si>
    <t>To be eligible for incentives, the LPD for the proposed building must demonstrate a minimum reduction of 10% compared to the baseline LPD.</t>
  </si>
  <si>
    <t>New Construction Lighting Incentive Eligiblility Requirements</t>
  </si>
  <si>
    <t>Please select whether Interior, Exterior or both Interior and Exterior lighting incentives are being pursued.</t>
  </si>
  <si>
    <t>Interior Lighting Inputs</t>
  </si>
  <si>
    <t>Exterior Lighting Inputs</t>
  </si>
  <si>
    <r>
      <t xml:space="preserve">Total </t>
    </r>
    <r>
      <rPr>
        <b/>
        <i/>
        <sz val="11"/>
        <rFont val="Arial"/>
        <family val="2"/>
      </rPr>
      <t>Incremental</t>
    </r>
    <r>
      <rPr>
        <b/>
        <sz val="11"/>
        <rFont val="Arial"/>
        <family val="2"/>
      </rPr>
      <t xml:space="preserve"> Material Cost (Interior Lights Only)</t>
    </r>
  </si>
  <si>
    <r>
      <t xml:space="preserve">Total </t>
    </r>
    <r>
      <rPr>
        <b/>
        <i/>
        <sz val="11"/>
        <rFont val="Arial"/>
        <family val="2"/>
      </rPr>
      <t xml:space="preserve">Incremental </t>
    </r>
    <r>
      <rPr>
        <b/>
        <sz val="11"/>
        <rFont val="Arial"/>
        <family val="2"/>
      </rPr>
      <t>Labor Cost (Interior Lights Only)</t>
    </r>
  </si>
  <si>
    <r>
      <t xml:space="preserve">Total </t>
    </r>
    <r>
      <rPr>
        <b/>
        <i/>
        <sz val="11"/>
        <rFont val="Arial"/>
        <family val="2"/>
      </rPr>
      <t>Incremental</t>
    </r>
    <r>
      <rPr>
        <b/>
        <sz val="11"/>
        <rFont val="Arial"/>
        <family val="2"/>
      </rPr>
      <t xml:space="preserve"> Material Cost (Exterior Lights Only)</t>
    </r>
  </si>
  <si>
    <r>
      <t xml:space="preserve">Total </t>
    </r>
    <r>
      <rPr>
        <b/>
        <i/>
        <sz val="11"/>
        <rFont val="Arial"/>
        <family val="2"/>
      </rPr>
      <t>Incremental</t>
    </r>
    <r>
      <rPr>
        <b/>
        <sz val="11"/>
        <rFont val="Arial"/>
        <family val="2"/>
      </rPr>
      <t xml:space="preserve"> Labor Cost (Exterior Lights Only)</t>
    </r>
  </si>
  <si>
    <t>Calculated Interior Lighting Incentive</t>
  </si>
  <si>
    <t>Calculated Exterior Lighting Incentive</t>
  </si>
  <si>
    <t>Projects can receive $0.35 per watt below the approved wattage baseline.  Incentives are capped at the incremental measure cost.</t>
  </si>
  <si>
    <t>Proposed kWh</t>
  </si>
  <si>
    <t>Estimated Whole Building Performance Incentive</t>
  </si>
  <si>
    <t>Comply with Appendix G?</t>
  </si>
  <si>
    <t>Project qualify for WBP Incentive?</t>
  </si>
  <si>
    <t>Savings (%)</t>
  </si>
  <si>
    <t>Savings kWh</t>
  </si>
  <si>
    <t>Name</t>
  </si>
  <si>
    <t>Role</t>
  </si>
  <si>
    <t>Program Overview</t>
  </si>
  <si>
    <t>What is the purpose of the building?</t>
  </si>
  <si>
    <t>Who will be occupying the building once it is complete and are they involved in the design/build?</t>
  </si>
  <si>
    <t>Have you begun design of major building systems?</t>
  </si>
  <si>
    <t>What has been discussed or designed to date with regards to the following systems?</t>
  </si>
  <si>
    <t>Envelope</t>
  </si>
  <si>
    <t>Equipment</t>
  </si>
  <si>
    <t>Will the building be cooled, and if so, how?</t>
  </si>
  <si>
    <t>Have any energy efficiency measures been discussed or designed with regards to the above systems?</t>
  </si>
  <si>
    <t>Are there any special considerations, designs or features or unique aspects of the building, systems or building function?</t>
  </si>
  <si>
    <t>Are there any plans for LEED Certification or any other advanced building standards certification?</t>
  </si>
  <si>
    <t>Current Design and Building Plans</t>
  </si>
  <si>
    <t>Construction Schedule</t>
  </si>
  <si>
    <t>Conceptual Design</t>
  </si>
  <si>
    <t>Detailed Design</t>
  </si>
  <si>
    <t>Permitting</t>
  </si>
  <si>
    <t>Construction</t>
  </si>
  <si>
    <t>Occupancy</t>
  </si>
  <si>
    <t>Meeting Agenda</t>
  </si>
  <si>
    <t>Building Energy Model</t>
  </si>
  <si>
    <t>Will a building energy model be created for this project?</t>
  </si>
  <si>
    <t>If "Yes", remind the project team that the model must comply with Appendix G of ASHRAE 90.1-2007</t>
  </si>
  <si>
    <t>Documentation, specification and cost for all systems and equipment proposed for the building</t>
  </si>
  <si>
    <t>Code compliance documentation</t>
  </si>
  <si>
    <t>Engineering drawings</t>
  </si>
  <si>
    <t>Building energy model reports (if applicable)</t>
  </si>
  <si>
    <t>The Energy Smart team needs to be informed of any and all changes or updates to:</t>
  </si>
  <si>
    <t>Customer project team, including engineers, designers, contractors, etc.</t>
  </si>
  <si>
    <t>Construction and occupancy schedule</t>
  </si>
  <si>
    <t>Program Needs (review with project team)</t>
  </si>
  <si>
    <t>What modeling software will be used?</t>
  </si>
  <si>
    <t>Is heating electric or gas?</t>
  </si>
  <si>
    <t>An Energy Smart team member presents a safety topic for the project meeting as it is company policy.</t>
  </si>
  <si>
    <t>The Energy Smart Team will start off with introductions.</t>
  </si>
  <si>
    <t>Each participant will state their name, title and role they will have on the project.</t>
  </si>
  <si>
    <t>Review of program guidelines and rules.</t>
  </si>
  <si>
    <t>Explanation of free-ridership and baseline.</t>
  </si>
  <si>
    <t>The Energy Smart team will need access to the following documentation and data throughout the project:</t>
  </si>
  <si>
    <t>Baseline building design, purpose, occupancy, special features</t>
  </si>
  <si>
    <t>Any system or equipment impacted by energy efficiency measures</t>
  </si>
  <si>
    <t>Custom Measures</t>
  </si>
  <si>
    <t>Prescriptive Measures</t>
  </si>
  <si>
    <t>Any Additional Notes Relevant to the Project:</t>
  </si>
  <si>
    <t>Exterior Lighting kWh Deemed Savings</t>
  </si>
  <si>
    <t>Interior Lighting kWh Deemed Savings</t>
  </si>
  <si>
    <t>Information on this tab will be completed by Energy Smart program staff during the Design Team Meeting.</t>
  </si>
  <si>
    <t>Design Team Meeting Notes</t>
  </si>
  <si>
    <t>Project/Measures Tabs</t>
  </si>
  <si>
    <t>Estimated kWh Savings</t>
  </si>
  <si>
    <t>Final kWh Savings</t>
  </si>
  <si>
    <t>Final Total Incentive</t>
  </si>
  <si>
    <t xml:space="preserve"> Watt(s) below code</t>
  </si>
  <si>
    <t xml:space="preserve"> Unit(s)</t>
  </si>
  <si>
    <t xml:space="preserve"> Ton(s)</t>
  </si>
  <si>
    <t xml:space="preserve"> Fan(s) Controlled</t>
  </si>
  <si>
    <t xml:space="preserve"> Linear feet of width</t>
  </si>
  <si>
    <t>New Construction Measure List</t>
  </si>
  <si>
    <t>Version 1.1</t>
  </si>
  <si>
    <t>Measure</t>
  </si>
  <si>
    <t>Requirements</t>
  </si>
  <si>
    <t>Small Commercial Solutions</t>
  </si>
  <si>
    <t>Large Commercial and Industrial</t>
  </si>
  <si>
    <t>Lighting Power Density</t>
  </si>
  <si>
    <t>per Watt below code</t>
  </si>
  <si>
    <t>Lighting Controls</t>
  </si>
  <si>
    <t>Daylighting Controller (Controlling &lt; 500 Watts)</t>
  </si>
  <si>
    <t>Quantity (# of units) is based on number of INSTALLED units. Integrated sensors built-in to proposed fixtures do not qualify.</t>
  </si>
  <si>
    <t>per unit</t>
  </si>
  <si>
    <t>Daylighting Controller (Controlling &gt; 500 Watts)</t>
  </si>
  <si>
    <t>Occupancy Sensor (Controlling &lt; 500 Watts)</t>
  </si>
  <si>
    <t>Occupancy Sensor (Controlling &gt; 500 Watts)</t>
  </si>
  <si>
    <t>Occupancy Sensor - Daylighting Control (Controlling &lt; 500 Watts)</t>
  </si>
  <si>
    <t>Occupancy Sensor - Daylighting Control (Controlling &gt; 500 Watts)</t>
  </si>
  <si>
    <t>High Eff. AC Unit</t>
  </si>
  <si>
    <t>per ton</t>
  </si>
  <si>
    <t>High Eff. Heat Pump Unit</t>
  </si>
  <si>
    <t>Guestroom PTAC/PTHP Energy Management Controls</t>
  </si>
  <si>
    <t>Applicable only to refrigerated cooler and freezer fans.</t>
  </si>
  <si>
    <t>Controller must turn on fan only when the system’s thermostat is calling for the compressor to operate.</t>
  </si>
  <si>
    <t>per fan controlled</t>
  </si>
  <si>
    <t>Must be ENERGY STAR certified.</t>
  </si>
  <si>
    <t>Commercial Kitchen</t>
  </si>
  <si>
    <t>Must be electrically heated and ENERGY STAR certified.</t>
  </si>
  <si>
    <t>ENERGY STAR Electric Convection Oven</t>
  </si>
  <si>
    <t>ENERGY STAR Electric Griddle</t>
  </si>
  <si>
    <t>Controls must automatically adjust flow of exhaust ventilation system using variable speed fan motor.</t>
  </si>
  <si>
    <t>per exhaust fan HP</t>
  </si>
  <si>
    <t>Controller must shut-down lighting based on lack of human activity or programmed schedule.</t>
  </si>
  <si>
    <t>*Applicable to both interior and exterior lighting.
*Lighting power density savings must exceed 10% of code allowance.</t>
  </si>
  <si>
    <t>*AC Unit (&lt; 5.4 tons):  min 12.3 EER, 15 SEER;   
*AC Unit (5.4 to 11.2 tons):  min. 12.2 EER, 14.8 SEER;   
*AC Unit (11.3 to 20 tons):  min. 12.2 EER, 14.8 SEER;   
*AC Unit (20.1 to 63.3 tons):  min. 10.8 EER, 12.4 SEER;   
*AC Unit (&gt; 63.3 tons):  min. 10.4 EER, 11.75 SEER;   
*Must be AHRI Certified</t>
  </si>
  <si>
    <t xml:space="preserve">*HP Unit (&lt; 5.4 tons):  min. 12.3 EER, 15 SEER, 9.0 HSPF;   
*HP Unit (5.4 to 11.2 tons):  min. 11.3 EER, 13.2SEER, 12.0 HSPF;   
*HP Unit (11.3 to 20 tons):  min. 10.9 EER, 12.5 SEER, 12.0 HSPF;   
*HP Unit (&gt;20.1 tons):  min. 10.3 EER, 11.6 SEER, 12.0 HSPF;   
*Must be AHRI Certified </t>
  </si>
  <si>
    <t>*Standard PTAC (&lt; 0.6 tons):  min. 13 EER;   
*Standard PTAC (0.6 to 1.25 tons):  min. 12 EER;   
*Standard PTAC (≥ 1.25 tons):  min. 11 EER;   
*Non-Standard PTAC (&lt; 0.6 tons):  min. 11 EER;   
*Non-Standard PTAC (0.6 to 1.25 tons):  min. 9 EER;   
*Non-Standard PTAC (≥ 1.25 tons):  min. 9 EER;   
*Standard refers to PTAC dimensions of  (42″ wide, 16″ high, and 13 3/4″ deep), all other dimensions are non-standard. 
*Must be AHRI Certified</t>
  </si>
  <si>
    <t>*Standard PTHP (&lt; 0.6 tons): 13 EER, 3.5 COP;   
*Standard PTHP (0.6 to 1.25 tons): 12 EER, 3.4 COP;   
*Standard PTHP (≥ 1.25 tons): 11 EER, 3.3 COP;   
*Non-Standard PTHP (&lt; 0.6 tons): 10 EER, 3.2 COP;   
*Non-Standard PTHP (0.6 to 1.25 tons): 9 EER, 3.1 COP;   
*Non-Standard PTHP (≥ 1.25 tons): 8 EER, 3 COP;   
*Standard refers to PTAC dimensions of  (42″ wide, 16″ high, and 13 3, 4″ deep), all other dimensions are non-standard.
*Must be AHRI Certified</t>
  </si>
  <si>
    <t xml:space="preserve">*Must utilize occupancy sensor to control guestroom PTAC or PTHP;   
*Must setback thermostat setting by a minimum of 5°F;   </t>
  </si>
  <si>
    <t xml:space="preserve">*Air-Cooled Chiller (&lt;150 tons):  min 9.7 full-load EER, 15.8 IPLV EER;   
*Air-Cooled Chiller (&gt; 150 tons):  min 9.7 full-load EER, 16.1 IPLV EER;   </t>
  </si>
  <si>
    <t xml:space="preserve">*Water-Cooled PD Chiller (&lt; 75 tons):  min full-load kW/ton 0.78, IPLV kW/ton 0.5;   
*Water-Cooled PD Chiller (75 to 150 tons):  min full-load kW/ton 0.75, IPLV kW/ton 0.49;   
*Water-Cooled PD Chiller (150 to 300 tons):  min full-load kW/ton 0.68, IPLV kW/ton 0.44;   
*Water-Cooled PD Chiller (&gt; 300 tons):  min full-load kW/ton 0.63, IPLV kW/ton 0.41;      </t>
  </si>
  <si>
    <t xml:space="preserve">*Water-Cooled Cent. Chiller (&lt;300 tons):  min full-load kW/ton 0.635, IPLV kW/ton 0.4;   
*Water-Cooled Cent. Chiller (300 to 600 tons):  min full-load kW/ton 0.595, IPLV kW/ton 0.39;   
*Water-Cooled Cent. Chiller (&gt;600 tons):  min full-load kW/ton 0.585, IPLV kW/ton 0.38;   </t>
  </si>
  <si>
    <t>per linear foot of width</t>
  </si>
  <si>
    <t>*Applicable only to refrigerated beverage machines manufactured and purchased prior to August 31, 2012.  Applicable to other refrigerated vending machines regardless of manufacturer and purchase date.
*Controller must reduce refrigeration compressor power and shut-down lighting based on lack of human activity or programmed schedule.</t>
  </si>
  <si>
    <t>Estimated kW Savings</t>
  </si>
  <si>
    <t>Energy Conservation Custom Measure (Measure Description)</t>
  </si>
  <si>
    <t>What is the annual electric energy consumption (kWh) of the BASELINE building energy model?</t>
  </si>
  <si>
    <t>What is the annual electric energy consumption (kWh) of the PROPOSED building energy model?</t>
  </si>
  <si>
    <t>Was a whole building energy model completed for this project?</t>
  </si>
  <si>
    <t>What software was used to model the facility?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</si>
</sst>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4" formatCode="_(&quot;$&quot;* #,##0.00_);_(&quot;$&quot;* \(#,##0.00\);_(&quot;$&quot;* &quot;-&quot;??_);_(@_)"/>
    <numFmt numFmtId="164" formatCode="[&lt;=9999999]###\-####;\(###\)\ ###\-####"/>
    <numFmt numFmtId="165" formatCode="00000"/>
    <numFmt numFmtId="166" formatCode="0.0000"/>
    <numFmt numFmtId="167" formatCode="#,##0.0_);\(#,##0.0\)"/>
    <numFmt numFmtId="168" formatCode="#,##0.0000_);\(#,##0.0000\)"/>
    <numFmt numFmtId="169" formatCode="0.0"/>
    <numFmt numFmtId="170" formatCode="#,##0.000_);\(#,##0.000\)"/>
    <numFmt numFmtId="171" formatCode="0.000"/>
    <numFmt numFmtId="172" formatCode="#,##0.0"/>
    <numFmt numFmtId="173" formatCode="&quot;$&quot;#,##0.00"/>
    <numFmt numFmtId="174" formatCode="0.0%"/>
    <numFmt numFmtId="175" formatCode="&quot;$&quot;#,##0"/>
    <numFmt numFmtId="176" formatCode="[$-F400]h:mm:ss\ AM/PM"/>
  </numFmts>
  <fonts count="54">
    <font>
      <sz val="11"/>
      <color theme="1"/>
      <name val="Calibri"/>
      <family val="2"/>
      <scheme val="minor"/>
    </font>
    <font>
      <b/>
      <sz val="11"/>
      <color theme="1"/>
      <name val="Calibri"/>
      <family val="2"/>
      <scheme val="minor"/>
    </font>
    <font>
      <sz val="11"/>
      <color theme="1"/>
      <name val="Arial"/>
      <family val="2"/>
    </font>
    <font>
      <b/>
      <sz val="10"/>
      <color theme="0"/>
      <name val="Arial"/>
      <family val="2"/>
    </font>
    <font>
      <b/>
      <sz val="10"/>
      <color theme="1"/>
      <name val="Arial"/>
      <family val="2"/>
    </font>
    <font>
      <sz val="11"/>
      <color theme="1"/>
      <name val="Calibri Light"/>
      <family val="2"/>
      <scheme val="major"/>
    </font>
    <font>
      <sz val="11"/>
      <color theme="1"/>
      <name val="Calibri"/>
      <family val="2"/>
      <scheme val="minor"/>
    </font>
    <font>
      <b/>
      <sz val="11"/>
      <color theme="0"/>
      <name val="Calibri"/>
      <family val="2"/>
      <scheme val="minor"/>
    </font>
    <font>
      <vertAlign val="subscript"/>
      <sz val="11"/>
      <color theme="1"/>
      <name val="Calibri Light"/>
      <family val="2"/>
      <scheme val="major"/>
    </font>
    <font>
      <u/>
      <sz val="11"/>
      <color theme="10"/>
      <name val="Calibri"/>
      <family val="2"/>
      <scheme val="minor"/>
    </font>
    <font>
      <b/>
      <sz val="18"/>
      <color rgb="FF002D56"/>
      <name val="Arial"/>
      <family val="2"/>
    </font>
    <font>
      <b/>
      <sz val="16"/>
      <color theme="1"/>
      <name val="Arial"/>
      <family val="2"/>
    </font>
    <font>
      <b/>
      <i/>
      <sz val="11"/>
      <color theme="1"/>
      <name val="Arial"/>
      <family val="2"/>
    </font>
    <font>
      <b/>
      <sz val="11"/>
      <color theme="0"/>
      <name val="Arial"/>
      <family val="2"/>
    </font>
    <font>
      <sz val="10"/>
      <color theme="1"/>
      <name val="Arial"/>
      <family val="2"/>
    </font>
    <font>
      <b/>
      <sz val="11"/>
      <color theme="1"/>
      <name val="Arial"/>
      <family val="2"/>
    </font>
    <font>
      <b/>
      <sz val="14"/>
      <color theme="0"/>
      <name val="Arial"/>
      <family val="2"/>
    </font>
    <font>
      <i/>
      <sz val="11"/>
      <color theme="1"/>
      <name val="Arial"/>
      <family val="2"/>
    </font>
    <font>
      <i/>
      <sz val="10"/>
      <color theme="1"/>
      <name val="Arial"/>
      <family val="2"/>
    </font>
    <font>
      <b/>
      <sz val="11"/>
      <color rgb="FFFF0000"/>
      <name val="Arial"/>
      <family val="2"/>
    </font>
    <font>
      <sz val="11"/>
      <name val="Arial"/>
      <family val="2"/>
    </font>
    <font>
      <b/>
      <sz val="11"/>
      <name val="Arial"/>
      <family val="2"/>
    </font>
    <font>
      <sz val="10"/>
      <color theme="1"/>
      <name val="Calibri Light"/>
      <family val="2"/>
      <scheme val="major"/>
    </font>
    <font>
      <b/>
      <sz val="11"/>
      <color indexed="8"/>
      <name val="Arial"/>
      <family val="2"/>
    </font>
    <font>
      <sz val="8"/>
      <color theme="1"/>
      <name val="Arial"/>
      <family val="2"/>
    </font>
    <font>
      <sz val="11"/>
      <color indexed="8"/>
      <name val="Arial"/>
      <family val="2"/>
    </font>
    <font>
      <b/>
      <sz val="10"/>
      <color theme="1"/>
      <name val="Calibri"/>
      <family val="2"/>
      <scheme val="minor"/>
    </font>
    <font>
      <b/>
      <vertAlign val="subscript"/>
      <sz val="10"/>
      <color theme="1"/>
      <name val="Calibri"/>
      <family val="2"/>
      <scheme val="minor"/>
    </font>
    <font>
      <b/>
      <vertAlign val="subscript"/>
      <sz val="11"/>
      <color theme="1"/>
      <name val="Calibri"/>
      <family val="2"/>
      <scheme val="minor"/>
    </font>
    <font>
      <b/>
      <sz val="11"/>
      <color rgb="FF002D56"/>
      <name val="Arial"/>
      <family val="2"/>
    </font>
    <font>
      <sz val="11"/>
      <color rgb="FF000000"/>
      <name val="Calibri"/>
      <family val="2"/>
    </font>
    <font>
      <vertAlign val="superscript"/>
      <sz val="11"/>
      <color theme="1"/>
      <name val="Calibri Light"/>
      <family val="2"/>
      <scheme val="major"/>
    </font>
    <font>
      <sz val="8"/>
      <color theme="1"/>
      <name val="Calibri"/>
      <family val="2"/>
      <scheme val="minor"/>
    </font>
    <font>
      <b/>
      <sz val="9"/>
      <color theme="1"/>
      <name val="Calibri"/>
      <family val="2"/>
      <scheme val="minor"/>
    </font>
    <font>
      <b/>
      <vertAlign val="superscript"/>
      <sz val="11"/>
      <name val="Arial"/>
      <family val="2"/>
    </font>
    <font>
      <b/>
      <sz val="11"/>
      <color theme="0"/>
      <name val="Calibri Light"/>
      <family val="2"/>
      <scheme val="major"/>
    </font>
    <font>
      <b/>
      <sz val="24"/>
      <color rgb="FF002D56"/>
      <name val="Arial"/>
      <family val="2"/>
    </font>
    <font>
      <sz val="18"/>
      <color rgb="FF002D56"/>
      <name val="Arial"/>
      <family val="2"/>
    </font>
    <font>
      <sz val="11"/>
      <color rgb="FF002D56"/>
      <name val="Arial"/>
      <family val="2"/>
    </font>
    <font>
      <sz val="14"/>
      <color theme="0"/>
      <name val="Arial"/>
      <family val="2"/>
    </font>
    <font>
      <b/>
      <sz val="20"/>
      <color rgb="FF002D56"/>
      <name val="Arial"/>
      <family val="2"/>
    </font>
    <font>
      <b/>
      <i/>
      <sz val="10"/>
      <color rgb="FF002D56"/>
      <name val="Arial"/>
      <family val="2"/>
    </font>
    <font>
      <b/>
      <sz val="10"/>
      <color indexed="8"/>
      <name val="Arial"/>
      <family val="2"/>
    </font>
    <font>
      <sz val="10"/>
      <color indexed="8"/>
      <name val="Arial"/>
      <family val="2"/>
    </font>
    <font>
      <sz val="11"/>
      <name val="Calibri Light"/>
      <family val="2"/>
      <scheme val="major"/>
    </font>
    <font>
      <b/>
      <sz val="22"/>
      <color rgb="FF002D56"/>
      <name val="Arial"/>
      <family val="2"/>
    </font>
    <font>
      <sz val="22"/>
      <color rgb="FF002D56"/>
      <name val="Arial"/>
      <family val="2"/>
    </font>
    <font>
      <b/>
      <sz val="12"/>
      <color rgb="FF002D56"/>
      <name val="Arial"/>
      <family val="2"/>
    </font>
    <font>
      <sz val="12"/>
      <color theme="0"/>
      <name val="Calibri"/>
      <family val="2"/>
      <charset val="129"/>
    </font>
    <font>
      <sz val="11"/>
      <name val="Calibri"/>
      <family val="2"/>
    </font>
    <font>
      <sz val="11"/>
      <name val="Calibri"/>
      <family val="2"/>
      <scheme val="minor"/>
    </font>
    <font>
      <b/>
      <sz val="14"/>
      <color rgb="FF002D56"/>
      <name val="Arial"/>
      <family val="2"/>
    </font>
    <font>
      <b/>
      <i/>
      <sz val="11"/>
      <name val="Arial"/>
      <family val="2"/>
    </font>
    <font>
      <b/>
      <sz val="12"/>
      <color theme="1"/>
      <name val="Arial"/>
      <family val="2"/>
    </font>
  </fonts>
  <fills count="13">
    <fill>
      <patternFill patternType="none"/>
    </fill>
    <fill>
      <patternFill patternType="gray125"/>
    </fill>
    <fill>
      <patternFill patternType="solid">
        <fgColor rgb="FF002D56"/>
        <bgColor indexed="64"/>
      </patternFill>
    </fill>
    <fill>
      <patternFill patternType="solid">
        <fgColor theme="0" tint="-4.9989318521683403E-2"/>
        <bgColor indexed="64"/>
      </patternFill>
    </fill>
    <fill>
      <patternFill patternType="solid">
        <fgColor rgb="FF006F51"/>
        <bgColor indexed="64"/>
      </patternFill>
    </fill>
    <fill>
      <patternFill patternType="solid">
        <fgColor rgb="FFE4F0D4"/>
        <bgColor indexed="64"/>
      </patternFill>
    </fill>
    <fill>
      <patternFill patternType="solid">
        <fgColor theme="0" tint="-0.499984740745262"/>
        <bgColor indexed="64"/>
      </patternFill>
    </fill>
    <fill>
      <patternFill patternType="solid">
        <fgColor rgb="FF007897"/>
        <bgColor indexed="64"/>
      </patternFill>
    </fill>
    <fill>
      <patternFill patternType="solid">
        <fgColor rgb="FFB51E84"/>
        <bgColor indexed="64"/>
      </patternFill>
    </fill>
    <fill>
      <patternFill patternType="solid">
        <fgColor theme="0"/>
        <bgColor indexed="64"/>
      </patternFill>
    </fill>
    <fill>
      <patternFill patternType="solid">
        <fgColor theme="2"/>
        <bgColor indexed="64"/>
      </patternFill>
    </fill>
    <fill>
      <patternFill patternType="solid">
        <fgColor rgb="FF006D96"/>
        <bgColor indexed="64"/>
      </patternFill>
    </fill>
    <fill>
      <patternFill patternType="solid">
        <fgColor theme="0" tint="-0.14999847407452621"/>
        <bgColor indexed="64"/>
      </patternFill>
    </fill>
  </fills>
  <borders count="8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thin">
        <color theme="0"/>
      </left>
      <right/>
      <top/>
      <bottom style="thin">
        <color indexed="64"/>
      </bottom>
      <diagonal/>
    </border>
    <border>
      <left style="thin">
        <color indexed="64"/>
      </left>
      <right style="thin">
        <color rgb="FF002D56"/>
      </right>
      <top style="thin">
        <color indexed="64"/>
      </top>
      <bottom style="thin">
        <color indexed="64"/>
      </bottom>
      <diagonal/>
    </border>
    <border>
      <left style="thin">
        <color rgb="FF002D56"/>
      </left>
      <right style="thin">
        <color indexed="64"/>
      </right>
      <top style="thin">
        <color indexed="64"/>
      </top>
      <bottom style="thin">
        <color indexed="64"/>
      </bottom>
      <diagonal/>
    </border>
    <border>
      <left style="thin">
        <color rgb="FF002D56"/>
      </left>
      <right/>
      <top/>
      <bottom/>
      <diagonal/>
    </border>
    <border>
      <left/>
      <right style="thin">
        <color indexed="64"/>
      </right>
      <top style="thin">
        <color indexed="64"/>
      </top>
      <bottom style="thin">
        <color rgb="FF002D56"/>
      </bottom>
      <diagonal/>
    </border>
    <border>
      <left style="thin">
        <color indexed="64"/>
      </left>
      <right style="thin">
        <color indexed="64"/>
      </right>
      <top style="thin">
        <color indexed="64"/>
      </top>
      <bottom style="thin">
        <color rgb="FF002D56"/>
      </bottom>
      <diagonal/>
    </border>
    <border>
      <left style="thin">
        <color indexed="64"/>
      </left>
      <right style="thin">
        <color rgb="FF002D56"/>
      </right>
      <top style="thin">
        <color indexed="64"/>
      </top>
      <bottom style="thin">
        <color rgb="FF002D56"/>
      </bottom>
      <diagonal/>
    </border>
    <border>
      <left style="thin">
        <color rgb="FF002D56"/>
      </left>
      <right style="thin">
        <color indexed="64"/>
      </right>
      <top style="thin">
        <color indexed="64"/>
      </top>
      <bottom style="thin">
        <color rgb="FF002D56"/>
      </bottom>
      <diagonal/>
    </border>
    <border>
      <left/>
      <right/>
      <top/>
      <bottom style="thin">
        <color rgb="FF006F51"/>
      </bottom>
      <diagonal/>
    </border>
    <border>
      <left/>
      <right/>
      <top style="thin">
        <color rgb="FF006F51"/>
      </top>
      <bottom/>
      <diagonal/>
    </border>
    <border>
      <left style="thin">
        <color rgb="FF002D56"/>
      </left>
      <right style="thin">
        <color indexed="64"/>
      </right>
      <top style="thin">
        <color indexed="64"/>
      </top>
      <bottom/>
      <diagonal/>
    </border>
    <border>
      <left style="thin">
        <color theme="0"/>
      </left>
      <right/>
      <top style="thin">
        <color rgb="FF002D56"/>
      </top>
      <bottom/>
      <diagonal/>
    </border>
    <border>
      <left/>
      <right/>
      <top style="thin">
        <color rgb="FF002D56"/>
      </top>
      <bottom/>
      <diagonal/>
    </border>
    <border>
      <left style="medium">
        <color rgb="FF002D56"/>
      </left>
      <right/>
      <top style="medium">
        <color rgb="FF002D56"/>
      </top>
      <bottom/>
      <diagonal/>
    </border>
    <border>
      <left/>
      <right/>
      <top style="medium">
        <color rgb="FF002D56"/>
      </top>
      <bottom/>
      <diagonal/>
    </border>
    <border>
      <left/>
      <right style="medium">
        <color rgb="FF002D56"/>
      </right>
      <top style="medium">
        <color rgb="FF002D56"/>
      </top>
      <bottom/>
      <diagonal/>
    </border>
    <border>
      <left style="medium">
        <color rgb="FF002D56"/>
      </left>
      <right/>
      <top/>
      <bottom/>
      <diagonal/>
    </border>
    <border>
      <left/>
      <right style="medium">
        <color rgb="FF002D56"/>
      </right>
      <top style="thin">
        <color rgb="FF002D56"/>
      </top>
      <bottom/>
      <diagonal/>
    </border>
    <border>
      <left style="medium">
        <color rgb="FF002D56"/>
      </left>
      <right/>
      <top style="medium">
        <color theme="0"/>
      </top>
      <bottom/>
      <diagonal/>
    </border>
    <border>
      <left/>
      <right/>
      <top style="medium">
        <color theme="0"/>
      </top>
      <bottom/>
      <diagonal/>
    </border>
    <border>
      <left/>
      <right/>
      <top style="medium">
        <color rgb="FF002D56"/>
      </top>
      <bottom style="thin">
        <color rgb="FF002D56"/>
      </bottom>
      <diagonal/>
    </border>
    <border>
      <left/>
      <right style="medium">
        <color rgb="FF002D56"/>
      </right>
      <top style="medium">
        <color rgb="FF002D56"/>
      </top>
      <bottom style="thin">
        <color rgb="FF002D56"/>
      </bottom>
      <diagonal/>
    </border>
    <border>
      <left style="medium">
        <color rgb="FF002D56"/>
      </left>
      <right/>
      <top/>
      <bottom style="medium">
        <color rgb="FF002D56"/>
      </bottom>
      <diagonal/>
    </border>
    <border>
      <left/>
      <right/>
      <top/>
      <bottom style="medium">
        <color rgb="FF002D56"/>
      </bottom>
      <diagonal/>
    </border>
    <border>
      <left/>
      <right style="medium">
        <color rgb="FF002D56"/>
      </right>
      <top/>
      <bottom style="medium">
        <color rgb="FF002D56"/>
      </bottom>
      <diagonal/>
    </border>
    <border>
      <left/>
      <right style="thin">
        <color rgb="FF002D56"/>
      </right>
      <top style="medium">
        <color rgb="FF002D56"/>
      </top>
      <bottom/>
      <diagonal/>
    </border>
    <border>
      <left style="thin">
        <color rgb="FF002D56"/>
      </left>
      <right style="thin">
        <color rgb="FF002D56"/>
      </right>
      <top style="medium">
        <color rgb="FF002D56"/>
      </top>
      <bottom/>
      <diagonal/>
    </border>
    <border>
      <left style="thin">
        <color rgb="FF002D56"/>
      </left>
      <right style="medium">
        <color rgb="FF002D56"/>
      </right>
      <top style="medium">
        <color rgb="FF002D56"/>
      </top>
      <bottom/>
      <diagonal/>
    </border>
    <border>
      <left/>
      <right style="thin">
        <color rgb="FF002D56"/>
      </right>
      <top style="thin">
        <color rgb="FF002D56"/>
      </top>
      <bottom/>
      <diagonal/>
    </border>
    <border>
      <left style="thin">
        <color rgb="FF002D56"/>
      </left>
      <right style="thin">
        <color rgb="FF002D56"/>
      </right>
      <top style="thin">
        <color rgb="FF002D56"/>
      </top>
      <bottom/>
      <diagonal/>
    </border>
    <border>
      <left style="thin">
        <color rgb="FF002D56"/>
      </left>
      <right style="medium">
        <color rgb="FF002D56"/>
      </right>
      <top style="thin">
        <color rgb="FF002D56"/>
      </top>
      <bottom/>
      <diagonal/>
    </border>
    <border>
      <left/>
      <right style="thin">
        <color rgb="FF002D56"/>
      </right>
      <top style="thin">
        <color rgb="FF002D56"/>
      </top>
      <bottom style="thin">
        <color rgb="FF002D56"/>
      </bottom>
      <diagonal/>
    </border>
    <border>
      <left style="thin">
        <color rgb="FF002D56"/>
      </left>
      <right style="thin">
        <color rgb="FF002D56"/>
      </right>
      <top style="thin">
        <color rgb="FF002D56"/>
      </top>
      <bottom style="thin">
        <color rgb="FF002D56"/>
      </bottom>
      <diagonal/>
    </border>
    <border>
      <left style="thin">
        <color rgb="FF002D56"/>
      </left>
      <right style="medium">
        <color rgb="FF002D56"/>
      </right>
      <top style="thin">
        <color rgb="FF002D56"/>
      </top>
      <bottom style="thin">
        <color rgb="FF002D56"/>
      </bottom>
      <diagonal/>
    </border>
    <border>
      <left/>
      <right style="thin">
        <color rgb="FF002D56"/>
      </right>
      <top style="thin">
        <color rgb="FF002D56"/>
      </top>
      <bottom style="medium">
        <color rgb="FF002D56"/>
      </bottom>
      <diagonal/>
    </border>
    <border>
      <left style="thin">
        <color rgb="FF002D56"/>
      </left>
      <right style="thin">
        <color rgb="FF002D56"/>
      </right>
      <top style="thin">
        <color rgb="FF002D56"/>
      </top>
      <bottom style="medium">
        <color rgb="FF002D56"/>
      </bottom>
      <diagonal/>
    </border>
    <border>
      <left style="thin">
        <color rgb="FF002D56"/>
      </left>
      <right style="medium">
        <color rgb="FF002D56"/>
      </right>
      <top style="thin">
        <color rgb="FF002D56"/>
      </top>
      <bottom style="medium">
        <color rgb="FF002D56"/>
      </bottom>
      <diagonal/>
    </border>
    <border>
      <left style="thick">
        <color rgb="FF8DC63F"/>
      </left>
      <right/>
      <top/>
      <bottom/>
      <diagonal/>
    </border>
    <border>
      <left style="thick">
        <color rgb="FF8DC63F"/>
      </left>
      <right/>
      <top/>
      <bottom style="medium">
        <color indexed="64"/>
      </bottom>
      <diagonal/>
    </border>
    <border>
      <left/>
      <right style="thick">
        <color rgb="FF8DC63F"/>
      </right>
      <top/>
      <bottom/>
      <diagonal/>
    </border>
    <border>
      <left/>
      <right style="thick">
        <color rgb="FF8DC63F"/>
      </right>
      <top style="medium">
        <color indexed="64"/>
      </top>
      <bottom/>
      <diagonal/>
    </border>
    <border>
      <left style="thick">
        <color rgb="FF8DC63F"/>
      </left>
      <right/>
      <top style="medium">
        <color indexed="64"/>
      </top>
      <bottom/>
      <diagonal/>
    </border>
    <border>
      <left/>
      <right style="thick">
        <color rgb="FF8DC63F"/>
      </right>
      <top/>
      <bottom style="medium">
        <color indexed="64"/>
      </bottom>
      <diagonal/>
    </border>
    <border>
      <left/>
      <right style="thin">
        <color rgb="FF002D56"/>
      </right>
      <top/>
      <bottom/>
      <diagonal/>
    </border>
  </borders>
  <cellStyleXfs count="4">
    <xf numFmtId="0" fontId="0" fillId="0" borderId="0"/>
    <xf numFmtId="44" fontId="6" fillId="0" borderId="0" applyFont="0" applyFill="0" applyBorder="0" applyAlignment="0" applyProtection="0"/>
    <xf numFmtId="0" fontId="9" fillId="0" borderId="0" applyNumberFormat="0" applyFill="0" applyBorder="0" applyAlignment="0" applyProtection="0"/>
    <xf numFmtId="9" fontId="6" fillId="0" borderId="0" applyFont="0" applyFill="0" applyBorder="0" applyAlignment="0" applyProtection="0"/>
  </cellStyleXfs>
  <cellXfs count="935">
    <xf numFmtId="0" fontId="0" fillId="0" borderId="0" xfId="0"/>
    <xf numFmtId="0" fontId="2" fillId="2" borderId="0" xfId="0" applyFont="1" applyFill="1"/>
    <xf numFmtId="0" fontId="2" fillId="3" borderId="0" xfId="0" applyFont="1" applyFill="1"/>
    <xf numFmtId="0" fontId="2" fillId="3" borderId="0" xfId="0" applyFont="1" applyFill="1" applyAlignment="1">
      <alignment vertical="center"/>
    </xf>
    <xf numFmtId="0" fontId="2" fillId="2" borderId="0" xfId="0" applyFont="1" applyFill="1" applyAlignment="1">
      <alignment vertical="center"/>
    </xf>
    <xf numFmtId="0" fontId="2" fillId="0" borderId="0" xfId="0" applyFont="1"/>
    <xf numFmtId="0" fontId="2" fillId="0" borderId="0" xfId="0" applyFont="1" applyAlignment="1">
      <alignment vertical="center"/>
    </xf>
    <xf numFmtId="0" fontId="3" fillId="4" borderId="0" xfId="0" applyFont="1" applyFill="1"/>
    <xf numFmtId="0" fontId="4" fillId="4" borderId="0" xfId="0" applyFont="1" applyFill="1"/>
    <xf numFmtId="0" fontId="5" fillId="0" borderId="0" xfId="0" applyFont="1"/>
    <xf numFmtId="0" fontId="1" fillId="0" borderId="0" xfId="0" applyFont="1"/>
    <xf numFmtId="0" fontId="5" fillId="0" borderId="0" xfId="0" applyFont="1" applyBorder="1"/>
    <xf numFmtId="0" fontId="0" fillId="0" borderId="0" xfId="0" applyBorder="1"/>
    <xf numFmtId="0" fontId="1" fillId="0" borderId="2" xfId="0" applyFont="1" applyBorder="1"/>
    <xf numFmtId="0" fontId="5" fillId="0" borderId="3" xfId="0" applyFont="1" applyBorder="1"/>
    <xf numFmtId="0" fontId="7" fillId="4" borderId="0" xfId="2" applyFont="1" applyFill="1"/>
    <xf numFmtId="0" fontId="3" fillId="4" borderId="0" xfId="0" applyFont="1" applyFill="1" applyAlignment="1">
      <alignment horizontal="center"/>
    </xf>
    <xf numFmtId="0" fontId="10" fillId="0" borderId="0" xfId="0" applyFont="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2" fillId="0" borderId="4" xfId="0" applyFont="1" applyBorder="1"/>
    <xf numFmtId="0" fontId="2" fillId="0" borderId="5" xfId="0" applyFont="1" applyBorder="1"/>
    <xf numFmtId="0" fontId="2" fillId="0" borderId="5" xfId="0" applyFont="1" applyBorder="1" applyAlignment="1">
      <alignment vertical="center"/>
    </xf>
    <xf numFmtId="0" fontId="2" fillId="0" borderId="6" xfId="0" applyFont="1" applyBorder="1"/>
    <xf numFmtId="0" fontId="2" fillId="0" borderId="7" xfId="0" applyFont="1" applyBorder="1"/>
    <xf numFmtId="0" fontId="2" fillId="0" borderId="0" xfId="0" applyFont="1" applyBorder="1"/>
    <xf numFmtId="0" fontId="2" fillId="0" borderId="0" xfId="0" applyFont="1" applyBorder="1" applyAlignment="1">
      <alignment vertical="center"/>
    </xf>
    <xf numFmtId="0" fontId="2" fillId="5" borderId="0" xfId="0" applyFont="1" applyFill="1" applyBorder="1"/>
    <xf numFmtId="0" fontId="2" fillId="6" borderId="0" xfId="0" applyFont="1" applyFill="1" applyBorder="1"/>
    <xf numFmtId="0" fontId="2" fillId="0" borderId="8" xfId="0" applyFont="1" applyBorder="1"/>
    <xf numFmtId="0" fontId="11" fillId="0" borderId="0" xfId="0" applyFont="1" applyAlignment="1">
      <alignment horizontal="center" vertical="center"/>
    </xf>
    <xf numFmtId="0" fontId="2" fillId="0" borderId="4" xfId="0" applyFont="1" applyBorder="1" applyAlignment="1">
      <alignment horizontal="right"/>
    </xf>
    <xf numFmtId="0" fontId="14" fillId="0" borderId="7" xfId="0" applyFont="1" applyBorder="1" applyAlignment="1">
      <alignment vertical="center"/>
    </xf>
    <xf numFmtId="0" fontId="15" fillId="0" borderId="4" xfId="0" applyFont="1" applyBorder="1" applyAlignment="1">
      <alignment vertical="center"/>
    </xf>
    <xf numFmtId="0" fontId="2" fillId="5" borderId="2" xfId="0" applyFont="1" applyFill="1" applyBorder="1" applyProtection="1">
      <protection locked="0"/>
    </xf>
    <xf numFmtId="0" fontId="2" fillId="5" borderId="5" xfId="0" applyFont="1" applyFill="1" applyBorder="1" applyAlignment="1" applyProtection="1">
      <alignment vertical="center"/>
      <protection locked="0"/>
    </xf>
    <xf numFmtId="0" fontId="2" fillId="5" borderId="7" xfId="0" applyFont="1" applyFill="1" applyBorder="1" applyProtection="1">
      <protection locked="0"/>
    </xf>
    <xf numFmtId="0" fontId="2" fillId="0" borderId="0" xfId="0" applyFont="1" applyBorder="1" applyAlignment="1">
      <alignment horizontal="center" vertical="center"/>
    </xf>
    <xf numFmtId="0" fontId="15" fillId="0" borderId="0" xfId="0" applyFont="1" applyBorder="1"/>
    <xf numFmtId="0" fontId="15" fillId="0" borderId="0" xfId="0" applyFont="1" applyBorder="1" applyAlignment="1">
      <alignment vertical="center"/>
    </xf>
    <xf numFmtId="0" fontId="15" fillId="0" borderId="4" xfId="0" applyFont="1" applyBorder="1"/>
    <xf numFmtId="0" fontId="20" fillId="0" borderId="0" xfId="0" applyFont="1" applyAlignment="1">
      <alignment horizontal="left" vertical="center" wrapText="1"/>
    </xf>
    <xf numFmtId="0" fontId="17" fillId="0" borderId="0" xfId="0" applyFont="1" applyBorder="1" applyAlignment="1">
      <alignment vertical="center"/>
    </xf>
    <xf numFmtId="0" fontId="2" fillId="5" borderId="0" xfId="0" applyFont="1" applyFill="1" applyBorder="1" applyProtection="1">
      <protection locked="0"/>
    </xf>
    <xf numFmtId="0" fontId="2" fillId="5" borderId="0" xfId="0" applyFont="1" applyFill="1" applyBorder="1" applyAlignment="1" applyProtection="1">
      <alignment vertical="center"/>
      <protection locked="0"/>
    </xf>
    <xf numFmtId="0" fontId="2" fillId="0" borderId="0" xfId="0" applyFont="1" applyBorder="1" applyAlignment="1"/>
    <xf numFmtId="0" fontId="2" fillId="0" borderId="5" xfId="0" applyFont="1" applyBorder="1" applyAlignment="1"/>
    <xf numFmtId="0" fontId="2" fillId="0" borderId="4" xfId="0" applyFont="1" applyBorder="1" applyAlignment="1"/>
    <xf numFmtId="0" fontId="17" fillId="0" borderId="4" xfId="0" applyFont="1" applyBorder="1" applyAlignment="1">
      <alignment vertical="center"/>
    </xf>
    <xf numFmtId="0" fontId="20" fillId="0" borderId="0" xfId="0" applyFont="1" applyBorder="1" applyAlignment="1">
      <alignment horizontal="left" vertical="center" wrapText="1"/>
    </xf>
    <xf numFmtId="0" fontId="20" fillId="0" borderId="5" xfId="0" applyFont="1" applyBorder="1" applyAlignment="1">
      <alignment horizontal="left" vertical="center" wrapText="1"/>
    </xf>
    <xf numFmtId="0" fontId="21" fillId="0" borderId="0" xfId="0" applyFont="1" applyBorder="1"/>
    <xf numFmtId="0" fontId="2" fillId="0" borderId="0" xfId="0" applyFont="1" applyBorder="1" applyAlignment="1">
      <alignment horizontal="left" vertical="center" wrapText="1"/>
    </xf>
    <xf numFmtId="0" fontId="19" fillId="0" borderId="4" xfId="0" applyFont="1" applyBorder="1"/>
    <xf numFmtId="0" fontId="20" fillId="0" borderId="4" xfId="0" applyFont="1" applyBorder="1" applyAlignment="1">
      <alignment horizontal="left" vertical="center" wrapText="1"/>
    </xf>
    <xf numFmtId="0" fontId="21" fillId="0" borderId="4" xfId="0" applyFont="1" applyBorder="1"/>
    <xf numFmtId="0" fontId="5" fillId="0" borderId="0" xfId="0" applyFont="1" applyBorder="1" applyAlignment="1">
      <alignment horizontal="left"/>
    </xf>
    <xf numFmtId="0" fontId="15" fillId="0" borderId="7" xfId="0" applyFont="1" applyBorder="1" applyAlignment="1">
      <alignment vertical="center"/>
    </xf>
    <xf numFmtId="0" fontId="2" fillId="2" borderId="2" xfId="0" applyFont="1" applyFill="1" applyBorder="1" applyAlignment="1">
      <alignment vertical="center"/>
    </xf>
    <xf numFmtId="0" fontId="2" fillId="2" borderId="2" xfId="0" applyFont="1" applyFill="1" applyBorder="1"/>
    <xf numFmtId="0" fontId="2" fillId="2" borderId="7" xfId="0" applyFont="1" applyFill="1" applyBorder="1"/>
    <xf numFmtId="0" fontId="2" fillId="2" borderId="7" xfId="0" applyFont="1" applyFill="1" applyBorder="1" applyAlignment="1">
      <alignment vertical="center"/>
    </xf>
    <xf numFmtId="0" fontId="2" fillId="2" borderId="17" xfId="0" applyFont="1" applyFill="1" applyBorder="1"/>
    <xf numFmtId="0" fontId="2" fillId="2" borderId="19" xfId="0" applyFont="1" applyFill="1" applyBorder="1"/>
    <xf numFmtId="0" fontId="2" fillId="5" borderId="16" xfId="0" applyFont="1" applyFill="1" applyBorder="1"/>
    <xf numFmtId="0" fontId="2" fillId="5" borderId="23" xfId="0" applyFont="1" applyFill="1" applyBorder="1"/>
    <xf numFmtId="0" fontId="2" fillId="5" borderId="24" xfId="0" applyFont="1" applyFill="1" applyBorder="1"/>
    <xf numFmtId="0" fontId="2" fillId="2" borderId="0" xfId="0" applyFont="1" applyFill="1" applyBorder="1"/>
    <xf numFmtId="0" fontId="2" fillId="0" borderId="0" xfId="0" applyFont="1" applyAlignment="1">
      <alignment vertical="center" wrapText="1"/>
    </xf>
    <xf numFmtId="0" fontId="5" fillId="0" borderId="0" xfId="0" applyFont="1" applyAlignment="1">
      <alignment horizontal="left"/>
    </xf>
    <xf numFmtId="0" fontId="26" fillId="0" borderId="29" xfId="0" applyFont="1" applyBorder="1"/>
    <xf numFmtId="0" fontId="5" fillId="0" borderId="30" xfId="0" applyFont="1" applyBorder="1"/>
    <xf numFmtId="0" fontId="1" fillId="0" borderId="30" xfId="0" applyFont="1" applyBorder="1"/>
    <xf numFmtId="0" fontId="5" fillId="0" borderId="23" xfId="0" applyFont="1" applyBorder="1" applyAlignment="1">
      <alignment horizontal="left"/>
    </xf>
    <xf numFmtId="0" fontId="5" fillId="3" borderId="12" xfId="0" applyFont="1" applyFill="1" applyBorder="1"/>
    <xf numFmtId="0" fontId="5" fillId="3" borderId="13" xfId="0" applyFont="1" applyFill="1" applyBorder="1"/>
    <xf numFmtId="0" fontId="5" fillId="3" borderId="15" xfId="0" applyFont="1" applyFill="1" applyBorder="1"/>
    <xf numFmtId="0" fontId="5" fillId="3" borderId="0" xfId="0" applyFont="1" applyFill="1" applyBorder="1"/>
    <xf numFmtId="0" fontId="1" fillId="3" borderId="15" xfId="0" applyFont="1" applyFill="1" applyBorder="1"/>
    <xf numFmtId="0" fontId="5" fillId="3" borderId="14" xfId="0" applyFont="1" applyFill="1" applyBorder="1"/>
    <xf numFmtId="0" fontId="5" fillId="3" borderId="16" xfId="0" applyFont="1" applyFill="1" applyBorder="1"/>
    <xf numFmtId="0" fontId="5" fillId="3" borderId="0" xfId="0" applyFont="1" applyFill="1" applyBorder="1" applyAlignment="1"/>
    <xf numFmtId="0" fontId="21" fillId="0" borderId="0" xfId="0" applyFont="1" applyAlignment="1">
      <alignment vertical="center"/>
    </xf>
    <xf numFmtId="0" fontId="2" fillId="0" borderId="0" xfId="0" applyFont="1" applyBorder="1" applyAlignment="1">
      <alignment horizontal="center" vertical="center"/>
    </xf>
    <xf numFmtId="0" fontId="21" fillId="0" borderId="0" xfId="0" applyFont="1" applyBorder="1" applyAlignment="1">
      <alignment horizontal="left" vertical="center"/>
    </xf>
    <xf numFmtId="0" fontId="2" fillId="0" borderId="0" xfId="0" applyFont="1" applyBorder="1" applyAlignment="1">
      <alignment vertical="center" wrapText="1"/>
    </xf>
    <xf numFmtId="0" fontId="2" fillId="0" borderId="5" xfId="0" applyFont="1" applyBorder="1" applyAlignment="1">
      <alignment vertical="center" wrapText="1"/>
    </xf>
    <xf numFmtId="0" fontId="1" fillId="0" borderId="0" xfId="0" applyFont="1" applyFill="1" applyBorder="1" applyAlignment="1">
      <alignment vertical="center"/>
    </xf>
    <xf numFmtId="0" fontId="0" fillId="0" borderId="0" xfId="0" applyFont="1" applyFill="1" applyBorder="1" applyAlignment="1">
      <alignment vertical="center"/>
    </xf>
    <xf numFmtId="0" fontId="5" fillId="0" borderId="0" xfId="0" applyFont="1" applyFill="1" applyBorder="1"/>
    <xf numFmtId="0" fontId="32" fillId="0" borderId="0" xfId="0" applyFont="1" applyFill="1" applyBorder="1" applyAlignment="1">
      <alignment vertical="center"/>
    </xf>
    <xf numFmtId="0" fontId="24" fillId="0" borderId="0" xfId="0" applyFont="1" applyFill="1" applyBorder="1" applyAlignment="1">
      <alignment vertical="center"/>
    </xf>
    <xf numFmtId="0" fontId="5" fillId="0" borderId="23" xfId="0" applyFont="1" applyBorder="1"/>
    <xf numFmtId="0" fontId="1" fillId="0" borderId="12" xfId="0" applyFont="1" applyBorder="1"/>
    <xf numFmtId="0" fontId="5" fillId="0" borderId="13" xfId="0" applyFont="1" applyBorder="1"/>
    <xf numFmtId="0" fontId="1" fillId="0" borderId="13" xfId="0" applyFont="1" applyBorder="1"/>
    <xf numFmtId="169" fontId="5" fillId="0" borderId="13" xfId="0" applyNumberFormat="1" applyFont="1" applyBorder="1" applyAlignment="1">
      <alignment horizontal="left"/>
    </xf>
    <xf numFmtId="0" fontId="5" fillId="0" borderId="14" xfId="0" applyFont="1" applyBorder="1"/>
    <xf numFmtId="0" fontId="5" fillId="0" borderId="15" xfId="0" applyFont="1" applyBorder="1"/>
    <xf numFmtId="0" fontId="5" fillId="0" borderId="16" xfId="0" applyFont="1" applyBorder="1"/>
    <xf numFmtId="169" fontId="5" fillId="3" borderId="0" xfId="0" applyNumberFormat="1" applyFont="1" applyFill="1" applyBorder="1"/>
    <xf numFmtId="0" fontId="5" fillId="3" borderId="22" xfId="0" applyFont="1" applyFill="1" applyBorder="1"/>
    <xf numFmtId="0" fontId="5" fillId="3" borderId="23" xfId="0" applyFont="1" applyFill="1" applyBorder="1"/>
    <xf numFmtId="0" fontId="5" fillId="3" borderId="24" xfId="0" applyFont="1" applyFill="1" applyBorder="1"/>
    <xf numFmtId="0" fontId="2" fillId="0" borderId="0" xfId="0" applyFont="1" applyFill="1" applyBorder="1" applyAlignment="1">
      <alignment vertical="center" wrapText="1"/>
    </xf>
    <xf numFmtId="37" fontId="2" fillId="0" borderId="0" xfId="0" applyNumberFormat="1" applyFont="1" applyFill="1" applyBorder="1" applyAlignment="1">
      <alignment vertical="center"/>
    </xf>
    <xf numFmtId="0" fontId="15" fillId="0" borderId="0" xfId="0" applyFont="1" applyFill="1" applyBorder="1" applyAlignment="1">
      <alignment vertical="center"/>
    </xf>
    <xf numFmtId="0" fontId="2" fillId="0" borderId="0" xfId="0" applyFont="1" applyFill="1" applyBorder="1" applyAlignment="1">
      <alignment vertical="center"/>
    </xf>
    <xf numFmtId="0" fontId="22" fillId="3" borderId="0" xfId="0" applyFont="1" applyFill="1" applyBorder="1" applyAlignment="1">
      <alignment vertical="center" wrapText="1"/>
    </xf>
    <xf numFmtId="0" fontId="2" fillId="2" borderId="0" xfId="0" applyFont="1" applyFill="1" applyBorder="1" applyAlignment="1">
      <alignment vertical="center"/>
    </xf>
    <xf numFmtId="0" fontId="5" fillId="0" borderId="0" xfId="0" applyFont="1" applyAlignment="1">
      <alignment horizontal="center"/>
    </xf>
    <xf numFmtId="0" fontId="2" fillId="0" borderId="0" xfId="0" applyFont="1" applyAlignment="1"/>
    <xf numFmtId="0" fontId="2" fillId="5" borderId="0" xfId="0" applyFont="1" applyFill="1" applyBorder="1" applyAlignment="1">
      <alignment horizontal="center" vertical="center"/>
    </xf>
    <xf numFmtId="0" fontId="2" fillId="5" borderId="16" xfId="0" applyFont="1" applyFill="1" applyBorder="1" applyAlignment="1">
      <alignment horizontal="center" vertical="center"/>
    </xf>
    <xf numFmtId="0" fontId="5" fillId="0" borderId="35" xfId="0" applyFont="1" applyBorder="1"/>
    <xf numFmtId="0" fontId="5" fillId="0" borderId="28" xfId="0" applyFont="1" applyBorder="1"/>
    <xf numFmtId="0" fontId="1" fillId="0" borderId="28" xfId="0" applyFont="1" applyBorder="1"/>
    <xf numFmtId="0" fontId="1" fillId="0" borderId="0" xfId="0" applyFont="1" applyBorder="1"/>
    <xf numFmtId="0" fontId="38" fillId="9" borderId="0" xfId="0" applyFont="1" applyFill="1"/>
    <xf numFmtId="0" fontId="2" fillId="4" borderId="0" xfId="0" applyFont="1" applyFill="1"/>
    <xf numFmtId="0" fontId="15" fillId="0" borderId="0" xfId="0" applyFont="1" applyAlignment="1">
      <alignment vertical="center"/>
    </xf>
    <xf numFmtId="0" fontId="15" fillId="0" borderId="41" xfId="0" applyFont="1" applyBorder="1" applyAlignment="1">
      <alignment vertical="center"/>
    </xf>
    <xf numFmtId="0" fontId="29" fillId="0" borderId="0" xfId="0" applyFont="1" applyAlignment="1">
      <alignment vertical="center"/>
    </xf>
    <xf numFmtId="0" fontId="20" fillId="0" borderId="0" xfId="0" applyFont="1"/>
    <xf numFmtId="0" fontId="21" fillId="0" borderId="0" xfId="0" applyFont="1"/>
    <xf numFmtId="0" fontId="21" fillId="0" borderId="0" xfId="0" applyFont="1" applyAlignment="1">
      <alignment vertical="center" wrapText="1"/>
    </xf>
    <xf numFmtId="0" fontId="20" fillId="0" borderId="0" xfId="0" applyFont="1" applyAlignment="1">
      <alignment vertical="center" wrapText="1"/>
    </xf>
    <xf numFmtId="0" fontId="2" fillId="0" borderId="0" xfId="0" applyFont="1" applyAlignment="1">
      <alignment wrapText="1"/>
    </xf>
    <xf numFmtId="0" fontId="2" fillId="9" borderId="0" xfId="0" applyFont="1" applyFill="1" applyAlignment="1">
      <alignment wrapText="1"/>
    </xf>
    <xf numFmtId="0" fontId="2" fillId="9" borderId="0" xfId="0" applyFont="1" applyFill="1"/>
    <xf numFmtId="0" fontId="21" fillId="0" borderId="0" xfId="0" applyFont="1" applyAlignment="1">
      <alignment vertical="top"/>
    </xf>
    <xf numFmtId="0" fontId="21" fillId="5" borderId="0" xfId="0" applyFont="1" applyFill="1" applyAlignment="1">
      <alignment vertical="top"/>
    </xf>
    <xf numFmtId="0" fontId="11" fillId="0" borderId="0" xfId="0" applyFont="1" applyAlignment="1">
      <alignment vertical="center"/>
    </xf>
    <xf numFmtId="0" fontId="0" fillId="10" borderId="0" xfId="0" applyFill="1"/>
    <xf numFmtId="0" fontId="14" fillId="0" borderId="0" xfId="0" applyFont="1" applyAlignment="1">
      <alignment vertical="center" wrapText="1"/>
    </xf>
    <xf numFmtId="0" fontId="2" fillId="7" borderId="0" xfId="0" applyFont="1" applyFill="1"/>
    <xf numFmtId="0" fontId="40" fillId="0" borderId="0" xfId="0" applyFont="1" applyAlignment="1">
      <alignment vertical="center"/>
    </xf>
    <xf numFmtId="0" fontId="2" fillId="0" borderId="49" xfId="0" applyFont="1" applyBorder="1"/>
    <xf numFmtId="0" fontId="2" fillId="0" borderId="50" xfId="0" applyFont="1" applyBorder="1"/>
    <xf numFmtId="0" fontId="20" fillId="0" borderId="0" xfId="0" applyFont="1" applyAlignment="1">
      <alignment horizontal="left" vertical="center"/>
    </xf>
    <xf numFmtId="0" fontId="2" fillId="0" borderId="0" xfId="0" applyFont="1" applyAlignment="1">
      <alignment vertical="justify" wrapText="1"/>
    </xf>
    <xf numFmtId="0" fontId="15" fillId="0" borderId="0" xfId="0" applyFont="1"/>
    <xf numFmtId="0" fontId="0" fillId="0" borderId="0" xfId="0" applyAlignment="1">
      <alignment horizontal="left" vertical="center" wrapText="1"/>
    </xf>
    <xf numFmtId="0" fontId="0" fillId="0" borderId="0" xfId="0" applyAlignment="1">
      <alignment horizontal="center" vertical="center" wrapText="1"/>
    </xf>
    <xf numFmtId="39" fontId="0" fillId="0" borderId="0" xfId="0" applyNumberFormat="1" applyAlignment="1">
      <alignment horizontal="center" vertical="center" wrapText="1"/>
    </xf>
    <xf numFmtId="0" fontId="5" fillId="2" borderId="0" xfId="0" applyFont="1" applyFill="1"/>
    <xf numFmtId="0" fontId="0" fillId="0" borderId="0" xfId="0" applyFill="1" applyAlignment="1">
      <alignment horizontal="center" vertical="center" wrapText="1"/>
    </xf>
    <xf numFmtId="0" fontId="0" fillId="0" borderId="0" xfId="0" applyAlignment="1">
      <alignment horizontal="left"/>
    </xf>
    <xf numFmtId="0" fontId="2" fillId="2" borderId="0" xfId="0" applyFont="1" applyFill="1" applyAlignment="1">
      <alignment horizontal="center" vertical="center"/>
    </xf>
    <xf numFmtId="39" fontId="2" fillId="2" borderId="0" xfId="0" applyNumberFormat="1" applyFont="1" applyFill="1" applyAlignment="1">
      <alignment horizontal="center" vertical="center"/>
    </xf>
    <xf numFmtId="0" fontId="0" fillId="0" borderId="0" xfId="0" applyFont="1"/>
    <xf numFmtId="0" fontId="0" fillId="0" borderId="0" xfId="0" applyFont="1" applyAlignment="1">
      <alignment horizontal="center"/>
    </xf>
    <xf numFmtId="7" fontId="0" fillId="0" borderId="0" xfId="0" applyNumberFormat="1" applyFont="1" applyAlignment="1">
      <alignment horizontal="center"/>
    </xf>
    <xf numFmtId="168" fontId="0" fillId="0" borderId="0" xfId="0" applyNumberFormat="1" applyFont="1" applyAlignment="1">
      <alignment horizontal="center"/>
    </xf>
    <xf numFmtId="0" fontId="0" fillId="0" borderId="0" xfId="0" applyFont="1" applyAlignment="1">
      <alignment horizontal="left"/>
    </xf>
    <xf numFmtId="0" fontId="2" fillId="0" borderId="0" xfId="0" applyFont="1" applyFill="1"/>
    <xf numFmtId="0" fontId="14" fillId="0" borderId="0" xfId="0" applyFont="1" applyAlignment="1">
      <alignment horizontal="left"/>
    </xf>
    <xf numFmtId="0" fontId="5" fillId="0" borderId="0" xfId="0" applyFont="1" applyFill="1"/>
    <xf numFmtId="0" fontId="2" fillId="0" borderId="0" xfId="0" applyFont="1" applyBorder="1" applyAlignment="1">
      <alignment wrapText="1"/>
    </xf>
    <xf numFmtId="0" fontId="2" fillId="0" borderId="5" xfId="0" applyFont="1" applyBorder="1" applyAlignment="1">
      <alignment wrapText="1"/>
    </xf>
    <xf numFmtId="0" fontId="2" fillId="0" borderId="4" xfId="0" applyFont="1" applyBorder="1" applyAlignment="1">
      <alignment horizontal="left" vertical="center"/>
    </xf>
    <xf numFmtId="0" fontId="2" fillId="0" borderId="0" xfId="0" applyFont="1" applyBorder="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xf>
    <xf numFmtId="37" fontId="5" fillId="0" borderId="0" xfId="0" applyNumberFormat="1" applyFont="1"/>
    <xf numFmtId="0" fontId="0" fillId="0" borderId="0" xfId="0" applyAlignment="1">
      <alignment horizontal="center"/>
    </xf>
    <xf numFmtId="0" fontId="48" fillId="11" borderId="21" xfId="0" applyFont="1" applyFill="1" applyBorder="1" applyAlignment="1" applyProtection="1">
      <alignment horizontal="left" vertical="center" wrapText="1"/>
      <protection locked="0"/>
    </xf>
    <xf numFmtId="0" fontId="0" fillId="0" borderId="21" xfId="0" applyBorder="1" applyAlignment="1">
      <alignment horizontal="left" vertical="center"/>
    </xf>
    <xf numFmtId="0" fontId="48" fillId="11" borderId="21" xfId="0" applyFont="1" applyFill="1" applyBorder="1" applyAlignment="1" applyProtection="1">
      <alignment horizontal="center" vertical="center" wrapText="1"/>
      <protection locked="0"/>
    </xf>
    <xf numFmtId="0" fontId="48" fillId="11" borderId="21" xfId="0" applyFont="1" applyFill="1" applyBorder="1" applyAlignment="1" applyProtection="1">
      <alignment horizontal="center" vertical="center"/>
      <protection locked="0"/>
    </xf>
    <xf numFmtId="0" fontId="49" fillId="0" borderId="21" xfId="0" applyFont="1" applyBorder="1" applyAlignment="1" applyProtection="1">
      <alignment horizontal="left" vertical="center" wrapText="1"/>
      <protection locked="0"/>
    </xf>
    <xf numFmtId="0" fontId="50" fillId="0" borderId="21" xfId="0" applyFont="1" applyBorder="1" applyAlignment="1">
      <alignment horizontal="left" vertical="center"/>
    </xf>
    <xf numFmtId="0" fontId="49" fillId="0" borderId="21" xfId="0" applyFont="1" applyBorder="1" applyAlignment="1" applyProtection="1">
      <alignment horizontal="center" vertical="center" wrapText="1"/>
      <protection locked="0"/>
    </xf>
    <xf numFmtId="0" fontId="49" fillId="0" borderId="21" xfId="0" applyFont="1" applyBorder="1" applyAlignment="1" applyProtection="1">
      <alignment horizontal="center" vertical="center"/>
      <protection locked="0"/>
    </xf>
    <xf numFmtId="0" fontId="0" fillId="0" borderId="21" xfId="0" applyBorder="1" applyAlignment="1">
      <alignment horizontal="left"/>
    </xf>
    <xf numFmtId="0" fontId="0" fillId="0" borderId="21" xfId="0" applyBorder="1"/>
    <xf numFmtId="0" fontId="0" fillId="0" borderId="21" xfId="0" applyBorder="1" applyAlignment="1">
      <alignment horizontal="center"/>
    </xf>
    <xf numFmtId="37" fontId="0" fillId="0" borderId="21" xfId="0" applyNumberFormat="1" applyBorder="1" applyAlignment="1">
      <alignment horizontal="center"/>
    </xf>
    <xf numFmtId="170" fontId="48" fillId="11" borderId="21" xfId="0" applyNumberFormat="1" applyFont="1" applyFill="1" applyBorder="1" applyAlignment="1" applyProtection="1">
      <alignment horizontal="center" vertical="center" wrapText="1"/>
      <protection locked="0"/>
    </xf>
    <xf numFmtId="170" fontId="49" fillId="0" borderId="21" xfId="0" applyNumberFormat="1" applyFont="1" applyBorder="1" applyAlignment="1" applyProtection="1">
      <alignment horizontal="center" vertical="center" wrapText="1"/>
      <protection locked="0"/>
    </xf>
    <xf numFmtId="170" fontId="0" fillId="0" borderId="21" xfId="0" applyNumberFormat="1" applyBorder="1" applyAlignment="1">
      <alignment horizontal="center"/>
    </xf>
    <xf numFmtId="170" fontId="0" fillId="0" borderId="0" xfId="0" applyNumberFormat="1" applyAlignment="1">
      <alignment horizontal="center"/>
    </xf>
    <xf numFmtId="172" fontId="48" fillId="11" borderId="21" xfId="0" applyNumberFormat="1" applyFont="1" applyFill="1" applyBorder="1" applyAlignment="1" applyProtection="1">
      <alignment horizontal="center" vertical="center"/>
      <protection locked="0"/>
    </xf>
    <xf numFmtId="172" fontId="49" fillId="0" borderId="21" xfId="0" applyNumberFormat="1" applyFont="1" applyBorder="1" applyAlignment="1" applyProtection="1">
      <alignment horizontal="center" vertical="center"/>
      <protection locked="0"/>
    </xf>
    <xf numFmtId="172" fontId="0" fillId="0" borderId="21" xfId="0" applyNumberFormat="1" applyBorder="1" applyAlignment="1">
      <alignment horizontal="center"/>
    </xf>
    <xf numFmtId="172" fontId="0" fillId="0" borderId="0" xfId="0" applyNumberFormat="1" applyAlignment="1">
      <alignment horizontal="center"/>
    </xf>
    <xf numFmtId="173" fontId="48" fillId="11" borderId="21" xfId="0" applyNumberFormat="1" applyFont="1" applyFill="1" applyBorder="1" applyAlignment="1" applyProtection="1">
      <alignment horizontal="center" vertical="center"/>
      <protection locked="0"/>
    </xf>
    <xf numFmtId="173" fontId="49" fillId="0" borderId="21" xfId="0" applyNumberFormat="1" applyFont="1" applyBorder="1" applyAlignment="1" applyProtection="1">
      <alignment horizontal="center" vertical="center"/>
      <protection locked="0"/>
    </xf>
    <xf numFmtId="173" fontId="0" fillId="0" borderId="21" xfId="0" applyNumberFormat="1" applyBorder="1" applyAlignment="1">
      <alignment horizontal="center"/>
    </xf>
    <xf numFmtId="173" fontId="0" fillId="0" borderId="0" xfId="0" applyNumberFormat="1" applyAlignment="1">
      <alignment horizontal="center"/>
    </xf>
    <xf numFmtId="173" fontId="48" fillId="11" borderId="21" xfId="0" applyNumberFormat="1" applyFont="1" applyFill="1" applyBorder="1" applyAlignment="1" applyProtection="1">
      <alignment horizontal="center" vertical="center" wrapText="1"/>
      <protection locked="0"/>
    </xf>
    <xf numFmtId="173" fontId="48" fillId="11" borderId="11" xfId="0" applyNumberFormat="1" applyFont="1" applyFill="1" applyBorder="1" applyAlignment="1" applyProtection="1">
      <alignment horizontal="center" vertical="center" wrapText="1"/>
      <protection locked="0"/>
    </xf>
    <xf numFmtId="173" fontId="49" fillId="0" borderId="21" xfId="0" applyNumberFormat="1" applyFont="1" applyBorder="1" applyAlignment="1" applyProtection="1">
      <alignment horizontal="center" vertical="center" wrapText="1"/>
      <protection locked="0"/>
    </xf>
    <xf numFmtId="173" fontId="49" fillId="11" borderId="0" xfId="0" applyNumberFormat="1" applyFont="1" applyFill="1" applyAlignment="1" applyProtection="1">
      <alignment horizontal="center" vertical="center" wrapText="1"/>
      <protection locked="0"/>
    </xf>
    <xf numFmtId="0" fontId="50" fillId="0" borderId="0" xfId="0" applyFont="1"/>
    <xf numFmtId="0" fontId="5" fillId="0" borderId="21" xfId="0" applyFont="1" applyBorder="1"/>
    <xf numFmtId="0" fontId="15" fillId="0" borderId="0" xfId="0" applyFont="1" applyBorder="1" applyAlignment="1">
      <alignment horizontal="left"/>
    </xf>
    <xf numFmtId="14" fontId="5" fillId="0" borderId="0" xfId="0" applyNumberFormat="1" applyFont="1"/>
    <xf numFmtId="0" fontId="21" fillId="0" borderId="2" xfId="0" applyFont="1" applyFill="1" applyBorder="1" applyAlignment="1">
      <alignment vertical="center"/>
    </xf>
    <xf numFmtId="0" fontId="21" fillId="0" borderId="1" xfId="0" applyFont="1" applyFill="1" applyBorder="1" applyAlignment="1">
      <alignment vertical="center"/>
    </xf>
    <xf numFmtId="0" fontId="20" fillId="0" borderId="2" xfId="0" applyFont="1" applyFill="1" applyBorder="1"/>
    <xf numFmtId="0" fontId="50" fillId="0" borderId="2" xfId="0" applyFont="1" applyFill="1" applyBorder="1"/>
    <xf numFmtId="0" fontId="0" fillId="0" borderId="2" xfId="0" applyFill="1" applyBorder="1"/>
    <xf numFmtId="0" fontId="0" fillId="0" borderId="2" xfId="0" applyBorder="1"/>
    <xf numFmtId="0" fontId="0" fillId="0" borderId="3" xfId="0" applyBorder="1"/>
    <xf numFmtId="175" fontId="4" fillId="0" borderId="0" xfId="0" applyNumberFormat="1" applyFont="1" applyAlignment="1">
      <alignment vertical="center"/>
    </xf>
    <xf numFmtId="0" fontId="2" fillId="0" borderId="0" xfId="0" applyFont="1" applyAlignment="1">
      <alignment vertical="top" wrapText="1"/>
    </xf>
    <xf numFmtId="0" fontId="13" fillId="4" borderId="0" xfId="2" applyFont="1" applyFill="1"/>
    <xf numFmtId="0" fontId="51" fillId="0" borderId="0" xfId="0" applyFont="1"/>
    <xf numFmtId="0" fontId="17" fillId="0" borderId="0" xfId="0" applyFont="1"/>
    <xf numFmtId="0" fontId="2" fillId="0" borderId="0" xfId="0" applyFont="1" applyAlignment="1">
      <alignment horizontal="left" vertical="center"/>
    </xf>
    <xf numFmtId="0" fontId="11" fillId="0" borderId="0" xfId="0" applyFont="1" applyAlignment="1">
      <alignment horizontal="center" vertical="center"/>
    </xf>
    <xf numFmtId="0" fontId="0" fillId="0" borderId="81" xfId="0" applyBorder="1"/>
    <xf numFmtId="0" fontId="5" fillId="0" borderId="0" xfId="0" applyFont="1" applyBorder="1" applyAlignment="1">
      <alignment horizontal="center"/>
    </xf>
    <xf numFmtId="0" fontId="5" fillId="0" borderId="23" xfId="0" applyFont="1" applyBorder="1" applyAlignment="1">
      <alignment horizontal="center"/>
    </xf>
    <xf numFmtId="0" fontId="5" fillId="0" borderId="13" xfId="0" applyFont="1" applyBorder="1" applyAlignment="1">
      <alignment horizontal="center"/>
    </xf>
    <xf numFmtId="173" fontId="0" fillId="0" borderId="21" xfId="0" applyNumberFormat="1" applyBorder="1" applyAlignment="1">
      <alignment horizontal="center" vertical="center"/>
    </xf>
    <xf numFmtId="0" fontId="1" fillId="0" borderId="21" xfId="0" applyFont="1" applyBorder="1" applyAlignment="1">
      <alignment horizontal="right" vertical="center"/>
    </xf>
    <xf numFmtId="37" fontId="0" fillId="0" borderId="21" xfId="0" applyNumberFormat="1" applyBorder="1" applyAlignment="1">
      <alignment horizontal="center" vertical="center"/>
    </xf>
    <xf numFmtId="0" fontId="0" fillId="0" borderId="21" xfId="0" applyBorder="1" applyAlignment="1">
      <alignment horizontal="center" vertical="center"/>
    </xf>
    <xf numFmtId="172" fontId="0" fillId="0" borderId="21" xfId="0" applyNumberFormat="1" applyBorder="1" applyAlignment="1">
      <alignment horizontal="center" vertical="center"/>
    </xf>
    <xf numFmtId="170" fontId="0" fillId="0" borderId="21" xfId="0" applyNumberFormat="1" applyBorder="1" applyAlignment="1">
      <alignment horizontal="center" vertical="center"/>
    </xf>
    <xf numFmtId="0" fontId="5" fillId="0" borderId="15" xfId="0" applyFont="1" applyBorder="1" applyAlignment="1">
      <alignment horizontal="left"/>
    </xf>
    <xf numFmtId="0" fontId="5" fillId="0" borderId="0" xfId="0" applyFont="1" applyBorder="1" applyAlignment="1">
      <alignment horizontal="left"/>
    </xf>
    <xf numFmtId="7" fontId="5" fillId="0" borderId="0" xfId="0" applyNumberFormat="1" applyFont="1" applyBorder="1" applyAlignment="1">
      <alignment horizontal="center"/>
    </xf>
    <xf numFmtId="7" fontId="5" fillId="0" borderId="5" xfId="0" applyNumberFormat="1" applyFont="1" applyBorder="1" applyAlignment="1">
      <alignment horizontal="center"/>
    </xf>
    <xf numFmtId="0" fontId="1" fillId="0" borderId="13" xfId="0" applyFont="1" applyBorder="1" applyAlignment="1">
      <alignment horizontal="left"/>
    </xf>
    <xf numFmtId="0" fontId="1" fillId="0" borderId="0" xfId="0" applyFont="1" applyBorder="1" applyAlignment="1">
      <alignment horizontal="left"/>
    </xf>
    <xf numFmtId="0" fontId="5" fillId="0" borderId="23" xfId="0" applyFont="1" applyBorder="1" applyAlignment="1">
      <alignment horizontal="center"/>
    </xf>
    <xf numFmtId="0" fontId="26" fillId="0" borderId="13" xfId="0" applyFont="1" applyBorder="1" applyAlignment="1">
      <alignment horizontal="left"/>
    </xf>
    <xf numFmtId="0" fontId="5" fillId="0" borderId="13" xfId="0" applyFont="1" applyBorder="1" applyAlignment="1">
      <alignment horizontal="center"/>
    </xf>
    <xf numFmtId="9" fontId="5" fillId="0" borderId="0" xfId="3" applyFont="1" applyBorder="1" applyAlignment="1">
      <alignment horizontal="center"/>
    </xf>
    <xf numFmtId="3" fontId="5" fillId="0" borderId="0" xfId="0" applyNumberFormat="1" applyFont="1" applyBorder="1" applyAlignment="1">
      <alignment horizontal="left"/>
    </xf>
    <xf numFmtId="0" fontId="5" fillId="0" borderId="15" xfId="0" applyFont="1" applyBorder="1" applyAlignment="1">
      <alignment horizontal="right"/>
    </xf>
    <xf numFmtId="0" fontId="5" fillId="0" borderId="0" xfId="0" applyFont="1" applyBorder="1" applyAlignment="1">
      <alignment horizontal="right"/>
    </xf>
    <xf numFmtId="7" fontId="5" fillId="3" borderId="0" xfId="0" applyNumberFormat="1" applyFont="1" applyFill="1" applyBorder="1" applyAlignment="1">
      <alignment horizontal="center"/>
    </xf>
    <xf numFmtId="7" fontId="5" fillId="3" borderId="16" xfId="0" applyNumberFormat="1" applyFont="1" applyFill="1" applyBorder="1" applyAlignment="1">
      <alignment horizontal="center"/>
    </xf>
    <xf numFmtId="0" fontId="5" fillId="0" borderId="0" xfId="0" applyFont="1" applyBorder="1" applyAlignment="1">
      <alignment horizontal="center"/>
    </xf>
    <xf numFmtId="0" fontId="1" fillId="0" borderId="28" xfId="0" applyFont="1" applyBorder="1" applyAlignment="1">
      <alignment horizontal="center"/>
    </xf>
    <xf numFmtId="0" fontId="1" fillId="0" borderId="36" xfId="0" applyFont="1" applyBorder="1" applyAlignment="1">
      <alignment horizontal="center"/>
    </xf>
    <xf numFmtId="173" fontId="5" fillId="0" borderId="0" xfId="0" applyNumberFormat="1" applyFont="1" applyBorder="1" applyAlignment="1">
      <alignment horizontal="center"/>
    </xf>
    <xf numFmtId="4" fontId="5" fillId="0" borderId="0" xfId="0" applyNumberFormat="1" applyFont="1" applyBorder="1" applyAlignment="1">
      <alignment horizontal="center"/>
    </xf>
    <xf numFmtId="171" fontId="5" fillId="0" borderId="0" xfId="0" applyNumberFormat="1" applyFont="1" applyBorder="1" applyAlignment="1">
      <alignment horizontal="center"/>
    </xf>
    <xf numFmtId="173" fontId="5" fillId="0" borderId="16" xfId="0" applyNumberFormat="1" applyFont="1" applyBorder="1" applyAlignment="1">
      <alignment horizontal="center"/>
    </xf>
    <xf numFmtId="173" fontId="5" fillId="0" borderId="7" xfId="0" applyNumberFormat="1" applyFont="1" applyBorder="1" applyAlignment="1">
      <alignment horizontal="center"/>
    </xf>
    <xf numFmtId="4" fontId="5" fillId="0" borderId="7" xfId="0" applyNumberFormat="1" applyFont="1" applyBorder="1" applyAlignment="1">
      <alignment horizontal="center"/>
    </xf>
    <xf numFmtId="171" fontId="5" fillId="0" borderId="7" xfId="0" applyNumberFormat="1" applyFont="1" applyBorder="1" applyAlignment="1">
      <alignment horizontal="center"/>
    </xf>
    <xf numFmtId="173" fontId="5" fillId="0" borderId="20" xfId="0" applyNumberFormat="1" applyFont="1" applyBorder="1" applyAlignment="1">
      <alignment horizontal="center"/>
    </xf>
    <xf numFmtId="0" fontId="5" fillId="0" borderId="17" xfId="0" applyFont="1" applyBorder="1" applyAlignment="1">
      <alignment horizontal="left"/>
    </xf>
    <xf numFmtId="0" fontId="5" fillId="0" borderId="2" xfId="0" applyFont="1" applyBorder="1" applyAlignment="1">
      <alignment horizontal="left"/>
    </xf>
    <xf numFmtId="0" fontId="5" fillId="0" borderId="19" xfId="0" applyFont="1" applyBorder="1" applyAlignment="1">
      <alignment horizontal="right"/>
    </xf>
    <xf numFmtId="0" fontId="5" fillId="0" borderId="7" xfId="0" applyFont="1" applyBorder="1" applyAlignment="1">
      <alignment horizontal="right"/>
    </xf>
    <xf numFmtId="0" fontId="5" fillId="0" borderId="22" xfId="0" applyFont="1" applyBorder="1" applyAlignment="1">
      <alignment horizontal="left"/>
    </xf>
    <xf numFmtId="0" fontId="5" fillId="0" borderId="23" xfId="0" applyFont="1" applyBorder="1" applyAlignment="1">
      <alignment horizontal="left"/>
    </xf>
    <xf numFmtId="0" fontId="5" fillId="0" borderId="19" xfId="0" applyFont="1" applyBorder="1" applyAlignment="1">
      <alignment horizontal="left"/>
    </xf>
    <xf numFmtId="0" fontId="5" fillId="0" borderId="7" xfId="0" applyFont="1" applyBorder="1" applyAlignment="1">
      <alignment horizontal="left"/>
    </xf>
    <xf numFmtId="0" fontId="1" fillId="0" borderId="15" xfId="0" applyFont="1" applyBorder="1" applyAlignment="1">
      <alignment horizontal="left"/>
    </xf>
    <xf numFmtId="7" fontId="5" fillId="0" borderId="2" xfId="0" applyNumberFormat="1" applyFont="1" applyBorder="1" applyAlignment="1">
      <alignment horizontal="center"/>
    </xf>
    <xf numFmtId="7" fontId="5" fillId="0" borderId="3" xfId="0" applyNumberFormat="1" applyFont="1" applyBorder="1" applyAlignment="1">
      <alignment horizontal="center"/>
    </xf>
    <xf numFmtId="7" fontId="44" fillId="0" borderId="0" xfId="0" applyNumberFormat="1" applyFont="1" applyBorder="1" applyAlignment="1">
      <alignment horizontal="center"/>
    </xf>
    <xf numFmtId="7" fontId="44" fillId="0" borderId="5" xfId="0" applyNumberFormat="1" applyFont="1" applyBorder="1" applyAlignment="1">
      <alignment horizontal="center"/>
    </xf>
    <xf numFmtId="167" fontId="5" fillId="0" borderId="0" xfId="0" applyNumberFormat="1" applyFont="1" applyBorder="1" applyAlignment="1">
      <alignment horizontal="center"/>
    </xf>
    <xf numFmtId="167" fontId="5" fillId="0" borderId="5" xfId="0" applyNumberFormat="1" applyFont="1" applyBorder="1" applyAlignment="1">
      <alignment horizontal="center"/>
    </xf>
    <xf numFmtId="168" fontId="5" fillId="0" borderId="0" xfId="0" applyNumberFormat="1" applyFont="1" applyBorder="1" applyAlignment="1">
      <alignment horizontal="center"/>
    </xf>
    <xf numFmtId="168" fontId="5" fillId="0" borderId="5" xfId="0" applyNumberFormat="1" applyFont="1" applyBorder="1" applyAlignment="1">
      <alignment horizontal="center"/>
    </xf>
    <xf numFmtId="9" fontId="5" fillId="0" borderId="23" xfId="3" applyFont="1" applyBorder="1" applyAlignment="1">
      <alignment horizontal="center"/>
    </xf>
    <xf numFmtId="9" fontId="5" fillId="0" borderId="26" xfId="3" applyFont="1" applyBorder="1" applyAlignment="1">
      <alignment horizontal="center"/>
    </xf>
    <xf numFmtId="39" fontId="5" fillId="0" borderId="0" xfId="0" applyNumberFormat="1" applyFont="1" applyBorder="1" applyAlignment="1">
      <alignment horizontal="center"/>
    </xf>
    <xf numFmtId="39" fontId="5" fillId="0" borderId="5" xfId="0" applyNumberFormat="1" applyFont="1" applyBorder="1" applyAlignment="1">
      <alignment horizontal="center"/>
    </xf>
    <xf numFmtId="7" fontId="5" fillId="0" borderId="7" xfId="0" applyNumberFormat="1" applyFont="1" applyBorder="1" applyAlignment="1">
      <alignment horizontal="center"/>
    </xf>
    <xf numFmtId="7" fontId="5" fillId="0" borderId="8" xfId="0" applyNumberFormat="1" applyFont="1" applyBorder="1" applyAlignment="1">
      <alignment horizontal="center"/>
    </xf>
    <xf numFmtId="7" fontId="5" fillId="3" borderId="13" xfId="0" applyNumberFormat="1" applyFont="1" applyFill="1" applyBorder="1" applyAlignment="1">
      <alignment horizontal="center"/>
    </xf>
    <xf numFmtId="7" fontId="5" fillId="3" borderId="14" xfId="0" applyNumberFormat="1" applyFont="1" applyFill="1" applyBorder="1" applyAlignment="1">
      <alignment horizontal="center"/>
    </xf>
    <xf numFmtId="169" fontId="5" fillId="0" borderId="0" xfId="0" applyNumberFormat="1" applyFont="1" applyBorder="1" applyAlignment="1">
      <alignment horizontal="center"/>
    </xf>
    <xf numFmtId="170" fontId="5" fillId="0" borderId="0" xfId="0" applyNumberFormat="1" applyFont="1" applyBorder="1" applyAlignment="1">
      <alignment horizontal="left"/>
    </xf>
    <xf numFmtId="170" fontId="5" fillId="0" borderId="5" xfId="0" applyNumberFormat="1" applyFont="1" applyBorder="1" applyAlignment="1">
      <alignment horizontal="left"/>
    </xf>
    <xf numFmtId="7" fontId="5" fillId="3" borderId="0" xfId="0" applyNumberFormat="1" applyFont="1" applyFill="1" applyBorder="1" applyAlignment="1">
      <alignment horizontal="left"/>
    </xf>
    <xf numFmtId="7" fontId="5" fillId="3" borderId="5" xfId="0" applyNumberFormat="1" applyFont="1" applyFill="1" applyBorder="1" applyAlignment="1">
      <alignment horizontal="left"/>
    </xf>
    <xf numFmtId="7" fontId="5" fillId="0" borderId="7" xfId="0" applyNumberFormat="1" applyFont="1" applyBorder="1" applyAlignment="1">
      <alignment horizontal="left"/>
    </xf>
    <xf numFmtId="7" fontId="5" fillId="0" borderId="8" xfId="0" applyNumberFormat="1" applyFont="1" applyBorder="1" applyAlignment="1">
      <alignment horizontal="left"/>
    </xf>
    <xf numFmtId="0" fontId="26" fillId="0" borderId="15" xfId="0" applyFont="1" applyBorder="1" applyAlignment="1">
      <alignment horizontal="center" vertical="center"/>
    </xf>
    <xf numFmtId="0" fontId="26" fillId="0" borderId="0" xfId="0" applyFont="1" applyBorder="1" applyAlignment="1">
      <alignment horizontal="center" vertical="center"/>
    </xf>
    <xf numFmtId="0" fontId="26" fillId="0" borderId="19" xfId="0" applyFont="1" applyBorder="1" applyAlignment="1">
      <alignment horizontal="center" vertical="center"/>
    </xf>
    <xf numFmtId="0" fontId="26" fillId="0" borderId="7" xfId="0" applyFont="1" applyBorder="1" applyAlignment="1">
      <alignment horizontal="center" vertical="center"/>
    </xf>
    <xf numFmtId="0" fontId="5" fillId="3" borderId="0" xfId="0" applyFont="1" applyFill="1" applyBorder="1" applyAlignment="1">
      <alignment horizontal="left"/>
    </xf>
    <xf numFmtId="170" fontId="5" fillId="3" borderId="0" xfId="0" applyNumberFormat="1" applyFont="1" applyFill="1" applyBorder="1" applyAlignment="1">
      <alignment horizontal="left"/>
    </xf>
    <xf numFmtId="170" fontId="5" fillId="3" borderId="5" xfId="0" applyNumberFormat="1" applyFont="1" applyFill="1" applyBorder="1" applyAlignment="1">
      <alignment horizontal="left"/>
    </xf>
    <xf numFmtId="171" fontId="5" fillId="0" borderId="13" xfId="0" applyNumberFormat="1" applyFont="1" applyBorder="1" applyAlignment="1">
      <alignment horizontal="center"/>
    </xf>
    <xf numFmtId="0" fontId="1" fillId="0" borderId="30" xfId="0" applyFont="1" applyBorder="1" applyAlignment="1">
      <alignment horizontal="left"/>
    </xf>
    <xf numFmtId="0" fontId="5" fillId="0" borderId="13" xfId="0" applyFont="1" applyBorder="1" applyAlignment="1">
      <alignment horizontal="left"/>
    </xf>
    <xf numFmtId="0" fontId="1" fillId="0" borderId="30" xfId="0" applyFont="1" applyBorder="1" applyAlignment="1">
      <alignment horizontal="center"/>
    </xf>
    <xf numFmtId="0" fontId="26" fillId="0" borderId="30" xfId="0" applyFont="1" applyBorder="1" applyAlignment="1">
      <alignment horizontal="center"/>
    </xf>
    <xf numFmtId="2" fontId="5" fillId="0" borderId="2" xfId="0" applyNumberFormat="1" applyFont="1" applyFill="1" applyBorder="1" applyAlignment="1">
      <alignment horizontal="left"/>
    </xf>
    <xf numFmtId="2" fontId="5" fillId="0" borderId="3" xfId="0" applyNumberFormat="1" applyFont="1" applyFill="1" applyBorder="1" applyAlignment="1">
      <alignment horizontal="left"/>
    </xf>
    <xf numFmtId="2" fontId="5" fillId="3" borderId="0" xfId="0" applyNumberFormat="1" applyFont="1" applyFill="1" applyBorder="1" applyAlignment="1">
      <alignment horizontal="left"/>
    </xf>
    <xf numFmtId="2" fontId="5" fillId="3" borderId="5" xfId="0" applyNumberFormat="1" applyFont="1" applyFill="1" applyBorder="1" applyAlignment="1">
      <alignment horizontal="left"/>
    </xf>
    <xf numFmtId="2" fontId="5" fillId="0" borderId="0" xfId="0" applyNumberFormat="1" applyFont="1" applyFill="1" applyBorder="1" applyAlignment="1">
      <alignment horizontal="left"/>
    </xf>
    <xf numFmtId="2" fontId="5" fillId="0" borderId="5" xfId="0" applyNumberFormat="1" applyFont="1" applyFill="1" applyBorder="1" applyAlignment="1">
      <alignment horizontal="left"/>
    </xf>
    <xf numFmtId="0" fontId="1" fillId="0" borderId="32" xfId="0" applyFont="1" applyBorder="1" applyAlignment="1">
      <alignment horizontal="left"/>
    </xf>
    <xf numFmtId="0" fontId="1" fillId="0" borderId="28" xfId="0" applyFont="1" applyBorder="1" applyAlignment="1">
      <alignment horizontal="left"/>
    </xf>
    <xf numFmtId="0" fontId="1" fillId="0" borderId="33" xfId="0" applyFont="1" applyBorder="1" applyAlignment="1">
      <alignment horizontal="left"/>
    </xf>
    <xf numFmtId="7" fontId="5" fillId="3" borderId="23" xfId="0" applyNumberFormat="1" applyFont="1" applyFill="1" applyBorder="1" applyAlignment="1">
      <alignment horizontal="center"/>
    </xf>
    <xf numFmtId="7" fontId="5" fillId="3" borderId="24" xfId="0" applyNumberFormat="1" applyFont="1" applyFill="1" applyBorder="1" applyAlignment="1">
      <alignment horizontal="center"/>
    </xf>
    <xf numFmtId="7" fontId="7" fillId="7" borderId="0" xfId="0" applyNumberFormat="1" applyFont="1" applyFill="1" applyBorder="1" applyAlignment="1">
      <alignment horizontal="center" vertical="center"/>
    </xf>
    <xf numFmtId="7" fontId="7" fillId="7" borderId="16" xfId="0" applyNumberFormat="1" applyFont="1" applyFill="1" applyBorder="1" applyAlignment="1">
      <alignment horizontal="center" vertical="center"/>
    </xf>
    <xf numFmtId="7" fontId="5" fillId="0" borderId="0" xfId="0" applyNumberFormat="1" applyFont="1" applyBorder="1" applyAlignment="1">
      <alignment horizontal="left"/>
    </xf>
    <xf numFmtId="0" fontId="5" fillId="3" borderId="0" xfId="0" applyFont="1" applyFill="1" applyBorder="1" applyAlignment="1">
      <alignment horizontal="center"/>
    </xf>
    <xf numFmtId="168" fontId="5" fillId="3" borderId="0" xfId="0" applyNumberFormat="1" applyFont="1" applyFill="1" applyBorder="1" applyAlignment="1">
      <alignment horizontal="center"/>
    </xf>
    <xf numFmtId="167" fontId="7" fillId="7" borderId="0" xfId="0" applyNumberFormat="1" applyFont="1" applyFill="1" applyBorder="1" applyAlignment="1">
      <alignment horizontal="center" vertical="center"/>
    </xf>
    <xf numFmtId="168" fontId="7" fillId="7" borderId="0" xfId="0" applyNumberFormat="1" applyFont="1" applyFill="1" applyBorder="1" applyAlignment="1">
      <alignment horizontal="center" vertical="center"/>
    </xf>
    <xf numFmtId="0" fontId="7" fillId="7" borderId="0" xfId="0" applyFont="1" applyFill="1" applyBorder="1" applyAlignment="1">
      <alignment horizontal="right" vertical="center"/>
    </xf>
    <xf numFmtId="0" fontId="5" fillId="3" borderId="2" xfId="0" applyFont="1" applyFill="1" applyBorder="1" applyAlignment="1">
      <alignment horizontal="left"/>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5" fillId="0" borderId="12" xfId="0" applyFont="1" applyBorder="1" applyAlignment="1">
      <alignment horizontal="left"/>
    </xf>
    <xf numFmtId="170" fontId="5" fillId="3" borderId="2" xfId="0" applyNumberFormat="1" applyFont="1" applyFill="1" applyBorder="1" applyAlignment="1">
      <alignment horizontal="left"/>
    </xf>
    <xf numFmtId="170" fontId="5" fillId="3" borderId="3" xfId="0" applyNumberFormat="1" applyFont="1" applyFill="1" applyBorder="1" applyAlignment="1">
      <alignment horizontal="left"/>
    </xf>
    <xf numFmtId="0" fontId="26" fillId="0" borderId="30" xfId="0" applyFont="1" applyBorder="1" applyAlignment="1">
      <alignment horizontal="left"/>
    </xf>
    <xf numFmtId="7" fontId="5" fillId="0" borderId="23" xfId="0" applyNumberFormat="1" applyFont="1" applyBorder="1" applyAlignment="1">
      <alignment horizontal="left"/>
    </xf>
    <xf numFmtId="0" fontId="5" fillId="3" borderId="23" xfId="0" applyFont="1" applyFill="1" applyBorder="1" applyAlignment="1">
      <alignment horizontal="center"/>
    </xf>
    <xf numFmtId="168" fontId="5" fillId="3" borderId="23" xfId="0" applyNumberFormat="1" applyFont="1" applyFill="1" applyBorder="1" applyAlignment="1">
      <alignment horizontal="center"/>
    </xf>
    <xf numFmtId="0" fontId="5" fillId="0" borderId="13" xfId="0" applyFont="1" applyBorder="1" applyAlignment="1">
      <alignment horizontal="center" vertical="center"/>
    </xf>
    <xf numFmtId="0" fontId="1" fillId="0" borderId="13" xfId="0" applyFont="1" applyBorder="1" applyAlignment="1">
      <alignment horizontal="right"/>
    </xf>
    <xf numFmtId="4" fontId="5" fillId="0" borderId="13" xfId="0" applyNumberFormat="1" applyFont="1" applyBorder="1" applyAlignment="1">
      <alignment horizontal="center"/>
    </xf>
    <xf numFmtId="4" fontId="5" fillId="0" borderId="23" xfId="0" applyNumberFormat="1" applyFont="1" applyBorder="1" applyAlignment="1">
      <alignment horizontal="center"/>
    </xf>
    <xf numFmtId="0" fontId="1" fillId="0" borderId="0" xfId="0" applyFont="1" applyBorder="1" applyAlignment="1">
      <alignment horizontal="right"/>
    </xf>
    <xf numFmtId="169" fontId="5" fillId="0" borderId="13" xfId="0" applyNumberFormat="1" applyFont="1" applyBorder="1" applyAlignment="1">
      <alignment horizontal="left"/>
    </xf>
    <xf numFmtId="0" fontId="33" fillId="0" borderId="0" xfId="0" applyFont="1" applyBorder="1" applyAlignment="1">
      <alignment horizontal="right"/>
    </xf>
    <xf numFmtId="2" fontId="5" fillId="0" borderId="0" xfId="0" applyNumberFormat="1" applyFont="1" applyBorder="1" applyAlignment="1">
      <alignment horizontal="left"/>
    </xf>
    <xf numFmtId="7" fontId="5" fillId="0" borderId="13" xfId="0" applyNumberFormat="1" applyFont="1" applyBorder="1" applyAlignment="1">
      <alignment horizontal="center"/>
    </xf>
    <xf numFmtId="7" fontId="5" fillId="0" borderId="23" xfId="0" applyNumberFormat="1" applyFont="1" applyBorder="1" applyAlignment="1">
      <alignment horizontal="center"/>
    </xf>
    <xf numFmtId="170" fontId="5" fillId="0" borderId="13" xfId="0" applyNumberFormat="1" applyFont="1" applyBorder="1" applyAlignment="1">
      <alignment horizontal="center"/>
    </xf>
    <xf numFmtId="0" fontId="5" fillId="0" borderId="23" xfId="0" applyFont="1" applyBorder="1" applyAlignment="1">
      <alignment horizontal="center" vertical="center"/>
    </xf>
    <xf numFmtId="0" fontId="5" fillId="0" borderId="0" xfId="0" applyFont="1" applyBorder="1" applyAlignment="1">
      <alignment horizontal="left" vertical="center"/>
    </xf>
    <xf numFmtId="170" fontId="5" fillId="0" borderId="23" xfId="0" applyNumberFormat="1" applyFont="1" applyBorder="1" applyAlignment="1">
      <alignment horizontal="center"/>
    </xf>
    <xf numFmtId="7" fontId="5" fillId="0" borderId="24" xfId="0" applyNumberFormat="1" applyFont="1" applyBorder="1" applyAlignment="1">
      <alignment horizontal="center"/>
    </xf>
    <xf numFmtId="0" fontId="26" fillId="0" borderId="17" xfId="0" applyFont="1" applyBorder="1" applyAlignment="1">
      <alignment horizontal="center" vertical="center"/>
    </xf>
    <xf numFmtId="0" fontId="26" fillId="0" borderId="2" xfId="0" applyFont="1" applyBorder="1" applyAlignment="1">
      <alignment horizontal="center" vertical="center"/>
    </xf>
    <xf numFmtId="0" fontId="5" fillId="3" borderId="7" xfId="0" applyFont="1" applyFill="1" applyBorder="1" applyAlignment="1">
      <alignment horizontal="left"/>
    </xf>
    <xf numFmtId="169" fontId="5" fillId="0" borderId="0" xfId="0" applyNumberFormat="1" applyFont="1" applyFill="1" applyBorder="1" applyAlignment="1">
      <alignment horizontal="left"/>
    </xf>
    <xf numFmtId="169" fontId="5" fillId="0" borderId="5" xfId="0" applyNumberFormat="1" applyFont="1" applyFill="1" applyBorder="1" applyAlignment="1">
      <alignment horizontal="left"/>
    </xf>
    <xf numFmtId="169" fontId="5" fillId="3" borderId="7" xfId="0" applyNumberFormat="1" applyFont="1" applyFill="1" applyBorder="1" applyAlignment="1">
      <alignment horizontal="left"/>
    </xf>
    <xf numFmtId="169" fontId="5" fillId="3" borderId="8" xfId="0" applyNumberFormat="1" applyFont="1" applyFill="1" applyBorder="1" applyAlignment="1">
      <alignment horizontal="left"/>
    </xf>
    <xf numFmtId="0" fontId="26" fillId="0" borderId="17" xfId="0" applyFont="1" applyBorder="1" applyAlignment="1">
      <alignment horizontal="left" vertical="center"/>
    </xf>
    <xf numFmtId="0" fontId="26" fillId="0" borderId="2" xfId="0" applyFont="1" applyBorder="1" applyAlignment="1">
      <alignment horizontal="left" vertical="center"/>
    </xf>
    <xf numFmtId="0" fontId="26" fillId="0" borderId="15" xfId="0" applyFont="1" applyBorder="1" applyAlignment="1">
      <alignment horizontal="left" vertical="center"/>
    </xf>
    <xf numFmtId="0" fontId="26" fillId="0" borderId="0" xfId="0" applyFont="1" applyBorder="1" applyAlignment="1">
      <alignment horizontal="left" vertical="center"/>
    </xf>
    <xf numFmtId="0" fontId="26" fillId="0" borderId="19" xfId="0" applyFont="1" applyBorder="1" applyAlignment="1">
      <alignment horizontal="left" vertical="center"/>
    </xf>
    <xf numFmtId="0" fontId="26" fillId="0" borderId="7" xfId="0" applyFont="1" applyBorder="1" applyAlignment="1">
      <alignment horizontal="left" vertical="center"/>
    </xf>
    <xf numFmtId="7" fontId="5" fillId="0" borderId="14" xfId="0" applyNumberFormat="1" applyFont="1" applyBorder="1" applyAlignment="1">
      <alignment horizontal="center"/>
    </xf>
    <xf numFmtId="3" fontId="5" fillId="0" borderId="13" xfId="0" applyNumberFormat="1" applyFont="1" applyBorder="1" applyAlignment="1">
      <alignment horizontal="left"/>
    </xf>
    <xf numFmtId="2" fontId="5" fillId="0" borderId="13" xfId="0" applyNumberFormat="1" applyFont="1" applyBorder="1" applyAlignment="1">
      <alignment horizontal="center"/>
    </xf>
    <xf numFmtId="2" fontId="5" fillId="3" borderId="13" xfId="0" applyNumberFormat="1" applyFont="1" applyFill="1" applyBorder="1" applyAlignment="1">
      <alignment horizontal="center"/>
    </xf>
    <xf numFmtId="169" fontId="5" fillId="0" borderId="13" xfId="0" applyNumberFormat="1" applyFont="1" applyBorder="1" applyAlignment="1">
      <alignment horizontal="center"/>
    </xf>
    <xf numFmtId="169" fontId="5" fillId="0" borderId="23" xfId="0" applyNumberFormat="1" applyFont="1" applyBorder="1" applyAlignment="1">
      <alignment horizontal="center"/>
    </xf>
    <xf numFmtId="171" fontId="5" fillId="0" borderId="23" xfId="0" applyNumberFormat="1" applyFont="1" applyBorder="1" applyAlignment="1">
      <alignment horizontal="center"/>
    </xf>
    <xf numFmtId="170" fontId="7" fillId="7" borderId="0" xfId="0" applyNumberFormat="1" applyFont="1" applyFill="1" applyBorder="1" applyAlignment="1">
      <alignment horizontal="center" vertical="center"/>
    </xf>
    <xf numFmtId="0" fontId="5" fillId="0" borderId="3" xfId="0" applyFont="1" applyBorder="1" applyAlignment="1">
      <alignment horizontal="left"/>
    </xf>
    <xf numFmtId="0" fontId="5" fillId="0" borderId="8" xfId="0" applyFont="1" applyBorder="1" applyAlignment="1">
      <alignment horizontal="left"/>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3" borderId="4" xfId="0" applyFont="1" applyFill="1" applyBorder="1" applyAlignment="1">
      <alignment horizontal="left"/>
    </xf>
    <xf numFmtId="0" fontId="5" fillId="3" borderId="5" xfId="0" applyFont="1" applyFill="1" applyBorder="1" applyAlignment="1">
      <alignment horizontal="left"/>
    </xf>
    <xf numFmtId="0" fontId="5" fillId="0" borderId="4" xfId="0" applyFont="1" applyBorder="1" applyAlignment="1">
      <alignment horizontal="left"/>
    </xf>
    <xf numFmtId="0" fontId="5" fillId="0" borderId="5" xfId="0" applyFont="1" applyBorder="1" applyAlignment="1">
      <alignment horizontal="left"/>
    </xf>
    <xf numFmtId="0" fontId="5" fillId="0" borderId="4" xfId="0" applyFont="1" applyBorder="1" applyAlignment="1">
      <alignment horizontal="left" vertical="center" wrapText="1"/>
    </xf>
    <xf numFmtId="0" fontId="5" fillId="0" borderId="0" xfId="0" applyFont="1" applyBorder="1" applyAlignment="1">
      <alignment horizontal="left" vertical="center" wrapText="1"/>
    </xf>
    <xf numFmtId="2" fontId="5" fillId="3" borderId="0" xfId="0" applyNumberFormat="1" applyFont="1" applyFill="1" applyBorder="1" applyAlignment="1">
      <alignment horizontal="center"/>
    </xf>
    <xf numFmtId="2" fontId="5" fillId="3" borderId="5" xfId="0" applyNumberFormat="1" applyFont="1" applyFill="1" applyBorder="1" applyAlignment="1">
      <alignment horizontal="center"/>
    </xf>
    <xf numFmtId="0" fontId="5" fillId="3" borderId="5" xfId="0" applyFont="1" applyFill="1" applyBorder="1" applyAlignment="1">
      <alignment horizontal="center"/>
    </xf>
    <xf numFmtId="0" fontId="5" fillId="0" borderId="6" xfId="0" applyFont="1" applyBorder="1" applyAlignment="1">
      <alignment horizontal="left"/>
    </xf>
    <xf numFmtId="0" fontId="5" fillId="0" borderId="5" xfId="0" applyFont="1" applyBorder="1" applyAlignment="1">
      <alignment horizontal="center"/>
    </xf>
    <xf numFmtId="0" fontId="5" fillId="0" borderId="1" xfId="0" applyFont="1" applyBorder="1" applyAlignment="1">
      <alignment horizontal="left"/>
    </xf>
    <xf numFmtId="0" fontId="5" fillId="3" borderId="4" xfId="0" applyFont="1" applyFill="1" applyBorder="1" applyAlignment="1">
      <alignment horizontal="left" vertical="center" wrapText="1"/>
    </xf>
    <xf numFmtId="0" fontId="5" fillId="3" borderId="0" xfId="0" applyFont="1" applyFill="1" applyBorder="1" applyAlignment="1">
      <alignment horizontal="left" vertical="center" wrapText="1"/>
    </xf>
    <xf numFmtId="0" fontId="1" fillId="0" borderId="1" xfId="0" applyFont="1" applyBorder="1" applyAlignment="1">
      <alignment horizontal="left"/>
    </xf>
    <xf numFmtId="0" fontId="1" fillId="0" borderId="2" xfId="0" applyFont="1" applyBorder="1" applyAlignment="1">
      <alignment horizontal="left"/>
    </xf>
    <xf numFmtId="0" fontId="5" fillId="0" borderId="4" xfId="0" applyFont="1" applyBorder="1" applyAlignment="1">
      <alignment horizontal="left" vertical="center"/>
    </xf>
    <xf numFmtId="7" fontId="5" fillId="0" borderId="0" xfId="1" applyNumberFormat="1" applyFont="1" applyBorder="1" applyAlignment="1">
      <alignment horizontal="left" vertical="center"/>
    </xf>
    <xf numFmtId="7" fontId="5" fillId="3" borderId="0" xfId="1" applyNumberFormat="1" applyFont="1" applyFill="1" applyBorder="1" applyAlignment="1">
      <alignment horizontal="left" vertical="center"/>
    </xf>
    <xf numFmtId="7" fontId="5" fillId="0" borderId="7" xfId="1" applyNumberFormat="1" applyFont="1" applyBorder="1" applyAlignment="1">
      <alignment horizontal="left" vertical="center"/>
    </xf>
    <xf numFmtId="0" fontId="5" fillId="3" borderId="8" xfId="0" applyFont="1" applyFill="1" applyBorder="1" applyAlignment="1">
      <alignment horizontal="left"/>
    </xf>
    <xf numFmtId="0" fontId="35" fillId="6" borderId="0" xfId="0" applyFont="1" applyFill="1" applyBorder="1" applyAlignment="1">
      <alignment horizontal="left"/>
    </xf>
    <xf numFmtId="0" fontId="35" fillId="6" borderId="5" xfId="0" applyFont="1" applyFill="1" applyBorder="1" applyAlignment="1">
      <alignment horizontal="left"/>
    </xf>
    <xf numFmtId="0" fontId="1" fillId="0" borderId="0" xfId="0" applyFont="1" applyAlignment="1">
      <alignment horizontal="left"/>
    </xf>
    <xf numFmtId="0" fontId="1" fillId="3" borderId="2" xfId="0" applyFont="1" applyFill="1" applyBorder="1" applyAlignment="1">
      <alignment horizontal="left"/>
    </xf>
    <xf numFmtId="0" fontId="1" fillId="3" borderId="3" xfId="0" applyFont="1" applyFill="1" applyBorder="1" applyAlignment="1">
      <alignment horizontal="left"/>
    </xf>
    <xf numFmtId="0" fontId="1" fillId="3" borderId="1" xfId="0" applyFont="1" applyFill="1" applyBorder="1" applyAlignment="1">
      <alignment horizontal="left"/>
    </xf>
    <xf numFmtId="0" fontId="5" fillId="3" borderId="6" xfId="0" applyFont="1" applyFill="1" applyBorder="1" applyAlignment="1">
      <alignment horizontal="left"/>
    </xf>
    <xf numFmtId="0" fontId="35" fillId="6" borderId="4" xfId="0" applyFont="1" applyFill="1" applyBorder="1" applyAlignment="1">
      <alignment horizontal="left"/>
    </xf>
    <xf numFmtId="0" fontId="5" fillId="0" borderId="2" xfId="0" applyNumberFormat="1" applyFont="1" applyBorder="1" applyAlignment="1">
      <alignment horizontal="left"/>
    </xf>
    <xf numFmtId="0" fontId="5" fillId="3" borderId="0" xfId="0" applyNumberFormat="1" applyFont="1" applyFill="1" applyBorder="1" applyAlignment="1">
      <alignment horizontal="left"/>
    </xf>
    <xf numFmtId="0" fontId="5" fillId="0" borderId="0" xfId="0" applyNumberFormat="1" applyFont="1" applyBorder="1" applyAlignment="1">
      <alignment horizontal="left"/>
    </xf>
    <xf numFmtId="0" fontId="5" fillId="3" borderId="7" xfId="0" applyNumberFormat="1" applyFont="1" applyFill="1" applyBorder="1" applyAlignment="1">
      <alignment horizontal="left"/>
    </xf>
    <xf numFmtId="0" fontId="5" fillId="0" borderId="2" xfId="0" applyFont="1" applyBorder="1" applyAlignment="1">
      <alignment horizontal="center"/>
    </xf>
    <xf numFmtId="166" fontId="5" fillId="3" borderId="0" xfId="0" applyNumberFormat="1" applyFont="1" applyFill="1" applyBorder="1" applyAlignment="1">
      <alignment horizontal="center"/>
    </xf>
    <xf numFmtId="166" fontId="5" fillId="0" borderId="0" xfId="0" applyNumberFormat="1" applyFont="1" applyBorder="1" applyAlignment="1">
      <alignment horizontal="center"/>
    </xf>
    <xf numFmtId="0" fontId="5" fillId="3" borderId="7" xfId="0" applyFont="1" applyFill="1" applyBorder="1" applyAlignment="1">
      <alignment horizontal="center"/>
    </xf>
    <xf numFmtId="0" fontId="1" fillId="0" borderId="0" xfId="0" applyFont="1" applyAlignment="1">
      <alignment horizontal="center"/>
    </xf>
    <xf numFmtId="166" fontId="5" fillId="0" borderId="2" xfId="0" applyNumberFormat="1" applyFont="1" applyBorder="1" applyAlignment="1">
      <alignment horizontal="center"/>
    </xf>
    <xf numFmtId="166" fontId="5" fillId="3" borderId="7" xfId="0" applyNumberFormat="1" applyFont="1" applyFill="1" applyBorder="1" applyAlignment="1">
      <alignment horizontal="center"/>
    </xf>
    <xf numFmtId="0" fontId="5" fillId="3" borderId="8" xfId="0" applyFont="1" applyFill="1" applyBorder="1" applyAlignment="1">
      <alignment horizontal="center"/>
    </xf>
    <xf numFmtId="0" fontId="5" fillId="0" borderId="3" xfId="0" applyFont="1" applyBorder="1" applyAlignment="1">
      <alignment horizontal="center"/>
    </xf>
    <xf numFmtId="7" fontId="5" fillId="3" borderId="7" xfId="0" applyNumberFormat="1" applyFont="1" applyFill="1" applyBorder="1" applyAlignment="1">
      <alignment horizontal="center"/>
    </xf>
    <xf numFmtId="0" fontId="5" fillId="0" borderId="21" xfId="0" applyFont="1" applyBorder="1" applyAlignment="1">
      <alignment horizontal="center" vertical="center"/>
    </xf>
    <xf numFmtId="0" fontId="5" fillId="0" borderId="21" xfId="0" applyFont="1" applyBorder="1" applyAlignment="1">
      <alignment horizontal="center" vertical="center" wrapText="1"/>
    </xf>
    <xf numFmtId="0" fontId="5" fillId="0" borderId="10" xfId="0" applyFont="1" applyBorder="1" applyAlignment="1">
      <alignment horizontal="center"/>
    </xf>
    <xf numFmtId="0" fontId="5" fillId="0" borderId="9" xfId="0" applyFont="1" applyBorder="1" applyAlignment="1">
      <alignment horizontal="left"/>
    </xf>
    <xf numFmtId="0" fontId="5" fillId="0" borderId="10" xfId="0" applyFont="1" applyBorder="1" applyAlignment="1">
      <alignment horizontal="left"/>
    </xf>
    <xf numFmtId="0" fontId="5" fillId="0" borderId="11" xfId="0" applyFont="1" applyBorder="1" applyAlignment="1">
      <alignment horizontal="left"/>
    </xf>
    <xf numFmtId="0" fontId="22" fillId="0" borderId="4" xfId="0" applyFont="1" applyBorder="1" applyAlignment="1">
      <alignment horizontal="left" vertical="center" wrapText="1"/>
    </xf>
    <xf numFmtId="0" fontId="22" fillId="0" borderId="0" xfId="0" applyFont="1" applyBorder="1" applyAlignment="1">
      <alignment horizontal="left" vertical="center" wrapText="1"/>
    </xf>
    <xf numFmtId="0" fontId="22" fillId="0" borderId="6" xfId="0" applyFont="1" applyBorder="1" applyAlignment="1">
      <alignment horizontal="left" vertical="center" wrapText="1"/>
    </xf>
    <xf numFmtId="0" fontId="22" fillId="0" borderId="7" xfId="0" applyFont="1" applyBorder="1" applyAlignment="1">
      <alignment horizontal="left" vertical="center" wrapText="1"/>
    </xf>
    <xf numFmtId="0" fontId="5" fillId="3" borderId="4" xfId="0" applyFont="1" applyFill="1" applyBorder="1" applyAlignment="1">
      <alignment horizontal="left" vertical="center"/>
    </xf>
    <xf numFmtId="0" fontId="5" fillId="3" borderId="0" xfId="0" applyFont="1" applyFill="1" applyBorder="1" applyAlignment="1">
      <alignment horizontal="left" vertical="center"/>
    </xf>
    <xf numFmtId="0" fontId="3" fillId="4" borderId="0" xfId="0" applyFont="1" applyFill="1" applyAlignment="1">
      <alignment horizontal="right" vertical="center" wrapText="1"/>
    </xf>
    <xf numFmtId="0" fontId="11"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0" xfId="0" applyFont="1" applyBorder="1" applyAlignment="1">
      <alignment horizontal="center" vertical="center"/>
    </xf>
    <xf numFmtId="0" fontId="2" fillId="0" borderId="16" xfId="0" applyFont="1" applyBorder="1" applyAlignment="1">
      <alignment horizontal="center" vertical="center"/>
    </xf>
    <xf numFmtId="0" fontId="4" fillId="0" borderId="17" xfId="0" applyFont="1" applyBorder="1" applyAlignment="1">
      <alignment horizontal="right"/>
    </xf>
    <xf numFmtId="0" fontId="4" fillId="0" borderId="2" xfId="0" applyFont="1" applyBorder="1" applyAlignment="1">
      <alignment horizontal="right"/>
    </xf>
    <xf numFmtId="0" fontId="2" fillId="0" borderId="2" xfId="0" applyFont="1" applyBorder="1" applyAlignment="1">
      <alignment horizontal="left"/>
    </xf>
    <xf numFmtId="0" fontId="2" fillId="0" borderId="18" xfId="0" applyFont="1" applyBorder="1" applyAlignment="1">
      <alignment horizontal="left"/>
    </xf>
    <xf numFmtId="0" fontId="4" fillId="3" borderId="19" xfId="0" applyFont="1" applyFill="1" applyBorder="1" applyAlignment="1">
      <alignment horizontal="right"/>
    </xf>
    <xf numFmtId="0" fontId="4" fillId="3" borderId="7" xfId="0" applyFont="1" applyFill="1" applyBorder="1" applyAlignment="1">
      <alignment horizontal="right"/>
    </xf>
    <xf numFmtId="14" fontId="2" fillId="3" borderId="7" xfId="0" applyNumberFormat="1" applyFont="1" applyFill="1" applyBorder="1" applyAlignment="1">
      <alignment horizontal="left"/>
    </xf>
    <xf numFmtId="14" fontId="2" fillId="3" borderId="20" xfId="0" applyNumberFormat="1" applyFont="1" applyFill="1" applyBorder="1" applyAlignment="1">
      <alignment horizontal="left"/>
    </xf>
    <xf numFmtId="0" fontId="15" fillId="0" borderId="17" xfId="0" applyFont="1" applyBorder="1" applyAlignment="1">
      <alignment horizontal="center" vertical="center"/>
    </xf>
    <xf numFmtId="0" fontId="15" fillId="0" borderId="2" xfId="0" applyFont="1" applyBorder="1" applyAlignment="1">
      <alignment horizontal="center" vertical="center"/>
    </xf>
    <xf numFmtId="0" fontId="15" fillId="0" borderId="19" xfId="0" applyFont="1" applyBorder="1" applyAlignment="1">
      <alignment horizontal="center" vertical="center"/>
    </xf>
    <xf numFmtId="0" fontId="15" fillId="0" borderId="7" xfId="0" applyFont="1" applyBorder="1" applyAlignment="1">
      <alignment horizontal="center" vertical="center"/>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4" fillId="0" borderId="1" xfId="0" applyFont="1" applyBorder="1" applyAlignment="1">
      <alignment horizontal="left"/>
    </xf>
    <xf numFmtId="0" fontId="14" fillId="0" borderId="2" xfId="0" applyFont="1" applyBorder="1" applyAlignment="1">
      <alignment horizontal="left"/>
    </xf>
    <xf numFmtId="0" fontId="14" fillId="3" borderId="4" xfId="0" applyFont="1" applyFill="1" applyBorder="1" applyAlignment="1">
      <alignment horizontal="left"/>
    </xf>
    <xf numFmtId="0" fontId="14" fillId="3" borderId="0" xfId="0" applyFont="1" applyFill="1" applyBorder="1" applyAlignment="1">
      <alignment horizontal="left"/>
    </xf>
    <xf numFmtId="0" fontId="18" fillId="0" borderId="4" xfId="0" applyFont="1" applyBorder="1" applyAlignment="1">
      <alignment horizontal="left"/>
    </xf>
    <xf numFmtId="0" fontId="18" fillId="0" borderId="0" xfId="0" applyFont="1" applyBorder="1" applyAlignment="1">
      <alignment horizontal="left"/>
    </xf>
    <xf numFmtId="0" fontId="14" fillId="0" borderId="4" xfId="0" applyFont="1" applyBorder="1" applyAlignment="1">
      <alignment horizontal="left"/>
    </xf>
    <xf numFmtId="0" fontId="14" fillId="0" borderId="0" xfId="0" applyFont="1" applyBorder="1" applyAlignment="1">
      <alignment horizontal="left"/>
    </xf>
    <xf numFmtId="0" fontId="14" fillId="3" borderId="6" xfId="0" applyFont="1" applyFill="1" applyBorder="1" applyAlignment="1">
      <alignment horizontal="left"/>
    </xf>
    <xf numFmtId="0" fontId="14" fillId="3" borderId="7" xfId="0" applyFont="1" applyFill="1" applyBorder="1" applyAlignment="1">
      <alignment horizontal="left"/>
    </xf>
    <xf numFmtId="0" fontId="4" fillId="0" borderId="15" xfId="0" applyFont="1" applyBorder="1" applyAlignment="1">
      <alignment horizontal="center" vertical="center" wrapText="1"/>
    </xf>
    <xf numFmtId="0" fontId="4" fillId="0" borderId="0" xfId="0" applyFont="1" applyBorder="1" applyAlignment="1">
      <alignment horizontal="center" vertical="center" wrapText="1"/>
    </xf>
    <xf numFmtId="0" fontId="14" fillId="0" borderId="7" xfId="0" applyFont="1" applyBorder="1" applyAlignment="1">
      <alignment horizontal="center" vertical="center"/>
    </xf>
    <xf numFmtId="0" fontId="3" fillId="4" borderId="0" xfId="0" applyFont="1" applyFill="1" applyAlignment="1">
      <alignment horizontal="right"/>
    </xf>
    <xf numFmtId="0" fontId="14" fillId="0" borderId="0" xfId="0" applyFont="1" applyBorder="1" applyAlignment="1">
      <alignment horizontal="center" vertical="center"/>
    </xf>
    <xf numFmtId="0" fontId="14" fillId="0" borderId="6" xfId="0" applyFont="1" applyBorder="1" applyAlignment="1">
      <alignment horizontal="left"/>
    </xf>
    <xf numFmtId="0" fontId="14" fillId="0" borderId="7" xfId="0" applyFont="1" applyBorder="1" applyAlignment="1">
      <alignment horizontal="left"/>
    </xf>
    <xf numFmtId="0" fontId="14" fillId="3" borderId="1" xfId="0" applyFont="1" applyFill="1" applyBorder="1" applyAlignment="1">
      <alignment horizontal="left"/>
    </xf>
    <xf numFmtId="0" fontId="14" fillId="3" borderId="2" xfId="0" applyFont="1" applyFill="1" applyBorder="1" applyAlignment="1">
      <alignment horizontal="left"/>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5" xfId="0" applyFont="1" applyBorder="1" applyAlignment="1">
      <alignment horizontal="center" vertical="center"/>
    </xf>
    <xf numFmtId="0" fontId="4" fillId="0" borderId="0"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14" fillId="0" borderId="25" xfId="0" applyFont="1" applyBorder="1" applyAlignment="1">
      <alignment horizontal="left"/>
    </xf>
    <xf numFmtId="0" fontId="14" fillId="0" borderId="23" xfId="0" applyFont="1" applyBorder="1" applyAlignment="1">
      <alignment horizontal="left"/>
    </xf>
    <xf numFmtId="0" fontId="15" fillId="0" borderId="1" xfId="0" applyFont="1" applyBorder="1" applyAlignment="1">
      <alignment horizontal="center" vertical="center"/>
    </xf>
    <xf numFmtId="0" fontId="15" fillId="0" borderId="6" xfId="0" applyFont="1" applyBorder="1" applyAlignment="1">
      <alignment horizontal="center" vertical="center"/>
    </xf>
    <xf numFmtId="0" fontId="15" fillId="0" borderId="18" xfId="0" applyFont="1" applyBorder="1" applyAlignment="1">
      <alignment horizontal="center" vertical="center"/>
    </xf>
    <xf numFmtId="0" fontId="15" fillId="0" borderId="20"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2" fillId="0" borderId="2" xfId="0" applyFont="1" applyBorder="1" applyAlignment="1">
      <alignment horizontal="center" vertical="center"/>
    </xf>
    <xf numFmtId="0" fontId="2" fillId="0" borderId="18" xfId="0" applyFont="1" applyBorder="1" applyAlignment="1">
      <alignment horizontal="center" vertical="center"/>
    </xf>
    <xf numFmtId="0" fontId="2" fillId="0" borderId="7" xfId="0" applyFont="1" applyBorder="1" applyAlignment="1">
      <alignment horizontal="center" vertical="center"/>
    </xf>
    <xf numFmtId="0" fontId="2" fillId="0" borderId="20" xfId="0" applyFont="1" applyBorder="1" applyAlignment="1">
      <alignment horizontal="center" vertical="center"/>
    </xf>
    <xf numFmtId="0" fontId="2" fillId="5" borderId="0" xfId="0" applyFont="1" applyFill="1" applyBorder="1" applyAlignment="1">
      <alignment horizontal="center" vertical="center"/>
    </xf>
    <xf numFmtId="0" fontId="2" fillId="5" borderId="16"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5" xfId="0" applyFont="1" applyFill="1" applyBorder="1" applyAlignment="1">
      <alignment horizontal="center" vertical="center"/>
    </xf>
    <xf numFmtId="0" fontId="14" fillId="0" borderId="5" xfId="0" applyFont="1" applyBorder="1" applyAlignment="1">
      <alignment horizontal="center"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0" borderId="8" xfId="0" applyFont="1" applyBorder="1" applyAlignment="1">
      <alignment horizontal="center" vertical="center"/>
    </xf>
    <xf numFmtId="37" fontId="14" fillId="3" borderId="2" xfId="0" applyNumberFormat="1" applyFont="1" applyFill="1" applyBorder="1" applyAlignment="1">
      <alignment horizontal="center" vertical="center"/>
    </xf>
    <xf numFmtId="14" fontId="14" fillId="0" borderId="23" xfId="0" applyNumberFormat="1" applyFont="1" applyBorder="1" applyAlignment="1">
      <alignment horizontal="center" vertical="center"/>
    </xf>
    <xf numFmtId="0" fontId="14" fillId="0" borderId="23" xfId="0" applyFont="1" applyBorder="1" applyAlignment="1">
      <alignment horizontal="center" vertical="center"/>
    </xf>
    <xf numFmtId="0" fontId="14" fillId="0" borderId="26" xfId="0" applyFont="1" applyBorder="1" applyAlignment="1">
      <alignment horizontal="center" vertical="center"/>
    </xf>
    <xf numFmtId="14" fontId="14" fillId="0" borderId="0" xfId="0" applyNumberFormat="1" applyFont="1" applyBorder="1" applyAlignment="1">
      <alignment horizontal="center" vertical="center"/>
    </xf>
    <xf numFmtId="14" fontId="14" fillId="3" borderId="0" xfId="0" applyNumberFormat="1" applyFont="1" applyFill="1" applyBorder="1" applyAlignment="1">
      <alignment horizontal="center" vertical="center"/>
    </xf>
    <xf numFmtId="37" fontId="14" fillId="0" borderId="0" xfId="0" applyNumberFormat="1" applyFont="1" applyBorder="1" applyAlignment="1">
      <alignment horizontal="center" vertical="center"/>
    </xf>
    <xf numFmtId="0" fontId="4"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2" fillId="0" borderId="0"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Border="1" applyAlignment="1">
      <alignment horizontal="left" vertical="center" wrapText="1"/>
    </xf>
    <xf numFmtId="0" fontId="2" fillId="0" borderId="5" xfId="0" applyFont="1" applyBorder="1" applyAlignment="1">
      <alignment horizontal="left" vertical="center" wrapText="1"/>
    </xf>
    <xf numFmtId="0" fontId="10" fillId="0" borderId="0" xfId="0" applyFont="1" applyAlignment="1">
      <alignment horizontal="left" vertical="center" wrapText="1"/>
    </xf>
    <xf numFmtId="0" fontId="13"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5" xfId="0" applyFont="1" applyFill="1" applyBorder="1" applyAlignment="1">
      <alignment horizontal="center" vertical="center"/>
    </xf>
    <xf numFmtId="0" fontId="13" fillId="4" borderId="1"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5" xfId="0" applyFont="1" applyFill="1" applyBorder="1" applyAlignment="1">
      <alignment horizontal="center" vertical="center"/>
    </xf>
    <xf numFmtId="0" fontId="2" fillId="0" borderId="0" xfId="0" applyFont="1" applyBorder="1" applyAlignment="1">
      <alignment horizontal="left" wrapText="1"/>
    </xf>
    <xf numFmtId="0" fontId="2" fillId="0" borderId="5" xfId="0" applyFont="1" applyBorder="1" applyAlignment="1">
      <alignment horizontal="left" wrapText="1"/>
    </xf>
    <xf numFmtId="0" fontId="2" fillId="0" borderId="6" xfId="0" applyFont="1" applyBorder="1" applyAlignment="1">
      <alignment horizontal="left"/>
    </xf>
    <xf numFmtId="0" fontId="2" fillId="0" borderId="7" xfId="0" applyFont="1" applyBorder="1" applyAlignment="1">
      <alignment horizontal="left"/>
    </xf>
    <xf numFmtId="0" fontId="2" fillId="0" borderId="8" xfId="0" applyFont="1" applyBorder="1" applyAlignment="1">
      <alignment horizontal="left"/>
    </xf>
    <xf numFmtId="0" fontId="2" fillId="0" borderId="4" xfId="0" applyFont="1" applyBorder="1" applyAlignment="1">
      <alignment horizontal="left" vertical="center" wrapText="1"/>
    </xf>
    <xf numFmtId="0" fontId="2" fillId="0" borderId="4" xfId="0" applyFont="1" applyBorder="1" applyAlignment="1">
      <alignment horizontal="left"/>
    </xf>
    <xf numFmtId="0" fontId="2" fillId="0" borderId="0" xfId="0" applyFont="1" applyBorder="1" applyAlignment="1">
      <alignment horizontal="left"/>
    </xf>
    <xf numFmtId="0" fontId="2" fillId="0" borderId="5" xfId="0" applyFont="1" applyBorder="1" applyAlignment="1">
      <alignment horizontal="left"/>
    </xf>
    <xf numFmtId="0" fontId="2" fillId="0" borderId="4" xfId="0" applyFont="1" applyBorder="1" applyAlignment="1">
      <alignment horizontal="left" wrapText="1"/>
    </xf>
    <xf numFmtId="0" fontId="15" fillId="0" borderId="4" xfId="0" applyFont="1" applyBorder="1" applyAlignment="1">
      <alignment horizontal="left" vertical="center" wrapText="1"/>
    </xf>
    <xf numFmtId="0" fontId="15" fillId="0" borderId="0" xfId="0" applyFont="1" applyBorder="1" applyAlignment="1">
      <alignment horizontal="left" vertical="center" wrapText="1"/>
    </xf>
    <xf numFmtId="0" fontId="15" fillId="0" borderId="5" xfId="0" applyFont="1" applyBorder="1" applyAlignment="1">
      <alignment horizontal="left" vertical="center" wrapText="1"/>
    </xf>
    <xf numFmtId="0" fontId="13" fillId="7" borderId="1" xfId="0" applyFont="1" applyFill="1" applyBorder="1" applyAlignment="1">
      <alignment horizontal="center" vertical="center"/>
    </xf>
    <xf numFmtId="0" fontId="13" fillId="7" borderId="2"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13" fillId="7" borderId="0" xfId="0" applyFont="1" applyFill="1" applyBorder="1" applyAlignment="1">
      <alignment horizontal="center" vertical="center"/>
    </xf>
    <xf numFmtId="0" fontId="13" fillId="7" borderId="5" xfId="0" applyFont="1" applyFill="1" applyBorder="1" applyAlignment="1">
      <alignment horizontal="center" vertical="center"/>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13" fillId="8" borderId="1" xfId="0" applyFont="1" applyFill="1" applyBorder="1" applyAlignment="1">
      <alignment horizontal="center" vertical="center"/>
    </xf>
    <xf numFmtId="0" fontId="13" fillId="8" borderId="2"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4" xfId="0" applyFont="1" applyFill="1" applyBorder="1" applyAlignment="1">
      <alignment horizontal="center" vertical="center"/>
    </xf>
    <xf numFmtId="0" fontId="13" fillId="8" borderId="0" xfId="0" applyFont="1" applyFill="1" applyBorder="1" applyAlignment="1">
      <alignment horizontal="center" vertical="center"/>
    </xf>
    <xf numFmtId="0" fontId="13" fillId="8" borderId="5" xfId="0" applyFont="1" applyFill="1" applyBorder="1" applyAlignment="1">
      <alignment horizontal="center" vertical="center"/>
    </xf>
    <xf numFmtId="0" fontId="9" fillId="0" borderId="0" xfId="2" applyFill="1" applyAlignment="1">
      <alignment horizontal="center"/>
    </xf>
    <xf numFmtId="14" fontId="2" fillId="0" borderId="9" xfId="0" applyNumberFormat="1" applyFont="1" applyBorder="1" applyAlignment="1" applyProtection="1">
      <alignment horizontal="left"/>
      <protection locked="0"/>
    </xf>
    <xf numFmtId="14" fontId="2" fillId="0" borderId="10" xfId="0" applyNumberFormat="1" applyFont="1" applyBorder="1" applyAlignment="1" applyProtection="1">
      <alignment horizontal="left"/>
      <protection locked="0"/>
    </xf>
    <xf numFmtId="14" fontId="2" fillId="0" borderId="11" xfId="0" applyNumberFormat="1" applyFont="1" applyBorder="1" applyAlignment="1" applyProtection="1">
      <alignment horizontal="left"/>
      <protection locked="0"/>
    </xf>
    <xf numFmtId="0" fontId="16" fillId="2" borderId="1" xfId="0" applyFont="1" applyFill="1" applyBorder="1" applyAlignment="1" applyProtection="1">
      <alignment horizontal="center" vertical="center"/>
      <protection locked="0"/>
    </xf>
    <xf numFmtId="0" fontId="16" fillId="2" borderId="2" xfId="0" applyFont="1" applyFill="1" applyBorder="1" applyAlignment="1" applyProtection="1">
      <alignment horizontal="center" vertical="center"/>
      <protection locked="0"/>
    </xf>
    <xf numFmtId="0" fontId="16" fillId="2" borderId="3" xfId="0" applyFont="1" applyFill="1" applyBorder="1" applyAlignment="1" applyProtection="1">
      <alignment horizontal="center" vertical="center"/>
      <protection locked="0"/>
    </xf>
    <xf numFmtId="0" fontId="16" fillId="2" borderId="4"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protection locked="0"/>
    </xf>
    <xf numFmtId="0" fontId="16" fillId="2" borderId="5" xfId="0" applyFont="1" applyFill="1" applyBorder="1" applyAlignment="1" applyProtection="1">
      <alignment horizontal="center" vertical="center"/>
      <protection locked="0"/>
    </xf>
    <xf numFmtId="0" fontId="20" fillId="0" borderId="4" xfId="0" applyFont="1" applyBorder="1" applyAlignment="1">
      <alignment horizontal="left" vertical="center" wrapText="1"/>
    </xf>
    <xf numFmtId="0" fontId="20" fillId="0" borderId="0" xfId="0" applyFont="1" applyBorder="1" applyAlignment="1">
      <alignment horizontal="left" vertical="center" wrapText="1"/>
    </xf>
    <xf numFmtId="0" fontId="20" fillId="0" borderId="5" xfId="0" applyFont="1" applyBorder="1" applyAlignment="1">
      <alignment horizontal="left" vertical="center" wrapText="1"/>
    </xf>
    <xf numFmtId="0" fontId="2" fillId="0" borderId="9" xfId="0" applyFont="1" applyBorder="1" applyAlignment="1" applyProtection="1">
      <alignment horizontal="left"/>
      <protection locked="0"/>
    </xf>
    <xf numFmtId="0" fontId="2" fillId="0" borderId="10"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2" fillId="0" borderId="1"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37" fontId="2" fillId="0" borderId="9" xfId="0" applyNumberFormat="1" applyFont="1" applyBorder="1" applyAlignment="1" applyProtection="1">
      <alignment horizontal="left"/>
      <protection locked="0"/>
    </xf>
    <xf numFmtId="37" fontId="2" fillId="0" borderId="10" xfId="0" applyNumberFormat="1" applyFont="1" applyBorder="1" applyAlignment="1" applyProtection="1">
      <alignment horizontal="left"/>
      <protection locked="0"/>
    </xf>
    <xf numFmtId="37" fontId="2" fillId="0" borderId="11" xfId="0" applyNumberFormat="1" applyFont="1" applyBorder="1" applyAlignment="1" applyProtection="1">
      <alignment horizontal="left"/>
      <protection locked="0"/>
    </xf>
    <xf numFmtId="165" fontId="2" fillId="0" borderId="9" xfId="0" applyNumberFormat="1" applyFont="1" applyBorder="1" applyAlignment="1" applyProtection="1">
      <alignment horizontal="left"/>
      <protection locked="0"/>
    </xf>
    <xf numFmtId="165" fontId="2" fillId="0" borderId="10" xfId="0" applyNumberFormat="1" applyFont="1" applyBorder="1" applyAlignment="1" applyProtection="1">
      <alignment horizontal="left"/>
      <protection locked="0"/>
    </xf>
    <xf numFmtId="165" fontId="2" fillId="0" borderId="11" xfId="0" applyNumberFormat="1" applyFont="1" applyBorder="1" applyAlignment="1" applyProtection="1">
      <alignment horizontal="left"/>
      <protection locked="0"/>
    </xf>
    <xf numFmtId="0" fontId="2" fillId="0" borderId="9" xfId="0" applyFont="1" applyBorder="1" applyAlignment="1" applyProtection="1">
      <alignment horizontal="center"/>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164" fontId="2" fillId="0" borderId="9" xfId="0" applyNumberFormat="1" applyFont="1" applyBorder="1" applyAlignment="1" applyProtection="1">
      <alignment horizontal="center"/>
      <protection locked="0"/>
    </xf>
    <xf numFmtId="164" fontId="2" fillId="0" borderId="10" xfId="0" applyNumberFormat="1" applyFont="1" applyBorder="1" applyAlignment="1" applyProtection="1">
      <alignment horizontal="center"/>
      <protection locked="0"/>
    </xf>
    <xf numFmtId="164" fontId="2" fillId="0" borderId="11" xfId="0" applyNumberFormat="1" applyFont="1" applyBorder="1" applyAlignment="1" applyProtection="1">
      <alignment horizontal="center"/>
      <protection locked="0"/>
    </xf>
    <xf numFmtId="0" fontId="2" fillId="0" borderId="6" xfId="0" applyFont="1" applyBorder="1" applyAlignment="1" applyProtection="1">
      <alignment horizontal="left"/>
      <protection locked="0"/>
    </xf>
    <xf numFmtId="164" fontId="2" fillId="0" borderId="9" xfId="0" applyNumberFormat="1" applyFont="1" applyBorder="1" applyAlignment="1" applyProtection="1">
      <alignment horizontal="left"/>
      <protection locked="0"/>
    </xf>
    <xf numFmtId="164" fontId="2" fillId="0" borderId="10" xfId="0" applyNumberFormat="1" applyFont="1" applyBorder="1" applyAlignment="1" applyProtection="1">
      <alignment horizontal="left"/>
      <protection locked="0"/>
    </xf>
    <xf numFmtId="164" fontId="2" fillId="0" borderId="11" xfId="0" applyNumberFormat="1" applyFont="1" applyBorder="1" applyAlignment="1" applyProtection="1">
      <alignment horizontal="left"/>
      <protection locked="0"/>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15" fillId="5" borderId="0" xfId="0" applyFont="1" applyFill="1" applyBorder="1" applyAlignment="1" applyProtection="1">
      <alignment horizontal="left" vertical="center" wrapText="1"/>
      <protection locked="0"/>
    </xf>
    <xf numFmtId="0" fontId="15" fillId="5" borderId="7" xfId="0" applyFont="1" applyFill="1" applyBorder="1" applyAlignment="1" applyProtection="1">
      <alignment horizontal="left" vertical="center" wrapText="1"/>
      <protection locked="0"/>
    </xf>
    <xf numFmtId="0" fontId="15" fillId="5" borderId="0" xfId="0" applyFont="1" applyFill="1" applyBorder="1" applyAlignment="1" applyProtection="1">
      <alignment horizontal="left" vertical="center"/>
      <protection locked="0"/>
    </xf>
    <xf numFmtId="0" fontId="15" fillId="5" borderId="7" xfId="0" applyFont="1" applyFill="1" applyBorder="1" applyAlignment="1" applyProtection="1">
      <alignment horizontal="left" vertical="center"/>
      <protection locked="0"/>
    </xf>
    <xf numFmtId="0" fontId="15" fillId="5" borderId="5" xfId="0" applyFont="1" applyFill="1" applyBorder="1" applyAlignment="1" applyProtection="1">
      <alignment horizontal="left" vertical="center"/>
      <protection locked="0"/>
    </xf>
    <xf numFmtId="0" fontId="15" fillId="5" borderId="8" xfId="0" applyFont="1" applyFill="1" applyBorder="1" applyAlignment="1" applyProtection="1">
      <alignment horizontal="left" vertical="center"/>
      <protection locked="0"/>
    </xf>
    <xf numFmtId="0" fontId="2" fillId="0" borderId="21" xfId="0" applyFont="1" applyBorder="1" applyAlignment="1" applyProtection="1">
      <alignment horizontal="center"/>
      <protection locked="0"/>
    </xf>
    <xf numFmtId="0" fontId="2" fillId="0" borderId="0" xfId="0" applyFont="1" applyAlignment="1">
      <alignment horizontal="center" vertical="center"/>
    </xf>
    <xf numFmtId="0" fontId="18" fillId="0" borderId="1" xfId="0" applyFont="1" applyBorder="1" applyAlignment="1">
      <alignment horizontal="left" vertical="center" wrapText="1"/>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0" xfId="0" applyFont="1" applyBorder="1" applyAlignment="1">
      <alignment horizontal="left" vertical="center" wrapText="1"/>
    </xf>
    <xf numFmtId="0" fontId="18" fillId="0" borderId="5" xfId="0" applyFont="1" applyBorder="1" applyAlignment="1">
      <alignment horizontal="left" vertical="center" wrapText="1"/>
    </xf>
    <xf numFmtId="0" fontId="2" fillId="0" borderId="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15" fillId="5" borderId="1" xfId="0" applyFont="1" applyFill="1" applyBorder="1" applyAlignment="1" applyProtection="1">
      <alignment horizontal="left" vertical="center" wrapText="1"/>
      <protection locked="0"/>
    </xf>
    <xf numFmtId="0" fontId="15" fillId="5" borderId="2" xfId="0" applyFont="1" applyFill="1" applyBorder="1" applyAlignment="1" applyProtection="1">
      <alignment horizontal="left" vertical="center" wrapText="1"/>
      <protection locked="0"/>
    </xf>
    <xf numFmtId="0" fontId="15" fillId="5" borderId="4" xfId="0" applyFont="1" applyFill="1" applyBorder="1" applyAlignment="1" applyProtection="1">
      <alignment horizontal="left" vertical="center" wrapText="1"/>
      <protection locked="0"/>
    </xf>
    <xf numFmtId="0" fontId="15" fillId="5" borderId="6" xfId="0" applyFont="1" applyFill="1" applyBorder="1" applyAlignment="1" applyProtection="1">
      <alignment horizontal="left" vertical="center" wrapText="1"/>
      <protection locked="0"/>
    </xf>
    <xf numFmtId="0" fontId="15" fillId="5" borderId="2" xfId="0" applyFont="1" applyFill="1" applyBorder="1" applyAlignment="1" applyProtection="1">
      <alignment horizontal="left" vertical="center"/>
      <protection locked="0"/>
    </xf>
    <xf numFmtId="0" fontId="15" fillId="5" borderId="3" xfId="0" applyFont="1" applyFill="1" applyBorder="1" applyAlignment="1" applyProtection="1">
      <alignment horizontal="left" vertical="center"/>
      <protection locked="0"/>
    </xf>
    <xf numFmtId="0" fontId="13" fillId="2" borderId="0" xfId="0" applyFont="1" applyFill="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4" fillId="0" borderId="21" xfId="0" applyFont="1" applyBorder="1" applyAlignment="1">
      <alignment horizontal="center" vertical="center"/>
    </xf>
    <xf numFmtId="0" fontId="4" fillId="0" borderId="21" xfId="0" applyFont="1" applyBorder="1" applyAlignment="1">
      <alignment horizontal="left" vertical="center"/>
    </xf>
    <xf numFmtId="0" fontId="4" fillId="0" borderId="21" xfId="0" applyFont="1" applyBorder="1" applyAlignment="1">
      <alignment horizontal="center" wrapText="1"/>
    </xf>
    <xf numFmtId="0" fontId="4" fillId="0" borderId="4" xfId="0" applyFont="1" applyBorder="1" applyAlignment="1">
      <alignment horizontal="center" vertical="center"/>
    </xf>
    <xf numFmtId="0" fontId="4" fillId="3" borderId="4"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2" fillId="3" borderId="0" xfId="0" applyFont="1" applyFill="1" applyBorder="1" applyAlignment="1">
      <alignment horizontal="left" vertical="center"/>
    </xf>
    <xf numFmtId="0" fontId="2" fillId="0" borderId="0" xfId="0" applyFont="1" applyBorder="1" applyAlignment="1">
      <alignment horizontal="left" vertical="center"/>
    </xf>
    <xf numFmtId="0" fontId="2" fillId="0" borderId="7" xfId="0" applyFont="1" applyBorder="1" applyAlignment="1">
      <alignment horizontal="left" vertical="center"/>
    </xf>
    <xf numFmtId="0" fontId="2" fillId="3" borderId="0"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8" xfId="0" applyFont="1" applyBorder="1" applyAlignment="1">
      <alignment horizontal="center" vertical="center"/>
    </xf>
    <xf numFmtId="0" fontId="2" fillId="0" borderId="6" xfId="0" applyFont="1" applyBorder="1" applyAlignment="1">
      <alignment horizontal="left" vertical="center"/>
    </xf>
    <xf numFmtId="0" fontId="2" fillId="0" borderId="8" xfId="0" applyFont="1" applyBorder="1" applyAlignment="1">
      <alignment horizontal="left" vertical="center"/>
    </xf>
    <xf numFmtId="0" fontId="2" fillId="0" borderId="9" xfId="0" applyNumberFormat="1" applyFont="1" applyBorder="1" applyAlignment="1" applyProtection="1">
      <alignment horizontal="left" vertical="center" wrapText="1"/>
      <protection locked="0"/>
    </xf>
    <xf numFmtId="0" fontId="2" fillId="0" borderId="10" xfId="0" applyNumberFormat="1" applyFont="1" applyBorder="1" applyAlignment="1" applyProtection="1">
      <alignment horizontal="left" vertical="center" wrapText="1"/>
      <protection locked="0"/>
    </xf>
    <xf numFmtId="0" fontId="2" fillId="0" borderId="11" xfId="0" applyNumberFormat="1" applyFont="1" applyBorder="1" applyAlignment="1" applyProtection="1">
      <alignment horizontal="left" vertical="center" wrapText="1"/>
      <protection locked="0"/>
    </xf>
    <xf numFmtId="0" fontId="2" fillId="0" borderId="0" xfId="0" applyFont="1" applyAlignment="1">
      <alignment horizontal="left" vertical="center"/>
    </xf>
    <xf numFmtId="14" fontId="2" fillId="0" borderId="9" xfId="0" applyNumberFormat="1" applyFont="1" applyBorder="1" applyAlignment="1" applyProtection="1">
      <alignment horizontal="left" vertical="center" wrapText="1"/>
      <protection locked="0"/>
    </xf>
    <xf numFmtId="14" fontId="2" fillId="0" borderId="10" xfId="0" applyNumberFormat="1" applyFont="1" applyBorder="1" applyAlignment="1" applyProtection="1">
      <alignment horizontal="left" vertical="center" wrapText="1"/>
      <protection locked="0"/>
    </xf>
    <xf numFmtId="14" fontId="2" fillId="0" borderId="11" xfId="0" applyNumberFormat="1" applyFont="1" applyBorder="1" applyAlignment="1" applyProtection="1">
      <alignment horizontal="left" vertical="center" wrapText="1"/>
      <protection locked="0"/>
    </xf>
    <xf numFmtId="0" fontId="2" fillId="0" borderId="0" xfId="0" applyFont="1" applyAlignment="1">
      <alignment horizontal="left"/>
    </xf>
    <xf numFmtId="0" fontId="2" fillId="0" borderId="0" xfId="0" applyFont="1" applyAlignment="1">
      <alignment horizontal="right" vertical="center" wrapText="1"/>
    </xf>
    <xf numFmtId="0" fontId="2" fillId="0" borderId="9"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15" fillId="0" borderId="21" xfId="0" applyFont="1" applyBorder="1" applyAlignment="1">
      <alignment horizontal="center"/>
    </xf>
    <xf numFmtId="0" fontId="29" fillId="0" borderId="0" xfId="0" applyFont="1" applyBorder="1" applyAlignment="1">
      <alignment horizontal="center" vertical="center"/>
    </xf>
    <xf numFmtId="0" fontId="29" fillId="0" borderId="21" xfId="0" applyFont="1" applyBorder="1" applyAlignment="1">
      <alignment horizontal="left" vertical="center"/>
    </xf>
    <xf numFmtId="14" fontId="2" fillId="0" borderId="21" xfId="0" applyNumberFormat="1" applyFont="1" applyBorder="1" applyAlignment="1" applyProtection="1">
      <alignment horizontal="left" vertical="center" wrapText="1"/>
      <protection locked="0"/>
    </xf>
    <xf numFmtId="176" fontId="2" fillId="0" borderId="21" xfId="0" applyNumberFormat="1" applyFont="1" applyBorder="1" applyAlignment="1" applyProtection="1">
      <alignment horizontal="left" vertical="center" wrapText="1"/>
      <protection locked="0"/>
    </xf>
    <xf numFmtId="0" fontId="29" fillId="0" borderId="7" xfId="0" applyFont="1" applyBorder="1" applyAlignment="1">
      <alignment horizontal="center" vertical="center"/>
    </xf>
    <xf numFmtId="0" fontId="29" fillId="0" borderId="79"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75"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16" xfId="0" applyFont="1" applyBorder="1" applyAlignment="1">
      <alignment horizontal="center" vertical="center" wrapText="1"/>
    </xf>
    <xf numFmtId="0" fontId="13" fillId="2" borderId="15"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38" fillId="0" borderId="75" xfId="0" applyFont="1" applyBorder="1" applyAlignment="1">
      <alignment horizontal="left" vertical="center" wrapText="1"/>
    </xf>
    <xf numFmtId="0" fontId="38" fillId="0" borderId="0" xfId="0" applyFont="1" applyBorder="1" applyAlignment="1">
      <alignment horizontal="left" vertical="center" wrapText="1"/>
    </xf>
    <xf numFmtId="0" fontId="38" fillId="0" borderId="16" xfId="0" applyFont="1" applyBorder="1" applyAlignment="1">
      <alignment horizontal="left" vertical="center" wrapText="1"/>
    </xf>
    <xf numFmtId="0" fontId="29" fillId="0" borderId="78" xfId="0" applyFont="1" applyBorder="1" applyAlignment="1">
      <alignment horizontal="center" vertical="center" wrapText="1"/>
    </xf>
    <xf numFmtId="0" fontId="29" fillId="0" borderId="77"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5" xfId="0" applyFont="1" applyBorder="1" applyAlignment="1">
      <alignment horizontal="center" vertical="center" wrapText="1"/>
    </xf>
    <xf numFmtId="173" fontId="38" fillId="0" borderId="75" xfId="0" applyNumberFormat="1" applyFont="1" applyBorder="1" applyAlignment="1">
      <alignment horizontal="center" vertical="center" wrapText="1"/>
    </xf>
    <xf numFmtId="173" fontId="38" fillId="0" borderId="0" xfId="0" applyNumberFormat="1" applyFont="1" applyBorder="1" applyAlignment="1">
      <alignment horizontal="center" vertical="center" wrapText="1"/>
    </xf>
    <xf numFmtId="173" fontId="38" fillId="0" borderId="77" xfId="0" applyNumberFormat="1" applyFont="1" applyBorder="1" applyAlignment="1">
      <alignment horizontal="center" vertical="center" wrapText="1"/>
    </xf>
    <xf numFmtId="0" fontId="38" fillId="0" borderId="77" xfId="0" applyFont="1" applyBorder="1" applyAlignment="1">
      <alignment horizontal="left" vertical="center" wrapText="1"/>
    </xf>
    <xf numFmtId="0" fontId="38" fillId="0" borderId="15" xfId="0" applyFont="1" applyBorder="1" applyAlignment="1">
      <alignment horizontal="left" vertical="center" wrapText="1"/>
    </xf>
    <xf numFmtId="175" fontId="38" fillId="0" borderId="75" xfId="0" applyNumberFormat="1" applyFont="1" applyBorder="1" applyAlignment="1">
      <alignment horizontal="center" vertical="center" wrapText="1"/>
    </xf>
    <xf numFmtId="175" fontId="38" fillId="0" borderId="0" xfId="0" applyNumberFormat="1" applyFont="1" applyBorder="1" applyAlignment="1">
      <alignment horizontal="center" vertical="center" wrapText="1"/>
    </xf>
    <xf numFmtId="175" fontId="38" fillId="0" borderId="77" xfId="0" applyNumberFormat="1" applyFont="1" applyBorder="1" applyAlignment="1">
      <alignment horizontal="center" vertical="center" wrapText="1"/>
    </xf>
    <xf numFmtId="0" fontId="38" fillId="5" borderId="15" xfId="0" applyFont="1" applyFill="1" applyBorder="1" applyAlignment="1">
      <alignment horizontal="left" vertical="center" wrapText="1"/>
    </xf>
    <xf numFmtId="0" fontId="38" fillId="5" borderId="0" xfId="0" applyFont="1" applyFill="1" applyBorder="1" applyAlignment="1">
      <alignment horizontal="left" vertical="center" wrapText="1"/>
    </xf>
    <xf numFmtId="0" fontId="38" fillId="5" borderId="77" xfId="0" applyFont="1" applyFill="1" applyBorder="1" applyAlignment="1">
      <alignment horizontal="left" vertical="center" wrapText="1"/>
    </xf>
    <xf numFmtId="0" fontId="38" fillId="5" borderId="75" xfId="0" applyFont="1" applyFill="1" applyBorder="1" applyAlignment="1">
      <alignment horizontal="left" vertical="center" wrapText="1"/>
    </xf>
    <xf numFmtId="0" fontId="38" fillId="5" borderId="16" xfId="0" applyFont="1" applyFill="1" applyBorder="1" applyAlignment="1">
      <alignment horizontal="left" vertical="center" wrapText="1"/>
    </xf>
    <xf numFmtId="175" fontId="38" fillId="5" borderId="75" xfId="0" applyNumberFormat="1" applyFont="1" applyFill="1" applyBorder="1" applyAlignment="1">
      <alignment horizontal="center" vertical="center" wrapText="1"/>
    </xf>
    <xf numFmtId="175" fontId="38" fillId="5" borderId="0" xfId="0" applyNumberFormat="1" applyFont="1" applyFill="1" applyBorder="1" applyAlignment="1">
      <alignment horizontal="center" vertical="center" wrapText="1"/>
    </xf>
    <xf numFmtId="175" fontId="38" fillId="5" borderId="77" xfId="0" applyNumberFormat="1" applyFont="1" applyFill="1" applyBorder="1" applyAlignment="1">
      <alignment horizontal="center" vertical="center" wrapText="1"/>
    </xf>
    <xf numFmtId="0" fontId="38" fillId="5" borderId="75" xfId="0" applyFont="1" applyFill="1" applyBorder="1" applyAlignment="1">
      <alignment horizontal="center" vertical="center" wrapText="1"/>
    </xf>
    <xf numFmtId="0" fontId="38" fillId="5" borderId="0" xfId="0" applyFont="1" applyFill="1" applyBorder="1" applyAlignment="1">
      <alignment horizontal="center" vertical="center" wrapText="1"/>
    </xf>
    <xf numFmtId="0" fontId="38" fillId="5" borderId="16" xfId="0" applyFont="1" applyFill="1" applyBorder="1" applyAlignment="1">
      <alignment horizontal="center" vertical="center" wrapText="1"/>
    </xf>
    <xf numFmtId="0" fontId="38" fillId="0" borderId="75"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6" xfId="0" applyFont="1" applyBorder="1" applyAlignment="1">
      <alignment horizontal="center" vertical="center" wrapText="1"/>
    </xf>
    <xf numFmtId="0" fontId="38" fillId="5" borderId="76" xfId="0" applyFont="1" applyFill="1" applyBorder="1" applyAlignment="1">
      <alignment horizontal="left" vertical="center" wrapText="1"/>
    </xf>
    <xf numFmtId="0" fontId="38" fillId="5" borderId="23" xfId="0" applyFont="1" applyFill="1" applyBorder="1" applyAlignment="1">
      <alignment horizontal="left" vertical="center" wrapText="1"/>
    </xf>
    <xf numFmtId="0" fontId="38" fillId="5" borderId="24" xfId="0" applyFont="1" applyFill="1" applyBorder="1" applyAlignment="1">
      <alignment horizontal="left" vertical="center" wrapText="1"/>
    </xf>
    <xf numFmtId="175" fontId="38" fillId="5" borderId="76" xfId="0" applyNumberFormat="1" applyFont="1" applyFill="1" applyBorder="1" applyAlignment="1">
      <alignment horizontal="center" vertical="center" wrapText="1"/>
    </xf>
    <xf numFmtId="175" fontId="38" fillId="5" borderId="23" xfId="0" applyNumberFormat="1" applyFont="1" applyFill="1" applyBorder="1" applyAlignment="1">
      <alignment horizontal="center" vertical="center" wrapText="1"/>
    </xf>
    <xf numFmtId="175" fontId="38" fillId="5" borderId="80" xfId="0" applyNumberFormat="1" applyFont="1" applyFill="1" applyBorder="1" applyAlignment="1">
      <alignment horizontal="center" vertical="center" wrapText="1"/>
    </xf>
    <xf numFmtId="0" fontId="38" fillId="5" borderId="80" xfId="0" applyFont="1" applyFill="1" applyBorder="1" applyAlignment="1">
      <alignment horizontal="left" vertical="center" wrapText="1"/>
    </xf>
    <xf numFmtId="0" fontId="38" fillId="5" borderId="22" xfId="0" applyFont="1" applyFill="1" applyBorder="1" applyAlignment="1">
      <alignment horizontal="left" vertical="center" wrapText="1"/>
    </xf>
    <xf numFmtId="0" fontId="2" fillId="0" borderId="21" xfId="0" applyFont="1" applyBorder="1" applyAlignment="1" applyProtection="1">
      <alignment horizontal="center" vertical="center" wrapText="1"/>
      <protection locked="0"/>
    </xf>
    <xf numFmtId="0" fontId="2" fillId="3" borderId="21" xfId="0" applyFont="1" applyFill="1" applyBorder="1" applyAlignment="1">
      <alignment horizontal="center" vertical="center"/>
    </xf>
    <xf numFmtId="0" fontId="2" fillId="0" borderId="21" xfId="0" applyFont="1" applyBorder="1" applyAlignment="1" applyProtection="1">
      <alignment horizontal="center" vertical="center"/>
      <protection locked="0"/>
    </xf>
    <xf numFmtId="0" fontId="13" fillId="2" borderId="21"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2" fillId="0" borderId="21" xfId="0" applyFont="1" applyBorder="1" applyAlignment="1">
      <alignment horizontal="center" vertical="center"/>
    </xf>
    <xf numFmtId="167" fontId="2" fillId="3" borderId="21" xfId="0" applyNumberFormat="1" applyFont="1" applyFill="1" applyBorder="1" applyAlignment="1">
      <alignment horizontal="center" vertical="center"/>
    </xf>
    <xf numFmtId="7" fontId="2" fillId="3" borderId="21" xfId="0" applyNumberFormat="1" applyFont="1" applyFill="1" applyBorder="1" applyAlignment="1">
      <alignment horizontal="center" vertical="center"/>
    </xf>
    <xf numFmtId="7" fontId="2" fillId="0" borderId="21" xfId="0" applyNumberFormat="1" applyFont="1" applyBorder="1" applyAlignment="1" applyProtection="1">
      <alignment horizontal="center" vertical="center"/>
      <protection locked="0"/>
    </xf>
    <xf numFmtId="0" fontId="13" fillId="2" borderId="21" xfId="0" applyFont="1" applyFill="1" applyBorder="1" applyAlignment="1">
      <alignment horizontal="center" vertical="center" textRotation="90"/>
    </xf>
    <xf numFmtId="0" fontId="13" fillId="2" borderId="27" xfId="0" applyFont="1" applyFill="1" applyBorder="1" applyAlignment="1">
      <alignment horizontal="center" vertical="center" textRotation="90"/>
    </xf>
    <xf numFmtId="0" fontId="13" fillId="2" borderId="21" xfId="0" applyFont="1" applyFill="1" applyBorder="1" applyAlignment="1">
      <alignment horizontal="center" vertical="center"/>
    </xf>
    <xf numFmtId="0" fontId="13" fillId="2" borderId="27"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5"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7" borderId="0" xfId="0" applyFont="1" applyFill="1" applyBorder="1" applyAlignment="1">
      <alignment horizontal="right" vertical="center"/>
    </xf>
    <xf numFmtId="0" fontId="13" fillId="7" borderId="7" xfId="0" applyFont="1" applyFill="1" applyBorder="1" applyAlignment="1">
      <alignment horizontal="right" vertical="center"/>
    </xf>
    <xf numFmtId="7" fontId="13" fillId="7" borderId="0" xfId="0" applyNumberFormat="1" applyFont="1" applyFill="1" applyAlignment="1">
      <alignment horizontal="center" vertical="center"/>
    </xf>
    <xf numFmtId="0" fontId="13" fillId="7" borderId="0" xfId="0" applyFont="1" applyFill="1" applyAlignment="1">
      <alignment horizontal="center" vertical="center"/>
    </xf>
    <xf numFmtId="0" fontId="13" fillId="7" borderId="7" xfId="0" applyFont="1" applyFill="1" applyBorder="1" applyAlignment="1">
      <alignment horizontal="center" vertical="center"/>
    </xf>
    <xf numFmtId="167" fontId="13" fillId="7" borderId="0" xfId="0" applyNumberFormat="1" applyFont="1" applyFill="1" applyAlignment="1">
      <alignment horizontal="center" vertical="center"/>
    </xf>
    <xf numFmtId="167" fontId="13" fillId="7" borderId="7" xfId="0" applyNumberFormat="1" applyFont="1" applyFill="1" applyBorder="1" applyAlignment="1">
      <alignment horizontal="center" vertical="center"/>
    </xf>
    <xf numFmtId="0" fontId="21" fillId="3" borderId="4" xfId="0" applyFont="1" applyFill="1" applyBorder="1" applyAlignment="1">
      <alignment horizontal="left" vertical="center" wrapText="1"/>
    </xf>
    <xf numFmtId="0" fontId="21" fillId="3" borderId="0" xfId="0" applyFont="1" applyFill="1" applyBorder="1" applyAlignment="1">
      <alignment horizontal="left" vertical="center" wrapText="1"/>
    </xf>
    <xf numFmtId="0" fontId="21" fillId="3" borderId="5" xfId="0" applyFont="1" applyFill="1" applyBorder="1" applyAlignment="1">
      <alignment horizontal="left" vertical="center" wrapText="1"/>
    </xf>
    <xf numFmtId="0" fontId="21" fillId="0" borderId="1" xfId="0" applyFont="1" applyBorder="1" applyAlignment="1">
      <alignment horizontal="left" vertical="center"/>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0" xfId="0" applyFont="1" applyBorder="1" applyAlignment="1">
      <alignment horizontal="left" vertical="center"/>
    </xf>
    <xf numFmtId="0" fontId="21" fillId="0" borderId="5" xfId="0" applyFont="1" applyBorder="1" applyAlignment="1">
      <alignment horizontal="left" vertical="center"/>
    </xf>
    <xf numFmtId="0" fontId="2" fillId="3" borderId="4"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15" fillId="0" borderId="0" xfId="0" applyFont="1" applyAlignment="1">
      <alignment horizontal="center" vertical="center"/>
    </xf>
    <xf numFmtId="0" fontId="21" fillId="0" borderId="4" xfId="0" applyFont="1" applyBorder="1" applyAlignment="1">
      <alignment horizontal="left" vertical="center" wrapText="1"/>
    </xf>
    <xf numFmtId="0" fontId="21" fillId="0" borderId="0" xfId="0" applyFont="1" applyBorder="1" applyAlignment="1">
      <alignment horizontal="left" vertical="center" wrapText="1"/>
    </xf>
    <xf numFmtId="0" fontId="21" fillId="0" borderId="5" xfId="0" applyFont="1" applyBorder="1" applyAlignment="1">
      <alignment horizontal="left" vertical="center" wrapText="1"/>
    </xf>
    <xf numFmtId="0" fontId="21" fillId="3" borderId="4" xfId="0" applyFont="1" applyFill="1" applyBorder="1" applyAlignment="1">
      <alignment horizontal="left" vertical="center"/>
    </xf>
    <xf numFmtId="0" fontId="21" fillId="3" borderId="0" xfId="0" applyFont="1" applyFill="1" applyBorder="1" applyAlignment="1">
      <alignment horizontal="left" vertical="center"/>
    </xf>
    <xf numFmtId="0" fontId="21" fillId="0" borderId="21" xfId="0" applyFont="1" applyBorder="1" applyAlignment="1">
      <alignment horizontal="left" vertical="center" wrapText="1"/>
    </xf>
    <xf numFmtId="175" fontId="2" fillId="10" borderId="21" xfId="0" applyNumberFormat="1" applyFont="1" applyFill="1" applyBorder="1" applyAlignment="1">
      <alignment horizontal="center" vertical="center"/>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3" borderId="5" xfId="0" applyFont="1" applyFill="1" applyBorder="1" applyAlignment="1">
      <alignment horizontal="left" vertical="center"/>
    </xf>
    <xf numFmtId="0" fontId="21" fillId="3" borderId="6"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21" fillId="3" borderId="8" xfId="0" applyFont="1" applyFill="1" applyBorder="1" applyAlignment="1">
      <alignment horizontal="left" vertical="center" wrapText="1"/>
    </xf>
    <xf numFmtId="172" fontId="2" fillId="10" borderId="21" xfId="0" applyNumberFormat="1" applyFont="1" applyFill="1" applyBorder="1" applyAlignment="1">
      <alignment horizontal="center" vertical="center"/>
    </xf>
    <xf numFmtId="0" fontId="13" fillId="2" borderId="4" xfId="0" applyFont="1" applyFill="1" applyBorder="1" applyAlignment="1">
      <alignment horizontal="center" vertical="center" wrapText="1"/>
    </xf>
    <xf numFmtId="0" fontId="2" fillId="0" borderId="21" xfId="0" applyFont="1" applyBorder="1" applyAlignment="1">
      <alignment horizontal="left" vertical="center"/>
    </xf>
    <xf numFmtId="0" fontId="13" fillId="2" borderId="34" xfId="0" applyFont="1" applyFill="1" applyBorder="1" applyAlignment="1">
      <alignment horizontal="center" vertical="center" textRotation="90"/>
    </xf>
    <xf numFmtId="0" fontId="13" fillId="2" borderId="34" xfId="0" applyFont="1" applyFill="1" applyBorder="1" applyAlignment="1">
      <alignment horizontal="center" vertical="center" wrapText="1"/>
    </xf>
    <xf numFmtId="0" fontId="13" fillId="2" borderId="4" xfId="0" applyFont="1" applyFill="1" applyBorder="1" applyAlignment="1">
      <alignment horizontal="left" vertical="center"/>
    </xf>
    <xf numFmtId="0" fontId="13" fillId="2" borderId="0" xfId="0" applyFont="1" applyFill="1" applyBorder="1" applyAlignment="1">
      <alignment horizontal="left" vertical="center"/>
    </xf>
    <xf numFmtId="0" fontId="13" fillId="2" borderId="5" xfId="0" applyFont="1" applyFill="1" applyBorder="1" applyAlignment="1">
      <alignment horizontal="left" vertical="center"/>
    </xf>
    <xf numFmtId="7" fontId="21" fillId="0" borderId="21" xfId="0" applyNumberFormat="1" applyFont="1" applyFill="1" applyBorder="1" applyAlignment="1" applyProtection="1">
      <alignment horizontal="center" vertical="center"/>
      <protection locked="0"/>
    </xf>
    <xf numFmtId="0" fontId="21" fillId="0" borderId="21" xfId="0" applyFont="1" applyFill="1" applyBorder="1" applyAlignment="1" applyProtection="1">
      <alignment horizontal="center" vertical="center"/>
      <protection locked="0"/>
    </xf>
    <xf numFmtId="0" fontId="13" fillId="7" borderId="0" xfId="0" applyFont="1" applyFill="1" applyBorder="1" applyAlignment="1" applyProtection="1">
      <alignment horizontal="right" vertical="center"/>
      <protection locked="0"/>
    </xf>
    <xf numFmtId="170" fontId="21" fillId="0" borderId="1" xfId="0" applyNumberFormat="1" applyFont="1" applyFill="1" applyBorder="1" applyAlignment="1" applyProtection="1">
      <alignment horizontal="center" vertical="center"/>
      <protection locked="0"/>
    </xf>
    <xf numFmtId="170" fontId="21" fillId="0" borderId="2" xfId="0" applyNumberFormat="1" applyFont="1" applyFill="1" applyBorder="1" applyAlignment="1" applyProtection="1">
      <alignment horizontal="center" vertical="center"/>
      <protection locked="0"/>
    </xf>
    <xf numFmtId="170" fontId="21" fillId="0" borderId="3" xfId="0" applyNumberFormat="1" applyFont="1" applyFill="1" applyBorder="1" applyAlignment="1" applyProtection="1">
      <alignment horizontal="center" vertical="center"/>
      <protection locked="0"/>
    </xf>
    <xf numFmtId="170" fontId="21" fillId="0" borderId="6" xfId="0" applyNumberFormat="1" applyFont="1" applyFill="1" applyBorder="1" applyAlignment="1" applyProtection="1">
      <alignment horizontal="center" vertical="center"/>
      <protection locked="0"/>
    </xf>
    <xf numFmtId="170" fontId="21" fillId="0" borderId="7" xfId="0" applyNumberFormat="1" applyFont="1" applyFill="1" applyBorder="1" applyAlignment="1" applyProtection="1">
      <alignment horizontal="center" vertical="center"/>
      <protection locked="0"/>
    </xf>
    <xf numFmtId="170" fontId="21" fillId="0" borderId="8" xfId="0" applyNumberFormat="1" applyFont="1" applyFill="1" applyBorder="1" applyAlignment="1" applyProtection="1">
      <alignment horizontal="center" vertical="center"/>
      <protection locked="0"/>
    </xf>
    <xf numFmtId="167" fontId="21" fillId="0" borderId="21" xfId="0" applyNumberFormat="1" applyFont="1" applyFill="1" applyBorder="1" applyAlignment="1" applyProtection="1">
      <alignment horizontal="center" vertical="center"/>
      <protection locked="0"/>
    </xf>
    <xf numFmtId="0" fontId="13" fillId="2" borderId="7"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2" fillId="3" borderId="21" xfId="0" applyFont="1" applyFill="1" applyBorder="1" applyAlignment="1">
      <alignment horizontal="left" vertical="center"/>
    </xf>
    <xf numFmtId="0" fontId="53" fillId="9" borderId="12" xfId="0" applyFont="1" applyFill="1" applyBorder="1" applyAlignment="1">
      <alignment horizontal="center" vertical="center"/>
    </xf>
    <xf numFmtId="0" fontId="53" fillId="9" borderId="13" xfId="0" applyFont="1" applyFill="1" applyBorder="1" applyAlignment="1">
      <alignment horizontal="center" vertical="center"/>
    </xf>
    <xf numFmtId="0" fontId="53" fillId="9" borderId="22" xfId="0" applyFont="1" applyFill="1" applyBorder="1" applyAlignment="1">
      <alignment horizontal="center" vertical="center"/>
    </xf>
    <xf numFmtId="0" fontId="53" fillId="9" borderId="23" xfId="0" applyFont="1" applyFill="1" applyBorder="1" applyAlignment="1">
      <alignment horizontal="center" vertical="center"/>
    </xf>
    <xf numFmtId="175" fontId="15" fillId="12" borderId="13" xfId="0" applyNumberFormat="1" applyFont="1" applyFill="1" applyBorder="1" applyAlignment="1">
      <alignment horizontal="center" vertical="center" wrapText="1"/>
    </xf>
    <xf numFmtId="175" fontId="15" fillId="12" borderId="14" xfId="0" applyNumberFormat="1" applyFont="1" applyFill="1" applyBorder="1" applyAlignment="1">
      <alignment horizontal="center" vertical="center" wrapText="1"/>
    </xf>
    <xf numFmtId="175" fontId="15" fillId="12" borderId="23" xfId="0" applyNumberFormat="1" applyFont="1" applyFill="1" applyBorder="1" applyAlignment="1">
      <alignment horizontal="center" vertical="center" wrapText="1"/>
    </xf>
    <xf numFmtId="175" fontId="15" fillId="12" borderId="24" xfId="0" applyNumberFormat="1" applyFont="1" applyFill="1" applyBorder="1" applyAlignment="1">
      <alignment horizontal="center" vertical="center" wrapText="1"/>
    </xf>
    <xf numFmtId="0" fontId="36" fillId="9" borderId="0" xfId="0" applyFont="1" applyFill="1" applyAlignment="1">
      <alignment horizontal="left" vertical="center"/>
    </xf>
    <xf numFmtId="0" fontId="37" fillId="9" borderId="0" xfId="0" applyFont="1" applyFill="1" applyAlignment="1">
      <alignment horizontal="left" vertical="center"/>
    </xf>
    <xf numFmtId="0" fontId="16" fillId="2" borderId="0" xfId="0" applyFont="1" applyFill="1" applyAlignment="1">
      <alignment horizontal="left" vertical="center"/>
    </xf>
    <xf numFmtId="0" fontId="39" fillId="2" borderId="0" xfId="0" applyFont="1" applyFill="1" applyAlignment="1">
      <alignment horizontal="left" vertical="center"/>
    </xf>
    <xf numFmtId="0" fontId="40" fillId="0" borderId="0" xfId="0" applyFont="1" applyAlignment="1">
      <alignment horizontal="center" vertical="center"/>
    </xf>
    <xf numFmtId="0" fontId="3" fillId="2" borderId="0" xfId="0" applyFont="1" applyFill="1" applyAlignment="1">
      <alignment horizontal="center" vertical="center"/>
    </xf>
    <xf numFmtId="0" fontId="3" fillId="2" borderId="37"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38" xfId="0" applyFont="1" applyFill="1" applyBorder="1" applyAlignment="1">
      <alignment horizontal="center" vertical="center" wrapText="1"/>
    </xf>
    <xf numFmtId="0" fontId="3" fillId="2" borderId="7" xfId="0" applyFont="1" applyFill="1" applyBorder="1" applyAlignment="1">
      <alignment horizontal="center" vertical="center" wrapText="1"/>
    </xf>
    <xf numFmtId="7" fontId="15" fillId="0" borderId="21" xfId="0" applyNumberFormat="1" applyFont="1" applyBorder="1" applyAlignment="1">
      <alignment horizontal="center" vertical="center"/>
    </xf>
    <xf numFmtId="0" fontId="15" fillId="0" borderId="21" xfId="0" applyFont="1" applyBorder="1" applyAlignment="1">
      <alignment horizontal="center" vertical="center"/>
    </xf>
    <xf numFmtId="167" fontId="15" fillId="0" borderId="11" xfId="0" applyNumberFormat="1" applyFont="1" applyBorder="1" applyAlignment="1">
      <alignment horizontal="center" vertical="center"/>
    </xf>
    <xf numFmtId="167" fontId="15" fillId="0" borderId="21" xfId="0" applyNumberFormat="1" applyFont="1" applyBorder="1" applyAlignment="1">
      <alignment horizontal="center" vertical="center"/>
    </xf>
    <xf numFmtId="167" fontId="15" fillId="0" borderId="39" xfId="0" applyNumberFormat="1" applyFont="1" applyBorder="1" applyAlignment="1">
      <alignment horizontal="center" vertical="center"/>
    </xf>
    <xf numFmtId="167" fontId="15" fillId="0" borderId="42" xfId="0" applyNumberFormat="1" applyFont="1" applyBorder="1" applyAlignment="1">
      <alignment horizontal="center" vertical="center"/>
    </xf>
    <xf numFmtId="167" fontId="15" fillId="0" borderId="43" xfId="0" applyNumberFormat="1" applyFont="1" applyBorder="1" applyAlignment="1">
      <alignment horizontal="center" vertical="center"/>
    </xf>
    <xf numFmtId="167" fontId="15" fillId="0" borderId="44" xfId="0" applyNumberFormat="1" applyFont="1" applyBorder="1" applyAlignment="1">
      <alignment horizontal="center" vertical="center"/>
    </xf>
    <xf numFmtId="7" fontId="15" fillId="0" borderId="40" xfId="0" applyNumberFormat="1" applyFont="1" applyBorder="1" applyAlignment="1">
      <alignment horizontal="center" vertical="center"/>
    </xf>
    <xf numFmtId="7" fontId="15" fillId="0" borderId="39" xfId="0" applyNumberFormat="1" applyFont="1" applyBorder="1" applyAlignment="1">
      <alignment horizontal="center" vertical="center"/>
    </xf>
    <xf numFmtId="7" fontId="15" fillId="0" borderId="45" xfId="0" applyNumberFormat="1" applyFont="1" applyBorder="1" applyAlignment="1">
      <alignment horizontal="center" vertical="center"/>
    </xf>
    <xf numFmtId="7" fontId="15" fillId="0" borderId="43" xfId="0" applyNumberFormat="1" applyFont="1" applyBorder="1" applyAlignment="1">
      <alignment horizontal="center" vertical="center"/>
    </xf>
    <xf numFmtId="7" fontId="15" fillId="0" borderId="44" xfId="0" applyNumberFormat="1" applyFont="1" applyBorder="1" applyAlignment="1">
      <alignment horizontal="center" vertical="center"/>
    </xf>
    <xf numFmtId="0" fontId="41" fillId="0" borderId="0" xfId="0" applyFont="1" applyAlignment="1">
      <alignment horizontal="center" vertical="center" wrapText="1"/>
    </xf>
    <xf numFmtId="0" fontId="51" fillId="0" borderId="0" xfId="0" applyFont="1" applyAlignment="1">
      <alignment horizontal="right" vertical="center"/>
    </xf>
    <xf numFmtId="0" fontId="21" fillId="0" borderId="0" xfId="0" applyFont="1" applyAlignment="1">
      <alignment horizontal="left" vertical="center" wrapText="1"/>
    </xf>
    <xf numFmtId="0" fontId="21" fillId="0" borderId="0" xfId="0" applyFont="1" applyAlignment="1">
      <alignment horizontal="right" vertical="center" wrapText="1"/>
    </xf>
    <xf numFmtId="0" fontId="21" fillId="5" borderId="0" xfId="0" applyFont="1" applyFill="1" applyAlignment="1">
      <alignment horizontal="center" vertical="center"/>
    </xf>
    <xf numFmtId="0" fontId="21" fillId="5" borderId="46" xfId="0" applyFont="1" applyFill="1" applyBorder="1" applyAlignment="1">
      <alignment horizontal="center" vertical="center"/>
    </xf>
    <xf numFmtId="171" fontId="20" fillId="5" borderId="0" xfId="0" applyNumberFormat="1" applyFont="1" applyFill="1" applyAlignment="1">
      <alignment horizontal="center" vertical="center"/>
    </xf>
    <xf numFmtId="171" fontId="20" fillId="5" borderId="46" xfId="0" applyNumberFormat="1" applyFont="1" applyFill="1" applyBorder="1" applyAlignment="1">
      <alignment horizontal="center" vertical="center"/>
    </xf>
    <xf numFmtId="7" fontId="20" fillId="5" borderId="0" xfId="0" applyNumberFormat="1" applyFont="1" applyFill="1" applyAlignment="1">
      <alignment horizontal="center" vertical="center"/>
    </xf>
    <xf numFmtId="0" fontId="20" fillId="5" borderId="0" xfId="0" applyFont="1" applyFill="1" applyAlignment="1">
      <alignment horizontal="center" vertical="center"/>
    </xf>
    <xf numFmtId="0" fontId="20" fillId="5" borderId="46" xfId="0" applyFont="1" applyFill="1" applyBorder="1" applyAlignment="1">
      <alignment horizontal="center" vertical="center"/>
    </xf>
    <xf numFmtId="0" fontId="14" fillId="0" borderId="0" xfId="0" applyFont="1" applyAlignment="1">
      <alignment horizontal="center" vertical="center" wrapText="1"/>
    </xf>
    <xf numFmtId="0" fontId="51" fillId="0" borderId="0" xfId="0" applyFont="1" applyAlignment="1">
      <alignment horizontal="left" vertical="center"/>
    </xf>
    <xf numFmtId="0" fontId="21" fillId="5" borderId="47" xfId="0" applyFont="1" applyFill="1" applyBorder="1" applyAlignment="1">
      <alignment horizontal="center" vertical="center"/>
    </xf>
    <xf numFmtId="174" fontId="20" fillId="5" borderId="47" xfId="3" applyNumberFormat="1" applyFont="1" applyFill="1" applyBorder="1" applyAlignment="1">
      <alignment horizontal="center" vertical="center"/>
    </xf>
    <xf numFmtId="174" fontId="20" fillId="5" borderId="0" xfId="3" applyNumberFormat="1" applyFont="1" applyFill="1" applyBorder="1" applyAlignment="1">
      <alignment horizontal="center" vertical="center"/>
    </xf>
    <xf numFmtId="7" fontId="20" fillId="5" borderId="47" xfId="3" applyNumberFormat="1" applyFont="1" applyFill="1" applyBorder="1" applyAlignment="1">
      <alignment horizontal="center" vertical="center"/>
    </xf>
    <xf numFmtId="7" fontId="20" fillId="5" borderId="0" xfId="3" applyNumberFormat="1" applyFont="1" applyFill="1" applyBorder="1" applyAlignment="1">
      <alignment horizontal="center" vertical="center"/>
    </xf>
    <xf numFmtId="2" fontId="20" fillId="5" borderId="47" xfId="0" applyNumberFormat="1" applyFont="1" applyFill="1" applyBorder="1" applyAlignment="1">
      <alignment horizontal="center" vertical="center"/>
    </xf>
    <xf numFmtId="2" fontId="20" fillId="5" borderId="46" xfId="0" applyNumberFormat="1" applyFont="1" applyFill="1" applyBorder="1" applyAlignment="1">
      <alignment horizontal="center" vertical="center"/>
    </xf>
    <xf numFmtId="0" fontId="40" fillId="9" borderId="0" xfId="0" applyFont="1" applyFill="1" applyAlignment="1">
      <alignment horizontal="center" vertical="top" wrapText="1"/>
    </xf>
    <xf numFmtId="0" fontId="47" fillId="0" borderId="0" xfId="0" applyFont="1" applyFill="1" applyAlignment="1">
      <alignment horizontal="center" vertical="center" wrapText="1"/>
    </xf>
    <xf numFmtId="0" fontId="15" fillId="3" borderId="21" xfId="0" applyFont="1" applyFill="1" applyBorder="1" applyAlignment="1">
      <alignment horizontal="right" vertical="center"/>
    </xf>
    <xf numFmtId="0" fontId="15" fillId="0" borderId="21" xfId="0" applyFont="1" applyBorder="1" applyAlignment="1">
      <alignment horizontal="right" vertical="center"/>
    </xf>
    <xf numFmtId="14" fontId="2" fillId="0" borderId="1" xfId="0" applyNumberFormat="1"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3" borderId="1" xfId="0" applyNumberFormat="1" applyFont="1" applyFill="1" applyBorder="1" applyAlignment="1">
      <alignment horizontal="center" vertical="center"/>
    </xf>
    <xf numFmtId="0" fontId="2" fillId="3" borderId="2" xfId="0" applyNumberFormat="1" applyFont="1" applyFill="1" applyBorder="1" applyAlignment="1">
      <alignment horizontal="center" vertical="center"/>
    </xf>
    <xf numFmtId="0" fontId="2" fillId="3" borderId="3" xfId="0" applyNumberFormat="1" applyFont="1" applyFill="1" applyBorder="1" applyAlignment="1">
      <alignment horizontal="center" vertical="center"/>
    </xf>
    <xf numFmtId="0" fontId="2" fillId="3" borderId="6" xfId="0" applyNumberFormat="1" applyFont="1" applyFill="1" applyBorder="1" applyAlignment="1">
      <alignment horizontal="center" vertical="center"/>
    </xf>
    <xf numFmtId="0" fontId="2" fillId="3" borderId="7" xfId="0" applyNumberFormat="1" applyFont="1" applyFill="1" applyBorder="1" applyAlignment="1">
      <alignment horizontal="center" vertical="center"/>
    </xf>
    <xf numFmtId="0" fontId="2" fillId="3" borderId="8" xfId="0" applyNumberFormat="1" applyFont="1" applyFill="1" applyBorder="1" applyAlignment="1">
      <alignment horizontal="center" vertical="center"/>
    </xf>
    <xf numFmtId="0" fontId="2" fillId="3" borderId="1" xfId="0" applyNumberFormat="1" applyFont="1" applyFill="1" applyBorder="1" applyAlignment="1">
      <alignment horizontal="center" vertical="center" wrapText="1"/>
    </xf>
    <xf numFmtId="0" fontId="2" fillId="0" borderId="50" xfId="0" applyFont="1" applyBorder="1" applyAlignment="1">
      <alignment horizontal="left" vertical="center"/>
    </xf>
    <xf numFmtId="0" fontId="2" fillId="0" borderId="55" xfId="0" applyFont="1" applyBorder="1" applyAlignment="1">
      <alignment horizontal="left" vertical="center"/>
    </xf>
    <xf numFmtId="0" fontId="3" fillId="2" borderId="56"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61"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2" fillId="5" borderId="52" xfId="0" applyFont="1" applyFill="1" applyBorder="1" applyAlignment="1">
      <alignment horizontal="right" vertical="center"/>
    </xf>
    <xf numFmtId="14" fontId="2" fillId="0" borderId="52" xfId="0" applyNumberFormat="1" applyFont="1" applyBorder="1" applyAlignment="1">
      <alignment horizontal="left" vertical="center"/>
    </xf>
    <xf numFmtId="14" fontId="2" fillId="0" borderId="53" xfId="0" applyNumberFormat="1" applyFont="1" applyBorder="1" applyAlignment="1">
      <alignment horizontal="left" vertical="center"/>
    </xf>
    <xf numFmtId="0" fontId="2" fillId="5" borderId="0" xfId="0" applyFont="1" applyFill="1" applyAlignment="1">
      <alignment horizontal="right" vertical="center"/>
    </xf>
    <xf numFmtId="0" fontId="2" fillId="5" borderId="61" xfId="0" applyFont="1" applyFill="1" applyBorder="1" applyAlignment="1">
      <alignment horizontal="right" vertical="center"/>
    </xf>
    <xf numFmtId="0" fontId="2" fillId="0" borderId="58" xfId="0" applyFont="1" applyBorder="1" applyAlignment="1">
      <alignment horizontal="left" vertical="center"/>
    </xf>
    <xf numFmtId="0" fontId="2" fillId="0" borderId="59" xfId="0" applyFont="1" applyBorder="1" applyAlignment="1">
      <alignment horizontal="left" vertical="center"/>
    </xf>
    <xf numFmtId="0" fontId="2" fillId="0" borderId="61" xfId="0" applyFont="1" applyBorder="1" applyAlignment="1">
      <alignment horizontal="left" vertical="center"/>
    </xf>
    <xf numFmtId="0" fontId="2" fillId="0" borderId="62" xfId="0" applyFont="1" applyBorder="1" applyAlignment="1">
      <alignment horizontal="left" vertical="center"/>
    </xf>
    <xf numFmtId="0" fontId="2" fillId="0" borderId="69" xfId="0" applyFont="1" applyBorder="1" applyAlignment="1">
      <alignment horizontal="left" vertical="center"/>
    </xf>
    <xf numFmtId="0" fontId="2" fillId="0" borderId="70" xfId="0" applyFont="1" applyBorder="1" applyAlignment="1">
      <alignment horizontal="left" vertical="center"/>
    </xf>
    <xf numFmtId="0" fontId="2" fillId="0" borderId="71" xfId="0" applyFont="1" applyBorder="1" applyAlignment="1">
      <alignment horizontal="left" vertical="center"/>
    </xf>
    <xf numFmtId="0" fontId="2" fillId="0" borderId="72" xfId="0" applyFont="1" applyBorder="1" applyAlignment="1">
      <alignment horizontal="left" vertical="center"/>
    </xf>
    <xf numFmtId="0" fontId="2" fillId="0" borderId="73" xfId="0" applyFont="1" applyBorder="1" applyAlignment="1">
      <alignment horizontal="left" vertical="center"/>
    </xf>
    <xf numFmtId="0" fontId="2" fillId="0" borderId="74" xfId="0" applyFont="1" applyBorder="1" applyAlignment="1">
      <alignment horizontal="left" vertical="center"/>
    </xf>
    <xf numFmtId="0" fontId="40" fillId="0" borderId="0" xfId="0" applyFont="1" applyAlignment="1">
      <alignment horizontal="left" vertical="center"/>
    </xf>
    <xf numFmtId="0" fontId="20" fillId="0" borderId="0" xfId="0" applyFont="1" applyAlignment="1">
      <alignment horizontal="left" vertical="center" wrapText="1"/>
    </xf>
    <xf numFmtId="0" fontId="20" fillId="5" borderId="52" xfId="0" applyFont="1" applyFill="1" applyBorder="1" applyAlignment="1">
      <alignment horizontal="right" vertical="center"/>
    </xf>
    <xf numFmtId="0" fontId="2" fillId="0" borderId="63" xfId="0" applyFont="1" applyBorder="1" applyAlignment="1">
      <alignment horizontal="left" vertical="center"/>
    </xf>
    <xf numFmtId="0" fontId="2" fillId="0" borderId="64" xfId="0" applyFont="1" applyBorder="1" applyAlignment="1">
      <alignment horizontal="left" vertical="center"/>
    </xf>
    <xf numFmtId="0" fontId="2" fillId="0" borderId="65" xfId="0" applyFont="1" applyBorder="1" applyAlignment="1">
      <alignment horizontal="left" vertical="center"/>
    </xf>
    <xf numFmtId="0" fontId="20" fillId="5" borderId="0" xfId="0" applyFont="1" applyFill="1" applyAlignment="1">
      <alignment horizontal="right" vertical="center"/>
    </xf>
    <xf numFmtId="0" fontId="2" fillId="0" borderId="66" xfId="0" applyFont="1" applyBorder="1" applyAlignment="1">
      <alignment horizontal="left" vertical="center"/>
    </xf>
    <xf numFmtId="0" fontId="2" fillId="0" borderId="67" xfId="0" applyFont="1" applyBorder="1" applyAlignment="1">
      <alignment horizontal="left" vertical="center"/>
    </xf>
    <xf numFmtId="0" fontId="2" fillId="0" borderId="68" xfId="0" applyFont="1" applyBorder="1" applyAlignment="1">
      <alignment horizontal="left" vertical="center"/>
    </xf>
    <xf numFmtId="0" fontId="45" fillId="9" borderId="0" xfId="0" applyFont="1" applyFill="1" applyAlignment="1">
      <alignment horizontal="left" vertical="center"/>
    </xf>
    <xf numFmtId="0" fontId="46" fillId="9" borderId="0" xfId="0" applyFont="1" applyFill="1" applyAlignment="1">
      <alignment horizontal="left" vertical="center"/>
    </xf>
    <xf numFmtId="0" fontId="15" fillId="0" borderId="9" xfId="0" applyFont="1" applyBorder="1" applyAlignment="1">
      <alignment horizontal="center" vertical="center"/>
    </xf>
    <xf numFmtId="0" fontId="15" fillId="0" borderId="48" xfId="0" applyFont="1" applyBorder="1" applyAlignment="1">
      <alignment horizontal="center" vertical="center"/>
    </xf>
    <xf numFmtId="0" fontId="15" fillId="0" borderId="27" xfId="0" applyFont="1" applyBorder="1" applyAlignment="1">
      <alignment horizontal="center" vertical="center"/>
    </xf>
    <xf numFmtId="167" fontId="15" fillId="0" borderId="40" xfId="0" applyNumberFormat="1" applyFont="1" applyBorder="1" applyAlignment="1">
      <alignment horizontal="center" vertical="center"/>
    </xf>
    <xf numFmtId="167" fontId="15" fillId="0" borderId="45" xfId="0" applyNumberFormat="1" applyFont="1" applyBorder="1" applyAlignment="1">
      <alignment horizontal="center" vertical="center"/>
    </xf>
    <xf numFmtId="0" fontId="15" fillId="0" borderId="21" xfId="0" applyFont="1" applyBorder="1" applyAlignment="1">
      <alignment horizontal="left" vertical="center"/>
    </xf>
    <xf numFmtId="0" fontId="14" fillId="0" borderId="21" xfId="0" applyFont="1" applyBorder="1" applyAlignment="1">
      <alignment horizontal="left" vertical="center" wrapText="1"/>
    </xf>
    <xf numFmtId="0" fontId="15" fillId="3" borderId="21" xfId="0" applyFont="1" applyFill="1" applyBorder="1" applyAlignment="1">
      <alignment horizontal="left" vertical="center"/>
    </xf>
    <xf numFmtId="0" fontId="2" fillId="3" borderId="21" xfId="0" applyNumberFormat="1" applyFont="1" applyFill="1" applyBorder="1" applyAlignment="1">
      <alignment horizontal="center" vertical="center"/>
    </xf>
    <xf numFmtId="0" fontId="12" fillId="3" borderId="21" xfId="0" applyFont="1" applyFill="1" applyBorder="1" applyAlignment="1">
      <alignment horizontal="right" vertical="center"/>
    </xf>
    <xf numFmtId="0" fontId="29" fillId="5" borderId="0" xfId="0" applyFont="1" applyFill="1" applyBorder="1" applyAlignment="1" applyProtection="1">
      <alignment vertical="center"/>
      <protection locked="0"/>
    </xf>
    <xf numFmtId="2" fontId="2" fillId="0" borderId="21" xfId="0" applyNumberFormat="1" applyFont="1" applyBorder="1" applyAlignment="1" applyProtection="1">
      <alignment horizontal="center" vertical="center"/>
      <protection locked="0"/>
    </xf>
    <xf numFmtId="39" fontId="2" fillId="3" borderId="21" xfId="0" applyNumberFormat="1" applyFont="1" applyFill="1" applyBorder="1" applyAlignment="1" applyProtection="1">
      <alignment horizontal="center" vertical="center"/>
      <protection locked="0"/>
    </xf>
    <xf numFmtId="170" fontId="2" fillId="0" borderId="21" xfId="0" applyNumberFormat="1" applyFont="1" applyFill="1" applyBorder="1" applyAlignment="1" applyProtection="1">
      <alignment horizontal="center" vertical="center"/>
      <protection locked="0"/>
    </xf>
    <xf numFmtId="170" fontId="2" fillId="3" borderId="21" xfId="0" applyNumberFormat="1" applyFont="1" applyFill="1" applyBorder="1" applyAlignment="1" applyProtection="1">
      <alignment horizontal="center" vertical="center"/>
      <protection locked="0"/>
    </xf>
    <xf numFmtId="7" fontId="2" fillId="0" borderId="21" xfId="0" applyNumberFormat="1" applyFont="1" applyFill="1" applyBorder="1" applyAlignment="1" applyProtection="1">
      <alignment horizontal="center" vertical="center"/>
      <protection locked="0"/>
    </xf>
    <xf numFmtId="7" fontId="2" fillId="3" borderId="21" xfId="0" applyNumberFormat="1" applyFont="1" applyFill="1" applyBorder="1" applyAlignment="1" applyProtection="1">
      <alignment horizontal="center" vertical="center"/>
      <protection locked="0"/>
    </xf>
    <xf numFmtId="2" fontId="20" fillId="3" borderId="21" xfId="0" applyNumberFormat="1" applyFont="1" applyFill="1" applyBorder="1" applyAlignment="1" applyProtection="1">
      <alignment horizontal="center" vertical="center"/>
      <protection locked="0"/>
    </xf>
    <xf numFmtId="0" fontId="20" fillId="0" borderId="21" xfId="0" applyFont="1" applyFill="1" applyBorder="1" applyAlignment="1" applyProtection="1">
      <alignment horizontal="center" vertical="center"/>
      <protection locked="0"/>
    </xf>
    <xf numFmtId="170" fontId="20" fillId="3" borderId="21" xfId="0" applyNumberFormat="1" applyFont="1" applyFill="1" applyBorder="1" applyAlignment="1" applyProtection="1">
      <alignment horizontal="center" vertical="center"/>
      <protection locked="0"/>
    </xf>
    <xf numFmtId="170" fontId="2" fillId="0" borderId="21" xfId="0" applyNumberFormat="1" applyFont="1" applyBorder="1" applyAlignment="1" applyProtection="1">
      <alignment horizontal="center" vertical="center"/>
      <protection locked="0"/>
    </xf>
    <xf numFmtId="173" fontId="2" fillId="3" borderId="21" xfId="0" applyNumberFormat="1" applyFont="1" applyFill="1" applyBorder="1" applyAlignment="1" applyProtection="1">
      <alignment horizontal="center" vertical="center"/>
      <protection locked="0"/>
    </xf>
    <xf numFmtId="173" fontId="2" fillId="0" borderId="21" xfId="0" applyNumberFormat="1" applyFont="1" applyBorder="1" applyAlignment="1" applyProtection="1">
      <alignment horizontal="center" vertical="center"/>
      <protection locked="0"/>
    </xf>
    <xf numFmtId="0" fontId="2" fillId="0" borderId="21" xfId="0" applyFont="1" applyBorder="1" applyAlignment="1" applyProtection="1">
      <alignment horizontal="left" vertical="center"/>
      <protection locked="0"/>
    </xf>
    <xf numFmtId="167" fontId="2" fillId="0" borderId="9" xfId="0" applyNumberFormat="1" applyFont="1" applyBorder="1" applyAlignment="1" applyProtection="1">
      <alignment horizontal="center" vertical="center"/>
      <protection locked="0"/>
    </xf>
    <xf numFmtId="167" fontId="2" fillId="0" borderId="10" xfId="0" applyNumberFormat="1" applyFont="1" applyBorder="1" applyAlignment="1" applyProtection="1">
      <alignment horizontal="center" vertical="center"/>
      <protection locked="0"/>
    </xf>
    <xf numFmtId="167" fontId="2" fillId="0" borderId="11" xfId="0" applyNumberFormat="1" applyFont="1" applyBorder="1" applyAlignment="1" applyProtection="1">
      <alignment horizontal="center" vertical="center"/>
      <protection locked="0"/>
    </xf>
    <xf numFmtId="171" fontId="2" fillId="0" borderId="9" xfId="0" applyNumberFormat="1" applyFont="1" applyBorder="1" applyAlignment="1" applyProtection="1">
      <alignment horizontal="center" vertical="center"/>
      <protection locked="0"/>
    </xf>
    <xf numFmtId="171" fontId="2" fillId="0" borderId="10" xfId="0" applyNumberFormat="1" applyFont="1" applyBorder="1" applyAlignment="1" applyProtection="1">
      <alignment horizontal="center" vertical="center"/>
      <protection locked="0"/>
    </xf>
    <xf numFmtId="171" fontId="2" fillId="0" borderId="11" xfId="0" applyNumberFormat="1" applyFont="1" applyBorder="1" applyAlignment="1" applyProtection="1">
      <alignment horizontal="center" vertical="center"/>
      <protection locked="0"/>
    </xf>
    <xf numFmtId="0" fontId="2" fillId="3" borderId="21" xfId="0" applyNumberFormat="1" applyFont="1" applyFill="1" applyBorder="1" applyAlignment="1" applyProtection="1">
      <alignment horizontal="left" vertical="center"/>
      <protection locked="0"/>
    </xf>
    <xf numFmtId="167" fontId="2" fillId="3" borderId="1" xfId="0" applyNumberFormat="1" applyFont="1" applyFill="1" applyBorder="1" applyAlignment="1" applyProtection="1">
      <alignment horizontal="left" vertical="center"/>
      <protection locked="0"/>
    </xf>
    <xf numFmtId="167" fontId="2" fillId="3" borderId="2" xfId="0" applyNumberFormat="1" applyFont="1" applyFill="1" applyBorder="1" applyAlignment="1" applyProtection="1">
      <alignment horizontal="left" vertical="center"/>
      <protection locked="0"/>
    </xf>
    <xf numFmtId="167" fontId="2" fillId="3" borderId="3" xfId="0" applyNumberFormat="1" applyFont="1" applyFill="1" applyBorder="1" applyAlignment="1" applyProtection="1">
      <alignment horizontal="left" vertical="center"/>
      <protection locked="0"/>
    </xf>
    <xf numFmtId="167" fontId="2" fillId="3" borderId="6" xfId="0" applyNumberFormat="1" applyFont="1" applyFill="1" applyBorder="1" applyAlignment="1" applyProtection="1">
      <alignment horizontal="left" vertical="center"/>
      <protection locked="0"/>
    </xf>
    <xf numFmtId="167" fontId="2" fillId="3" borderId="7" xfId="0" applyNumberFormat="1" applyFont="1" applyFill="1" applyBorder="1" applyAlignment="1" applyProtection="1">
      <alignment horizontal="left" vertical="center"/>
      <protection locked="0"/>
    </xf>
    <xf numFmtId="167" fontId="2" fillId="3" borderId="8" xfId="0" applyNumberFormat="1" applyFont="1" applyFill="1" applyBorder="1" applyAlignment="1" applyProtection="1">
      <alignment horizontal="left" vertical="center"/>
      <protection locked="0"/>
    </xf>
    <xf numFmtId="0" fontId="5" fillId="0" borderId="13" xfId="0" applyFont="1" applyBorder="1" applyAlignment="1" applyProtection="1">
      <alignment horizontal="left" vertical="center"/>
      <protection locked="0"/>
    </xf>
    <xf numFmtId="0" fontId="5" fillId="0" borderId="0" xfId="0" applyFont="1" applyBorder="1" applyAlignment="1" applyProtection="1">
      <alignment horizontal="left" vertical="center"/>
      <protection locked="0"/>
    </xf>
    <xf numFmtId="0" fontId="2" fillId="0" borderId="9" xfId="0" applyNumberFormat="1" applyFont="1" applyBorder="1" applyAlignment="1" applyProtection="1">
      <alignment horizontal="left"/>
      <protection locked="0"/>
    </xf>
    <xf numFmtId="0" fontId="2" fillId="0" borderId="10" xfId="0" applyNumberFormat="1" applyFont="1" applyBorder="1" applyAlignment="1" applyProtection="1">
      <alignment horizontal="left"/>
      <protection locked="0"/>
    </xf>
    <xf numFmtId="0" fontId="2" fillId="0" borderId="11" xfId="0" applyNumberFormat="1" applyFont="1" applyBorder="1" applyAlignment="1" applyProtection="1">
      <alignment horizontal="left"/>
      <protection locked="0"/>
    </xf>
    <xf numFmtId="0" fontId="20" fillId="0" borderId="9" xfId="0" applyFont="1" applyBorder="1" applyAlignment="1" applyProtection="1">
      <alignment horizontal="left" vertical="center" wrapText="1"/>
      <protection locked="0"/>
    </xf>
    <xf numFmtId="0" fontId="20" fillId="0" borderId="10" xfId="0" applyFont="1" applyBorder="1" applyAlignment="1" applyProtection="1">
      <alignment horizontal="left" vertical="center" wrapText="1"/>
      <protection locked="0"/>
    </xf>
    <xf numFmtId="0" fontId="20" fillId="0" borderId="11" xfId="0" applyFont="1" applyBorder="1" applyAlignment="1" applyProtection="1">
      <alignment horizontal="left" vertical="center" wrapText="1"/>
      <protection locked="0"/>
    </xf>
    <xf numFmtId="14" fontId="20" fillId="0" borderId="9" xfId="0" applyNumberFormat="1" applyFont="1" applyBorder="1" applyAlignment="1" applyProtection="1">
      <alignment horizontal="left" vertical="center"/>
      <protection locked="0"/>
    </xf>
    <xf numFmtId="14" fontId="20" fillId="0" borderId="10" xfId="0" applyNumberFormat="1" applyFont="1" applyBorder="1" applyAlignment="1" applyProtection="1">
      <alignment horizontal="left" vertical="center"/>
      <protection locked="0"/>
    </xf>
    <xf numFmtId="14" fontId="20" fillId="0" borderId="11" xfId="0" applyNumberFormat="1" applyFont="1" applyBorder="1" applyAlignment="1" applyProtection="1">
      <alignment horizontal="left" vertical="center"/>
      <protection locked="0"/>
    </xf>
  </cellXfs>
  <cellStyles count="4">
    <cellStyle name="Currency" xfId="1" builtinId="4"/>
    <cellStyle name="Hyperlink" xfId="2" builtinId="8"/>
    <cellStyle name="Normal" xfId="0" builtinId="0"/>
    <cellStyle name="Percent" xfId="3" builtinId="5"/>
  </cellStyles>
  <dxfs count="234">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ont>
        <color rgb="FF006F51"/>
      </font>
    </dxf>
    <dxf>
      <font>
        <color rgb="FFE21F26"/>
      </font>
    </dxf>
    <dxf>
      <font>
        <color rgb="FF006F51"/>
      </font>
    </dxf>
    <dxf>
      <font>
        <color rgb="FFE21F26"/>
      </font>
    </dxf>
    <dxf>
      <font>
        <color rgb="FF006F51"/>
      </font>
    </dxf>
    <dxf>
      <font>
        <color rgb="FFE21F26"/>
      </font>
    </dxf>
    <dxf>
      <font>
        <color rgb="FF006F51"/>
      </font>
    </dxf>
    <dxf>
      <font>
        <color rgb="FFE21F26"/>
      </font>
    </dxf>
    <dxf>
      <font>
        <color rgb="FF006F51"/>
      </font>
    </dxf>
    <dxf>
      <font>
        <color rgb="FFE21F26"/>
      </font>
    </dxf>
    <dxf>
      <font>
        <color rgb="FF006F51"/>
      </font>
    </dxf>
    <dxf>
      <font>
        <color rgb="FFE21F26"/>
      </font>
    </dxf>
    <dxf>
      <font>
        <color rgb="FF006F51"/>
      </font>
      <fill>
        <patternFill patternType="none">
          <bgColor auto="1"/>
        </patternFill>
      </fill>
    </dxf>
    <dxf>
      <font>
        <color rgb="FFE21F26"/>
      </font>
      <fill>
        <patternFill>
          <bgColor theme="0"/>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ill>
        <patternFill>
          <bgColor rgb="FFE4F0D4"/>
        </patternFill>
      </fill>
    </dxf>
    <dxf>
      <fill>
        <patternFill>
          <bgColor rgb="FFE4F0D4"/>
        </patternFill>
      </fill>
    </dxf>
  </dxfs>
  <tableStyles count="0" defaultTableStyle="TableStyleMedium2" defaultPivotStyle="PivotStyleLight16"/>
  <colors>
    <mruColors>
      <color rgb="FF002D56"/>
      <color rgb="FFE4F0D4"/>
      <color rgb="FF007897"/>
      <color rgb="FFE21F26"/>
      <color rgb="FF006F51"/>
      <color rgb="FFB51E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CheckBox" fmlaLink="EnSmPC!$X$32" lockText="1" noThreeD="1"/>
</file>

<file path=xl/ctrlProps/ctrlProp10.xml><?xml version="1.0" encoding="utf-8"?>
<formControlPr xmlns="http://schemas.microsoft.com/office/spreadsheetml/2009/9/main" objectType="CheckBox" fmlaLink="Analysis!$BL$2" noThreeD="1"/>
</file>

<file path=xl/ctrlProps/ctrlProp11.xml><?xml version="1.0" encoding="utf-8"?>
<formControlPr xmlns="http://schemas.microsoft.com/office/spreadsheetml/2009/9/main" objectType="CheckBox" fmlaLink="Analysis!$BL$3" noThreeD="1"/>
</file>

<file path=xl/ctrlProps/ctrlProp12.xml><?xml version="1.0" encoding="utf-8"?>
<formControlPr xmlns="http://schemas.microsoft.com/office/spreadsheetml/2009/9/main" objectType="CheckBox" fmlaLink="Analysis!$BL$4" noThreeD="1"/>
</file>

<file path=xl/ctrlProps/ctrlProp2.xml><?xml version="1.0" encoding="utf-8"?>
<formControlPr xmlns="http://schemas.microsoft.com/office/spreadsheetml/2009/9/main" objectType="CheckBox" fmlaLink="EnSmPC!$X$34" lockText="1" noThreeD="1"/>
</file>

<file path=xl/ctrlProps/ctrlProp3.xml><?xml version="1.0" encoding="utf-8"?>
<formControlPr xmlns="http://schemas.microsoft.com/office/spreadsheetml/2009/9/main" objectType="CheckBox" fmlaLink="EnSmPC!$X$36" lockText="1" noThreeD="1"/>
</file>

<file path=xl/ctrlProps/ctrlProp4.xml><?xml version="1.0" encoding="utf-8"?>
<formControlPr xmlns="http://schemas.microsoft.com/office/spreadsheetml/2009/9/main" objectType="CheckBox" fmlaLink="EnSmPC!$X$33" lockText="1" noThreeD="1"/>
</file>

<file path=xl/ctrlProps/ctrlProp5.xml><?xml version="1.0" encoding="utf-8"?>
<formControlPr xmlns="http://schemas.microsoft.com/office/spreadsheetml/2009/9/main" objectType="CheckBox" fmlaLink="EnSmPC!$X$35" lockText="1" noThreeD="1"/>
</file>

<file path=xl/ctrlProps/ctrlProp6.xml><?xml version="1.0" encoding="utf-8"?>
<formControlPr xmlns="http://schemas.microsoft.com/office/spreadsheetml/2009/9/main" objectType="CheckBox" fmlaLink="EnSmPC!$X$37" lockText="1" noThreeD="1"/>
</file>

<file path=xl/ctrlProps/ctrlProp7.xml><?xml version="1.0" encoding="utf-8"?>
<formControlPr xmlns="http://schemas.microsoft.com/office/spreadsheetml/2009/9/main" objectType="CheckBox" fmlaLink="EnSmPC!$X$38"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EnSmPC!$X$39"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WP!A1"/><Relationship Id="rId3" Type="http://schemas.openxmlformats.org/officeDocument/2006/relationships/hyperlink" Target="#CM!A1"/><Relationship Id="rId7" Type="http://schemas.openxmlformats.org/officeDocument/2006/relationships/image" Target="../media/image3.png"/><Relationship Id="rId2" Type="http://schemas.openxmlformats.org/officeDocument/2006/relationships/hyperlink" Target="#IE!A1"/><Relationship Id="rId1" Type="http://schemas.openxmlformats.org/officeDocument/2006/relationships/hyperlink" Target="#MN!A1"/><Relationship Id="rId6" Type="http://schemas.openxmlformats.org/officeDocument/2006/relationships/hyperlink" Target="#PCN!A1"/><Relationship Id="rId5" Type="http://schemas.openxmlformats.org/officeDocument/2006/relationships/hyperlink" Target="#SR!A1"/><Relationship Id="rId4" Type="http://schemas.openxmlformats.org/officeDocument/2006/relationships/hyperlink" Target="#PP!A1"/></Relationships>
</file>

<file path=xl/drawings/_rels/drawing11.xml.rels><?xml version="1.0" encoding="UTF-8" standalone="yes"?>
<Relationships xmlns="http://schemas.openxmlformats.org/package/2006/relationships"><Relationship Id="rId8" Type="http://schemas.openxmlformats.org/officeDocument/2006/relationships/hyperlink" Target="#WP!A1"/><Relationship Id="rId3" Type="http://schemas.openxmlformats.org/officeDocument/2006/relationships/hyperlink" Target="#CM!A1"/><Relationship Id="rId7" Type="http://schemas.openxmlformats.org/officeDocument/2006/relationships/image" Target="../media/image3.png"/><Relationship Id="rId2" Type="http://schemas.openxmlformats.org/officeDocument/2006/relationships/hyperlink" Target="#IE!A1"/><Relationship Id="rId1" Type="http://schemas.openxmlformats.org/officeDocument/2006/relationships/hyperlink" Target="#MN!A1"/><Relationship Id="rId6" Type="http://schemas.openxmlformats.org/officeDocument/2006/relationships/hyperlink" Target="#PCN!A1"/><Relationship Id="rId5" Type="http://schemas.openxmlformats.org/officeDocument/2006/relationships/hyperlink" Target="#SR!A1"/><Relationship Id="rId4" Type="http://schemas.openxmlformats.org/officeDocument/2006/relationships/hyperlink" Target="#MNT!A1"/></Relationships>
</file>

<file path=xl/drawings/_rels/drawing12.xml.rels><?xml version="1.0" encoding="UTF-8" standalone="yes"?>
<Relationships xmlns="http://schemas.openxmlformats.org/package/2006/relationships"><Relationship Id="rId8" Type="http://schemas.openxmlformats.org/officeDocument/2006/relationships/hyperlink" Target="#WP!A1"/><Relationship Id="rId3" Type="http://schemas.openxmlformats.org/officeDocument/2006/relationships/hyperlink" Target="#CM!A1"/><Relationship Id="rId7" Type="http://schemas.openxmlformats.org/officeDocument/2006/relationships/image" Target="../media/image3.png"/><Relationship Id="rId2" Type="http://schemas.openxmlformats.org/officeDocument/2006/relationships/hyperlink" Target="#PP!A1"/><Relationship Id="rId1" Type="http://schemas.openxmlformats.org/officeDocument/2006/relationships/hyperlink" Target="#MN!A1"/><Relationship Id="rId6" Type="http://schemas.openxmlformats.org/officeDocument/2006/relationships/hyperlink" Target="#WE!A1"/><Relationship Id="rId5" Type="http://schemas.openxmlformats.org/officeDocument/2006/relationships/hyperlink" Target="#PCN!A1"/><Relationship Id="rId4" Type="http://schemas.openxmlformats.org/officeDocument/2006/relationships/hyperlink" Target="#SR!A1"/><Relationship Id="rId9" Type="http://schemas.openxmlformats.org/officeDocument/2006/relationships/hyperlink" Target="#MNT!A1"/></Relationships>
</file>

<file path=xl/drawings/_rels/drawing13.xml.rels><?xml version="1.0" encoding="UTF-8" standalone="yes"?>
<Relationships xmlns="http://schemas.openxmlformats.org/package/2006/relationships"><Relationship Id="rId8" Type="http://schemas.openxmlformats.org/officeDocument/2006/relationships/hyperlink" Target="#WE!A1"/><Relationship Id="rId3" Type="http://schemas.openxmlformats.org/officeDocument/2006/relationships/hyperlink" Target="#IE!A1"/><Relationship Id="rId7" Type="http://schemas.openxmlformats.org/officeDocument/2006/relationships/hyperlink" Target="#PCN!A1"/><Relationship Id="rId2" Type="http://schemas.openxmlformats.org/officeDocument/2006/relationships/hyperlink" Target="#PP!A1"/><Relationship Id="rId1" Type="http://schemas.openxmlformats.org/officeDocument/2006/relationships/hyperlink" Target="#MN!A1"/><Relationship Id="rId6" Type="http://schemas.openxmlformats.org/officeDocument/2006/relationships/hyperlink" Target="#SR!A1"/><Relationship Id="rId5" Type="http://schemas.openxmlformats.org/officeDocument/2006/relationships/hyperlink" Target="#WP!A1"/><Relationship Id="rId10" Type="http://schemas.openxmlformats.org/officeDocument/2006/relationships/hyperlink" Target="#MNT!A1"/><Relationship Id="rId4" Type="http://schemas.openxmlformats.org/officeDocument/2006/relationships/hyperlink" Target="#CM!A1"/><Relationship Id="rId9" Type="http://schemas.openxmlformats.org/officeDocument/2006/relationships/image" Target="../media/image3.png"/></Relationships>
</file>

<file path=xl/drawings/_rels/drawing14.xml.rels><?xml version="1.0" encoding="UTF-8" standalone="yes"?>
<Relationships xmlns="http://schemas.openxmlformats.org/package/2006/relationships"><Relationship Id="rId8" Type="http://schemas.openxmlformats.org/officeDocument/2006/relationships/hyperlink" Target="#MNT!A1"/><Relationship Id="rId3" Type="http://schemas.openxmlformats.org/officeDocument/2006/relationships/hyperlink" Target="#CM!A1"/><Relationship Id="rId7" Type="http://schemas.openxmlformats.org/officeDocument/2006/relationships/hyperlink" Target="#PP!A1"/><Relationship Id="rId2" Type="http://schemas.openxmlformats.org/officeDocument/2006/relationships/hyperlink" Target="#IE!A1"/><Relationship Id="rId1" Type="http://schemas.openxmlformats.org/officeDocument/2006/relationships/hyperlink" Target="#MN!A1"/><Relationship Id="rId6" Type="http://schemas.openxmlformats.org/officeDocument/2006/relationships/image" Target="../media/image3.png"/><Relationship Id="rId5" Type="http://schemas.openxmlformats.org/officeDocument/2006/relationships/hyperlink" Target="#PCN!A1"/><Relationship Id="rId4" Type="http://schemas.openxmlformats.org/officeDocument/2006/relationships/hyperlink" Target="#SR!A1"/></Relationships>
</file>

<file path=xl/drawings/_rels/drawing15.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PP!A1"/><Relationship Id="rId3" Type="http://schemas.openxmlformats.org/officeDocument/2006/relationships/hyperlink" Target="#TC!A1"/><Relationship Id="rId7" Type="http://schemas.openxmlformats.org/officeDocument/2006/relationships/image" Target="../media/image3.png"/><Relationship Id="rId12" Type="http://schemas.openxmlformats.org/officeDocument/2006/relationships/hyperlink" Target="#MN!A1"/><Relationship Id="rId2" Type="http://schemas.openxmlformats.org/officeDocument/2006/relationships/hyperlink" Target="#OE!A1"/><Relationship Id="rId16" Type="http://schemas.openxmlformats.org/officeDocument/2006/relationships/hyperlink" Target="#MNT!A1"/><Relationship Id="rId1" Type="http://schemas.openxmlformats.org/officeDocument/2006/relationships/hyperlink" Target="#WE!A1"/><Relationship Id="rId6" Type="http://schemas.openxmlformats.org/officeDocument/2006/relationships/hyperlink" Target="#PCN!A1"/><Relationship Id="rId11" Type="http://schemas.openxmlformats.org/officeDocument/2006/relationships/hyperlink" Target="#WP!A1"/><Relationship Id="rId5" Type="http://schemas.openxmlformats.org/officeDocument/2006/relationships/hyperlink" Target="#CK!A1"/><Relationship Id="rId15" Type="http://schemas.openxmlformats.org/officeDocument/2006/relationships/hyperlink" Target="#CM!A1"/><Relationship Id="rId10" Type="http://schemas.openxmlformats.org/officeDocument/2006/relationships/image" Target="../media/image7.png"/><Relationship Id="rId4" Type="http://schemas.openxmlformats.org/officeDocument/2006/relationships/hyperlink" Target="#PA!A1"/><Relationship Id="rId9" Type="http://schemas.openxmlformats.org/officeDocument/2006/relationships/image" Target="../media/image6.png"/><Relationship Id="rId14" Type="http://schemas.openxmlformats.org/officeDocument/2006/relationships/hyperlink" Target="#IE!A1"/></Relationships>
</file>

<file path=xl/drawings/_rels/drawing1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C!A1"/><Relationship Id="rId7" Type="http://schemas.openxmlformats.org/officeDocument/2006/relationships/image" Target="../media/image3.png"/><Relationship Id="rId2" Type="http://schemas.openxmlformats.org/officeDocument/2006/relationships/hyperlink" Target="#OE!A1"/><Relationship Id="rId1" Type="http://schemas.openxmlformats.org/officeDocument/2006/relationships/hyperlink" Target="#WE!A1"/><Relationship Id="rId6" Type="http://schemas.openxmlformats.org/officeDocument/2006/relationships/hyperlink" Target="#SR!A1"/><Relationship Id="rId5" Type="http://schemas.openxmlformats.org/officeDocument/2006/relationships/hyperlink" Target="#CK!A1"/><Relationship Id="rId10" Type="http://schemas.openxmlformats.org/officeDocument/2006/relationships/hyperlink" Target="#MNT!A1"/><Relationship Id="rId4" Type="http://schemas.openxmlformats.org/officeDocument/2006/relationships/hyperlink" Target="#PA!A1"/><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PA!A1"/><Relationship Id="rId7" Type="http://schemas.openxmlformats.org/officeDocument/2006/relationships/image" Target="../media/image3.png"/><Relationship Id="rId2" Type="http://schemas.openxmlformats.org/officeDocument/2006/relationships/hyperlink" Target="#TC!A1"/><Relationship Id="rId1" Type="http://schemas.openxmlformats.org/officeDocument/2006/relationships/hyperlink" Target="#OE!A1"/><Relationship Id="rId6" Type="http://schemas.openxmlformats.org/officeDocument/2006/relationships/hyperlink" Target="#PCN!A1"/><Relationship Id="rId5" Type="http://schemas.openxmlformats.org/officeDocument/2006/relationships/hyperlink" Target="#SR!A1"/><Relationship Id="rId4" Type="http://schemas.openxmlformats.org/officeDocument/2006/relationships/hyperlink" Target="#CK!A1"/><Relationship Id="rId9" Type="http://schemas.openxmlformats.org/officeDocument/2006/relationships/hyperlink" Target="#MNT!A1"/></Relationships>
</file>

<file path=xl/drawings/_rels/drawing5.xml.rels><?xml version="1.0" encoding="UTF-8" standalone="yes"?>
<Relationships xmlns="http://schemas.openxmlformats.org/package/2006/relationships"><Relationship Id="rId8" Type="http://schemas.openxmlformats.org/officeDocument/2006/relationships/hyperlink" Target="#MNT!A1"/><Relationship Id="rId3" Type="http://schemas.openxmlformats.org/officeDocument/2006/relationships/hyperlink" Target="#PA!A1"/><Relationship Id="rId7" Type="http://schemas.openxmlformats.org/officeDocument/2006/relationships/image" Target="../media/image3.png"/><Relationship Id="rId2" Type="http://schemas.openxmlformats.org/officeDocument/2006/relationships/hyperlink" Target="#TC!A1"/><Relationship Id="rId1" Type="http://schemas.openxmlformats.org/officeDocument/2006/relationships/hyperlink" Target="#WE!A1"/><Relationship Id="rId6" Type="http://schemas.openxmlformats.org/officeDocument/2006/relationships/hyperlink" Target="#PCN!A1"/><Relationship Id="rId5" Type="http://schemas.openxmlformats.org/officeDocument/2006/relationships/hyperlink" Target="#SR!A1"/><Relationship Id="rId4" Type="http://schemas.openxmlformats.org/officeDocument/2006/relationships/hyperlink" Target="#CK!A1"/></Relationships>
</file>

<file path=xl/drawings/_rels/drawing6.xml.rels><?xml version="1.0" encoding="UTF-8" standalone="yes"?>
<Relationships xmlns="http://schemas.openxmlformats.org/package/2006/relationships"><Relationship Id="rId8" Type="http://schemas.openxmlformats.org/officeDocument/2006/relationships/hyperlink" Target="#MNT!A1"/><Relationship Id="rId3" Type="http://schemas.openxmlformats.org/officeDocument/2006/relationships/hyperlink" Target="#PA!A1"/><Relationship Id="rId7" Type="http://schemas.openxmlformats.org/officeDocument/2006/relationships/image" Target="../media/image3.png"/><Relationship Id="rId2" Type="http://schemas.openxmlformats.org/officeDocument/2006/relationships/hyperlink" Target="#OE!A1"/><Relationship Id="rId1" Type="http://schemas.openxmlformats.org/officeDocument/2006/relationships/hyperlink" Target="#WE!A1"/><Relationship Id="rId6" Type="http://schemas.openxmlformats.org/officeDocument/2006/relationships/hyperlink" Target="#PCN!A1"/><Relationship Id="rId5" Type="http://schemas.openxmlformats.org/officeDocument/2006/relationships/hyperlink" Target="#SR!A1"/><Relationship Id="rId4" Type="http://schemas.openxmlformats.org/officeDocument/2006/relationships/hyperlink" Target="#CK!A1"/></Relationships>
</file>

<file path=xl/drawings/_rels/drawing7.xml.rels><?xml version="1.0" encoding="UTF-8" standalone="yes"?>
<Relationships xmlns="http://schemas.openxmlformats.org/package/2006/relationships"><Relationship Id="rId8" Type="http://schemas.openxmlformats.org/officeDocument/2006/relationships/hyperlink" Target="#MNT!A1"/><Relationship Id="rId3" Type="http://schemas.openxmlformats.org/officeDocument/2006/relationships/hyperlink" Target="#TC!A1"/><Relationship Id="rId7" Type="http://schemas.openxmlformats.org/officeDocument/2006/relationships/image" Target="../media/image3.png"/><Relationship Id="rId2" Type="http://schemas.openxmlformats.org/officeDocument/2006/relationships/hyperlink" Target="#OE!A1"/><Relationship Id="rId1" Type="http://schemas.openxmlformats.org/officeDocument/2006/relationships/hyperlink" Target="#WE!A1"/><Relationship Id="rId6" Type="http://schemas.openxmlformats.org/officeDocument/2006/relationships/hyperlink" Target="#PCN!A1"/><Relationship Id="rId5" Type="http://schemas.openxmlformats.org/officeDocument/2006/relationships/hyperlink" Target="#SR!A1"/><Relationship Id="rId4" Type="http://schemas.openxmlformats.org/officeDocument/2006/relationships/hyperlink" Target="#CK!A1"/></Relationships>
</file>

<file path=xl/drawings/_rels/drawing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OE!A1"/><Relationship Id="rId7" Type="http://schemas.openxmlformats.org/officeDocument/2006/relationships/hyperlink" Target="#PCN!A1"/><Relationship Id="rId2" Type="http://schemas.openxmlformats.org/officeDocument/2006/relationships/hyperlink" Target="#WE!A1"/><Relationship Id="rId1" Type="http://schemas.openxmlformats.org/officeDocument/2006/relationships/hyperlink" Target="#MNT!A1"/><Relationship Id="rId6" Type="http://schemas.openxmlformats.org/officeDocument/2006/relationships/hyperlink" Target="#SR!A1"/><Relationship Id="rId5" Type="http://schemas.openxmlformats.org/officeDocument/2006/relationships/hyperlink" Target="#PA!A1"/><Relationship Id="rId4" Type="http://schemas.openxmlformats.org/officeDocument/2006/relationships/hyperlink" Target="#TC!A1"/></Relationships>
</file>

<file path=xl/drawings/_rels/drawing9.xml.rels><?xml version="1.0" encoding="UTF-8" standalone="yes"?>
<Relationships xmlns="http://schemas.openxmlformats.org/package/2006/relationships"><Relationship Id="rId8" Type="http://schemas.openxmlformats.org/officeDocument/2006/relationships/hyperlink" Target="#WP!A1"/><Relationship Id="rId3" Type="http://schemas.openxmlformats.org/officeDocument/2006/relationships/hyperlink" Target="#MNT!A1"/><Relationship Id="rId7" Type="http://schemas.openxmlformats.org/officeDocument/2006/relationships/hyperlink" Target="#CM!A1"/><Relationship Id="rId2" Type="http://schemas.openxmlformats.org/officeDocument/2006/relationships/hyperlink" Target="#IE!A1"/><Relationship Id="rId1" Type="http://schemas.openxmlformats.org/officeDocument/2006/relationships/hyperlink" Target="#PP!A1"/><Relationship Id="rId6" Type="http://schemas.openxmlformats.org/officeDocument/2006/relationships/image" Target="../media/image3.png"/><Relationship Id="rId5" Type="http://schemas.openxmlformats.org/officeDocument/2006/relationships/hyperlink" Target="#PCN!A1"/><Relationship Id="rId4" Type="http://schemas.openxmlformats.org/officeDocument/2006/relationships/hyperlink" Target="#SR!A1"/><Relationship Id="rId9" Type="http://schemas.openxmlformats.org/officeDocument/2006/relationships/hyperlink" Target="#CK!A1"/></Relationships>
</file>

<file path=xl/drawings/drawing1.xml><?xml version="1.0" encoding="utf-8"?>
<xdr:wsDr xmlns:xdr="http://schemas.openxmlformats.org/drawingml/2006/spreadsheetDrawing" xmlns:a="http://schemas.openxmlformats.org/drawingml/2006/main">
  <xdr:twoCellAnchor editAs="oneCell">
    <xdr:from>
      <xdr:col>68</xdr:col>
      <xdr:colOff>180882</xdr:colOff>
      <xdr:row>9</xdr:row>
      <xdr:rowOff>0</xdr:rowOff>
    </xdr:from>
    <xdr:to>
      <xdr:col>87</xdr:col>
      <xdr:colOff>154424</xdr:colOff>
      <xdr:row>27</xdr:row>
      <xdr:rowOff>173567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7816949" y="1718733"/>
          <a:ext cx="4973108" cy="3602567"/>
        </a:xfrm>
        <a:prstGeom prst="rect">
          <a:avLst/>
        </a:prstGeom>
      </xdr:spPr>
    </xdr:pic>
    <xdr:clientData/>
  </xdr:twoCellAnchor>
  <xdr:twoCellAnchor editAs="oneCell">
    <xdr:from>
      <xdr:col>88</xdr:col>
      <xdr:colOff>84664</xdr:colOff>
      <xdr:row>9</xdr:row>
      <xdr:rowOff>0</xdr:rowOff>
    </xdr:from>
    <xdr:to>
      <xdr:col>105</xdr:col>
      <xdr:colOff>133348</xdr:colOff>
      <xdr:row>27</xdr:row>
      <xdr:rowOff>182033</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tretch>
          <a:fillRect/>
        </a:stretch>
      </xdr:blipFill>
      <xdr:spPr>
        <a:xfrm>
          <a:off x="22978531" y="1718732"/>
          <a:ext cx="4720168" cy="36110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49</xdr:row>
      <xdr:rowOff>182881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409787" y="1820334"/>
          <a:ext cx="11835130" cy="16184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12700</xdr:rowOff>
    </xdr:from>
    <xdr:to>
      <xdr:col>8</xdr:col>
      <xdr:colOff>0</xdr:colOff>
      <xdr:row>9</xdr:row>
      <xdr:rowOff>0</xdr:rowOff>
    </xdr:to>
    <xdr:sp macro="" textlink="MeetingNotes1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C00-000003000000}"/>
            </a:ext>
          </a:extLst>
        </xdr:cNvPr>
        <xdr:cNvSpPr/>
      </xdr:nvSpPr>
      <xdr:spPr>
        <a:xfrm>
          <a:off x="400050" y="1117600"/>
          <a:ext cx="142875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48AAD9A-A757-4F2E-B11C-BC78BE674AF2}"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 Notes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InteriorExteriorLightingTab">
      <xdr:nvSpPr>
        <xdr:cNvPr id="5" name="Round Same Side Corner Rectangle 8">
          <a:hlinkClick xmlns:r="http://schemas.openxmlformats.org/officeDocument/2006/relationships" r:id="rId2" tooltip=" "/>
          <a:extLst>
            <a:ext uri="{FF2B5EF4-FFF2-40B4-BE49-F238E27FC236}">
              <a16:creationId xmlns:a16="http://schemas.microsoft.com/office/drawing/2014/main" id="{00000000-0008-0000-0C00-000005000000}"/>
            </a:ext>
          </a:extLst>
        </xdr:cNvPr>
        <xdr:cNvSpPr/>
      </xdr:nvSpPr>
      <xdr:spPr>
        <a:xfrm>
          <a:off x="4686607" y="1123918"/>
          <a:ext cx="1424210" cy="55209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CustomTab">
      <xdr:nvSpPr>
        <xdr:cNvPr id="6" name="Round Same Side Corner Rectangle 9">
          <a:hlinkClick xmlns:r="http://schemas.openxmlformats.org/officeDocument/2006/relationships" r:id="rId3" tooltip=" "/>
          <a:extLst>
            <a:ext uri="{FF2B5EF4-FFF2-40B4-BE49-F238E27FC236}">
              <a16:creationId xmlns:a16="http://schemas.microsoft.com/office/drawing/2014/main" id="{00000000-0008-0000-0C00-000006000000}"/>
            </a:ext>
          </a:extLst>
        </xdr:cNvPr>
        <xdr:cNvSpPr/>
      </xdr:nvSpPr>
      <xdr:spPr>
        <a:xfrm>
          <a:off x="6117684" y="1115483"/>
          <a:ext cx="1422940"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7" name="Right Arrow 16">
          <a:hlinkClick xmlns:r="http://schemas.openxmlformats.org/officeDocument/2006/relationships" r:id="rId4" tooltip=" "/>
          <a:extLst>
            <a:ext uri="{FF2B5EF4-FFF2-40B4-BE49-F238E27FC236}">
              <a16:creationId xmlns:a16="http://schemas.microsoft.com/office/drawing/2014/main" id="{00000000-0008-0000-0C00-000007000000}"/>
            </a:ext>
          </a:extLst>
        </xdr:cNvPr>
        <xdr:cNvSpPr/>
      </xdr:nvSpPr>
      <xdr:spPr>
        <a:xfrm>
          <a:off x="11364383" y="2069042"/>
          <a:ext cx="464609"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8" name="Right Arrow 17">
          <a:hlinkClick xmlns:r="http://schemas.openxmlformats.org/officeDocument/2006/relationships" r:id="rId1" tooltip=" "/>
          <a:extLst>
            <a:ext uri="{FF2B5EF4-FFF2-40B4-BE49-F238E27FC236}">
              <a16:creationId xmlns:a16="http://schemas.microsoft.com/office/drawing/2014/main" id="{00000000-0008-0000-0C00-000008000000}"/>
            </a:ext>
          </a:extLst>
        </xdr:cNvPr>
        <xdr:cNvSpPr/>
      </xdr:nvSpPr>
      <xdr:spPr>
        <a:xfrm rot="10800000">
          <a:off x="648759" y="2061633"/>
          <a:ext cx="48789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247120" cy="633412"/>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29169" y="360928"/>
          <a:ext cx="1124712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a:t>
          </a:r>
          <a:r>
            <a:rPr lang="en-US" sz="2000" b="1" baseline="0">
              <a:solidFill>
                <a:srgbClr val="002D56"/>
              </a:solidFill>
              <a:latin typeface="Arial" panose="020B0604020202020204" pitchFamily="34" charset="0"/>
              <a:cs typeface="Arial" panose="020B0604020202020204" pitchFamily="34" charset="0"/>
            </a:rPr>
            <a:t> Solutions</a:t>
          </a:r>
          <a:endParaRPr lang="en-US" sz="2000" b="1">
            <a:solidFill>
              <a:srgbClr val="002D56"/>
            </a:solidFill>
            <a:latin typeface="Arial" panose="020B0604020202020204" pitchFamily="34" charset="0"/>
            <a:cs typeface="Arial" panose="020B0604020202020204" pitchFamily="34" charset="0"/>
          </a:endParaRP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0" name="Round Same Side Corner Rectangle 15">
          <a:hlinkClick xmlns:r="http://schemas.openxmlformats.org/officeDocument/2006/relationships" r:id="rId5" tooltip=" "/>
          <a:extLst>
            <a:ext uri="{FF2B5EF4-FFF2-40B4-BE49-F238E27FC236}">
              <a16:creationId xmlns:a16="http://schemas.microsoft.com/office/drawing/2014/main" id="{00000000-0008-0000-0C00-00000A000000}"/>
            </a:ext>
          </a:extLst>
        </xdr:cNvPr>
        <xdr:cNvSpPr/>
      </xdr:nvSpPr>
      <xdr:spPr>
        <a:xfrm>
          <a:off x="8983133" y="1115483"/>
          <a:ext cx="142875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238953</xdr:colOff>
      <xdr:row>9</xdr:row>
      <xdr:rowOff>0</xdr:rowOff>
    </xdr:to>
    <xdr:sp macro="" textlink="ProjectCompletionNoticeTab">
      <xdr:nvSpPr>
        <xdr:cNvPr id="11" name="Round Same Side Corner Rectangle 15">
          <a:hlinkClick xmlns:r="http://schemas.openxmlformats.org/officeDocument/2006/relationships" r:id="rId6" tooltip=" "/>
          <a:extLst>
            <a:ext uri="{FF2B5EF4-FFF2-40B4-BE49-F238E27FC236}">
              <a16:creationId xmlns:a16="http://schemas.microsoft.com/office/drawing/2014/main" id="{00000000-0008-0000-0C00-00000B000000}"/>
            </a:ext>
          </a:extLst>
        </xdr:cNvPr>
        <xdr:cNvSpPr/>
      </xdr:nvSpPr>
      <xdr:spPr>
        <a:xfrm>
          <a:off x="10419291" y="1115483"/>
          <a:ext cx="1411587"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2" name="Picture 16">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59215" y="388620"/>
          <a:ext cx="267843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32</xdr:col>
      <xdr:colOff>10583</xdr:colOff>
      <xdr:row>6</xdr:row>
      <xdr:rowOff>21167</xdr:rowOff>
    </xdr:from>
    <xdr:to>
      <xdr:col>38</xdr:col>
      <xdr:colOff>4773</xdr:colOff>
      <xdr:row>8</xdr:row>
      <xdr:rowOff>188807</xdr:rowOff>
    </xdr:to>
    <xdr:sp macro="" textlink="WholeBuildingPerformancePathTab">
      <xdr:nvSpPr>
        <xdr:cNvPr id="13" name="Round Same Side Corner Rectangle 9">
          <a:hlinkClick xmlns:r="http://schemas.openxmlformats.org/officeDocument/2006/relationships" r:id="rId8" tooltip=" "/>
          <a:extLst>
            <a:ext uri="{FF2B5EF4-FFF2-40B4-BE49-F238E27FC236}">
              <a16:creationId xmlns:a16="http://schemas.microsoft.com/office/drawing/2014/main" id="{00000000-0008-0000-0C00-00000D000000}"/>
            </a:ext>
          </a:extLst>
        </xdr:cNvPr>
        <xdr:cNvSpPr/>
      </xdr:nvSpPr>
      <xdr:spPr>
        <a:xfrm>
          <a:off x="7554383" y="1126067"/>
          <a:ext cx="1422940" cy="54864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43FE9FB-2C17-4F9D-A9EF-64D88BF51652}"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21166</xdr:colOff>
      <xdr:row>6</xdr:row>
      <xdr:rowOff>84666</xdr:rowOff>
    </xdr:from>
    <xdr:to>
      <xdr:col>14</xdr:col>
      <xdr:colOff>9901</xdr:colOff>
      <xdr:row>8</xdr:row>
      <xdr:rowOff>182066</xdr:rowOff>
    </xdr:to>
    <xdr:sp macro="" textlink="PrescriptiveTab">
      <xdr:nvSpPr>
        <xdr:cNvPr id="14" name="Round Same Side Corner Rectangle 7">
          <a:extLst>
            <a:ext uri="{FF2B5EF4-FFF2-40B4-BE49-F238E27FC236}">
              <a16:creationId xmlns:a16="http://schemas.microsoft.com/office/drawing/2014/main" id="{00000000-0008-0000-0C00-00000E000000}"/>
            </a:ext>
          </a:extLst>
        </xdr:cNvPr>
        <xdr:cNvSpPr/>
      </xdr:nvSpPr>
      <xdr:spPr>
        <a:xfrm>
          <a:off x="1883833" y="1185333"/>
          <a:ext cx="1449235" cy="478400"/>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a:solidFill>
                <a:schemeClr val="bg1"/>
              </a:solidFill>
              <a:latin typeface="Arial" panose="020B0604020202020204" pitchFamily="34" charset="0"/>
              <a:ea typeface="+mn-ea"/>
              <a:cs typeface="Arial" panose="020B0604020202020204" pitchFamily="34" charset="0"/>
            </a:rPr>
            <a:t>Measures List</a:t>
          </a:r>
        </a:p>
      </xdr:txBody>
    </xdr:sp>
    <xdr:clientData/>
  </xdr:twoCellAnchor>
  <xdr:twoCellAnchor editAs="absolute">
    <xdr:from>
      <xdr:col>14</xdr:col>
      <xdr:colOff>0</xdr:colOff>
      <xdr:row>6</xdr:row>
      <xdr:rowOff>21167</xdr:rowOff>
    </xdr:from>
    <xdr:to>
      <xdr:col>19</xdr:col>
      <xdr:colOff>232152</xdr:colOff>
      <xdr:row>9</xdr:row>
      <xdr:rowOff>2150</xdr:rowOff>
    </xdr:to>
    <xdr:sp macro="" textlink="PrescriptiveTab">
      <xdr:nvSpPr>
        <xdr:cNvPr id="15" name="Round Same Side Corner Rectangle 7">
          <a:hlinkClick xmlns:r="http://schemas.openxmlformats.org/officeDocument/2006/relationships" r:id="rId4" tooltip=" "/>
          <a:extLst>
            <a:ext uri="{FF2B5EF4-FFF2-40B4-BE49-F238E27FC236}">
              <a16:creationId xmlns:a16="http://schemas.microsoft.com/office/drawing/2014/main" id="{00000000-0008-0000-0C00-00000F000000}"/>
            </a:ext>
          </a:extLst>
        </xdr:cNvPr>
        <xdr:cNvSpPr/>
      </xdr:nvSpPr>
      <xdr:spPr>
        <a:xfrm>
          <a:off x="3323167" y="1121834"/>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A0A7D9D-B432-4F11-962D-15CB0C721465}" type="TxLink">
            <a:rPr lang="en-US" sz="1100" b="1" i="0" u="none" strike="noStrike">
              <a:solidFill>
                <a:schemeClr val="bg1"/>
              </a:solidFill>
              <a:latin typeface="Arial" panose="020B0604020202020204" pitchFamily="34" charset="0"/>
              <a:cs typeface="Arial" panose="020B0604020202020204" pitchFamily="34" charset="0"/>
            </a:rPr>
            <a:pPr algn="ctr"/>
            <a:t>Prescriptive Measures</a:t>
          </a:fld>
          <a:endParaRPr lang="en-US"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75</xdr:row>
      <xdr:rowOff>182881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12700</xdr:rowOff>
    </xdr:from>
    <xdr:to>
      <xdr:col>8</xdr:col>
      <xdr:colOff>0</xdr:colOff>
      <xdr:row>9</xdr:row>
      <xdr:rowOff>0</xdr:rowOff>
    </xdr:to>
    <xdr:sp macro="" textlink="MeetingNotes1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D00-000003000000}"/>
            </a:ext>
          </a:extLst>
        </xdr:cNvPr>
        <xdr:cNvSpPr/>
      </xdr:nvSpPr>
      <xdr:spPr>
        <a:xfrm>
          <a:off x="431800" y="1117600"/>
          <a:ext cx="15494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48AAD9A-A757-4F2E-B11C-BC78BE674AF2}"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 Notes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12093</xdr:colOff>
      <xdr:row>6</xdr:row>
      <xdr:rowOff>93133</xdr:rowOff>
    </xdr:from>
    <xdr:to>
      <xdr:col>19</xdr:col>
      <xdr:colOff>238953</xdr:colOff>
      <xdr:row>9</xdr:row>
      <xdr:rowOff>0</xdr:rowOff>
    </xdr:to>
    <xdr:sp macro="" textlink="PrescriptiveTab">
      <xdr:nvSpPr>
        <xdr:cNvPr id="5" name="Round Same Side Corner Rectangle 7">
          <a:extLst>
            <a:ext uri="{FF2B5EF4-FFF2-40B4-BE49-F238E27FC236}">
              <a16:creationId xmlns:a16="http://schemas.microsoft.com/office/drawing/2014/main" id="{00000000-0008-0000-0D00-000005000000}"/>
            </a:ext>
          </a:extLst>
        </xdr:cNvPr>
        <xdr:cNvSpPr/>
      </xdr:nvSpPr>
      <xdr:spPr>
        <a:xfrm>
          <a:off x="3542693" y="1198033"/>
          <a:ext cx="1527552" cy="478367"/>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3CE7B074-5CC2-41F1-809E-E834AD47EA1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Prescriptive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InteriorExteriorLightingTab">
      <xdr:nvSpPr>
        <xdr:cNvPr id="6" name="Round Same Side Corner Rectangle 8">
          <a:hlinkClick xmlns:r="http://schemas.openxmlformats.org/officeDocument/2006/relationships" r:id="rId2" tooltip=" "/>
          <a:extLst>
            <a:ext uri="{FF2B5EF4-FFF2-40B4-BE49-F238E27FC236}">
              <a16:creationId xmlns:a16="http://schemas.microsoft.com/office/drawing/2014/main" id="{00000000-0008-0000-0D00-000006000000}"/>
            </a:ext>
          </a:extLst>
        </xdr:cNvPr>
        <xdr:cNvSpPr/>
      </xdr:nvSpPr>
      <xdr:spPr>
        <a:xfrm>
          <a:off x="5098087" y="1123918"/>
          <a:ext cx="1538510" cy="55209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CustomTab">
      <xdr:nvSpPr>
        <xdr:cNvPr id="7" name="Round Same Side Corner Rectangle 9">
          <a:hlinkClick xmlns:r="http://schemas.openxmlformats.org/officeDocument/2006/relationships" r:id="rId3" tooltip=" "/>
          <a:extLst>
            <a:ext uri="{FF2B5EF4-FFF2-40B4-BE49-F238E27FC236}">
              <a16:creationId xmlns:a16="http://schemas.microsoft.com/office/drawing/2014/main" id="{00000000-0008-0000-0D00-000007000000}"/>
            </a:ext>
          </a:extLst>
        </xdr:cNvPr>
        <xdr:cNvSpPr/>
      </xdr:nvSpPr>
      <xdr:spPr>
        <a:xfrm>
          <a:off x="6643464" y="1115483"/>
          <a:ext cx="1558195"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hlinkClick xmlns:r="http://schemas.openxmlformats.org/officeDocument/2006/relationships" r:id="rId2" tooltip=" "/>
          <a:extLst>
            <a:ext uri="{FF2B5EF4-FFF2-40B4-BE49-F238E27FC236}">
              <a16:creationId xmlns:a16="http://schemas.microsoft.com/office/drawing/2014/main" id="{00000000-0008-0000-0D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10" name="Right Arrow 17">
          <a:hlinkClick xmlns:r="http://schemas.openxmlformats.org/officeDocument/2006/relationships" r:id="rId4" tooltip=" "/>
          <a:extLst>
            <a:ext uri="{FF2B5EF4-FFF2-40B4-BE49-F238E27FC236}">
              <a16:creationId xmlns:a16="http://schemas.microsoft.com/office/drawing/2014/main" id="{00000000-0008-0000-0D00-00000A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247120" cy="633412"/>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529169" y="360928"/>
          <a:ext cx="1124712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a:t>
          </a:r>
          <a:r>
            <a:rPr lang="en-US" sz="2000" b="1" baseline="0">
              <a:solidFill>
                <a:srgbClr val="002D56"/>
              </a:solidFill>
              <a:latin typeface="Arial" panose="020B0604020202020204" pitchFamily="34" charset="0"/>
              <a:cs typeface="Arial" panose="020B0604020202020204" pitchFamily="34" charset="0"/>
            </a:rPr>
            <a:t> Solutions</a:t>
          </a:r>
          <a:endParaRPr lang="en-US" sz="2000" b="1">
            <a:solidFill>
              <a:srgbClr val="002D56"/>
            </a:solidFill>
            <a:latin typeface="Arial" panose="020B0604020202020204" pitchFamily="34" charset="0"/>
            <a:cs typeface="Arial" panose="020B0604020202020204" pitchFamily="34" charset="0"/>
          </a:endParaRP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2" name="Round Same Side Corner Rectangle 15">
          <a:hlinkClick xmlns:r="http://schemas.openxmlformats.org/officeDocument/2006/relationships" r:id="rId5" tooltip=" "/>
          <a:extLst>
            <a:ext uri="{FF2B5EF4-FFF2-40B4-BE49-F238E27FC236}">
              <a16:creationId xmlns:a16="http://schemas.microsoft.com/office/drawing/2014/main" id="{00000000-0008-0000-0D00-00000C000000}"/>
            </a:ext>
          </a:extLst>
        </xdr:cNvPr>
        <xdr:cNvSpPr/>
      </xdr:nvSpPr>
      <xdr:spPr>
        <a:xfrm>
          <a:off x="9771803" y="1115483"/>
          <a:ext cx="155448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238953</xdr:colOff>
      <xdr:row>9</xdr:row>
      <xdr:rowOff>0</xdr:rowOff>
    </xdr:to>
    <xdr:sp macro="" textlink="ProjectCompletionNoticeTab">
      <xdr:nvSpPr>
        <xdr:cNvPr id="13" name="Round Same Side Corner Rectangle 15">
          <a:hlinkClick xmlns:r="http://schemas.openxmlformats.org/officeDocument/2006/relationships" r:id="rId6" tooltip=" "/>
          <a:extLst>
            <a:ext uri="{FF2B5EF4-FFF2-40B4-BE49-F238E27FC236}">
              <a16:creationId xmlns:a16="http://schemas.microsoft.com/office/drawing/2014/main" id="{00000000-0008-0000-0D00-00000D000000}"/>
            </a:ext>
          </a:extLst>
        </xdr:cNvPr>
        <xdr:cNvSpPr/>
      </xdr:nvSpPr>
      <xdr:spPr>
        <a:xfrm>
          <a:off x="11333691" y="1115483"/>
          <a:ext cx="1525887"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4" name="Picture 16">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32</xdr:col>
      <xdr:colOff>10583</xdr:colOff>
      <xdr:row>6</xdr:row>
      <xdr:rowOff>21167</xdr:rowOff>
    </xdr:from>
    <xdr:to>
      <xdr:col>38</xdr:col>
      <xdr:colOff>4773</xdr:colOff>
      <xdr:row>8</xdr:row>
      <xdr:rowOff>188807</xdr:rowOff>
    </xdr:to>
    <xdr:sp macro="" textlink="WholeBuildingPerformancePathTab">
      <xdr:nvSpPr>
        <xdr:cNvPr id="17" name="Round Same Side Corner Rectangle 9">
          <a:hlinkClick xmlns:r="http://schemas.openxmlformats.org/officeDocument/2006/relationships" r:id="rId8" tooltip=" "/>
          <a:extLst>
            <a:ext uri="{FF2B5EF4-FFF2-40B4-BE49-F238E27FC236}">
              <a16:creationId xmlns:a16="http://schemas.microsoft.com/office/drawing/2014/main" id="{00000000-0008-0000-0D00-000011000000}"/>
            </a:ext>
          </a:extLst>
        </xdr:cNvPr>
        <xdr:cNvSpPr/>
      </xdr:nvSpPr>
      <xdr:spPr>
        <a:xfrm>
          <a:off x="7715250" y="1121834"/>
          <a:ext cx="1454690" cy="54864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43FE9FB-2C17-4F9D-A9EF-64D88BF51652}"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10584</xdr:colOff>
      <xdr:row>6</xdr:row>
      <xdr:rowOff>21167</xdr:rowOff>
    </xdr:from>
    <xdr:to>
      <xdr:col>13</xdr:col>
      <xdr:colOff>242736</xdr:colOff>
      <xdr:row>9</xdr:row>
      <xdr:rowOff>2150</xdr:rowOff>
    </xdr:to>
    <xdr:sp macro="" textlink="PrescriptiveTab">
      <xdr:nvSpPr>
        <xdr:cNvPr id="18" name="Round Same Side Corner Rectangle 7">
          <a:hlinkClick xmlns:r="http://schemas.openxmlformats.org/officeDocument/2006/relationships" r:id="rId4"/>
          <a:extLst>
            <a:ext uri="{FF2B5EF4-FFF2-40B4-BE49-F238E27FC236}">
              <a16:creationId xmlns:a16="http://schemas.microsoft.com/office/drawing/2014/main" id="{00000000-0008-0000-0D00-000012000000}"/>
            </a:ext>
          </a:extLst>
        </xdr:cNvPr>
        <xdr:cNvSpPr/>
      </xdr:nvSpPr>
      <xdr:spPr>
        <a:xfrm>
          <a:off x="1873251" y="1121834"/>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chemeClr val="bg1"/>
              </a:solidFill>
              <a:latin typeface="Arial" panose="020B0604020202020204" pitchFamily="34" charset="0"/>
              <a:cs typeface="Arial" panose="020B0604020202020204" pitchFamily="34" charset="0"/>
            </a:rPr>
            <a:t>Measures</a:t>
          </a:r>
          <a:r>
            <a:rPr lang="en-US" b="1" baseline="0">
              <a:solidFill>
                <a:schemeClr val="bg1"/>
              </a:solidFill>
              <a:latin typeface="Arial" panose="020B0604020202020204" pitchFamily="34" charset="0"/>
              <a:cs typeface="Arial" panose="020B0604020202020204" pitchFamily="34" charset="0"/>
            </a:rPr>
            <a:t> List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43</xdr:row>
      <xdr:rowOff>0</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439420" y="1828801"/>
          <a:ext cx="12561147" cy="10198099"/>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16933</xdr:rowOff>
    </xdr:from>
    <xdr:to>
      <xdr:col>8</xdr:col>
      <xdr:colOff>0</xdr:colOff>
      <xdr:row>9</xdr:row>
      <xdr:rowOff>0</xdr:rowOff>
    </xdr:to>
    <xdr:sp macro="" textlink="MeetingNotes1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E00-000003000000}"/>
            </a:ext>
          </a:extLst>
        </xdr:cNvPr>
        <xdr:cNvSpPr/>
      </xdr:nvSpPr>
      <xdr:spPr>
        <a:xfrm>
          <a:off x="431800" y="1121833"/>
          <a:ext cx="1549400" cy="55456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48AAD9A-A757-4F2E-B11C-BC78BE674AF2}"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 Notes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12093</xdr:colOff>
      <xdr:row>6</xdr:row>
      <xdr:rowOff>19017</xdr:rowOff>
    </xdr:from>
    <xdr:to>
      <xdr:col>20</xdr:col>
      <xdr:colOff>828</xdr:colOff>
      <xdr:row>9</xdr:row>
      <xdr:rowOff>0</xdr:rowOff>
    </xdr:to>
    <xdr:sp macro="" textlink="PrescriptiveTab">
      <xdr:nvSpPr>
        <xdr:cNvPr id="5" name="Round Same Side Corner Rectangle 7">
          <a:hlinkClick xmlns:r="http://schemas.openxmlformats.org/officeDocument/2006/relationships" r:id="rId2" tooltip=" "/>
          <a:extLst>
            <a:ext uri="{FF2B5EF4-FFF2-40B4-BE49-F238E27FC236}">
              <a16:creationId xmlns:a16="http://schemas.microsoft.com/office/drawing/2014/main" id="{00000000-0008-0000-0E00-000005000000}"/>
            </a:ext>
          </a:extLst>
        </xdr:cNvPr>
        <xdr:cNvSpPr/>
      </xdr:nvSpPr>
      <xdr:spPr>
        <a:xfrm>
          <a:off x="3555393" y="1123917"/>
          <a:ext cx="153178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E7B074-5CC2-41F1-809E-E834AD47EA17}" type="TxLink">
            <a:rPr lang="en-US" sz="1100" b="1" i="0" u="none" strike="noStrike">
              <a:solidFill>
                <a:schemeClr val="bg1"/>
              </a:solidFill>
              <a:latin typeface="Arial" panose="020B0604020202020204" pitchFamily="34" charset="0"/>
              <a:cs typeface="Arial" panose="020B0604020202020204" pitchFamily="34" charset="0"/>
            </a:rPr>
            <a:pPr algn="ctr"/>
            <a:t>Prescriptive Measures</a:t>
          </a:fld>
          <a:endParaRPr lang="en-US" b="1">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20</xdr:col>
      <xdr:colOff>307</xdr:colOff>
      <xdr:row>6</xdr:row>
      <xdr:rowOff>97367</xdr:rowOff>
    </xdr:from>
    <xdr:to>
      <xdr:col>25</xdr:col>
      <xdr:colOff>233892</xdr:colOff>
      <xdr:row>8</xdr:row>
      <xdr:rowOff>190111</xdr:rowOff>
    </xdr:to>
    <xdr:sp macro="" textlink="InteriorExteriorLightingTab">
      <xdr:nvSpPr>
        <xdr:cNvPr id="6" name="Round Same Side Corner Rectangle 8">
          <a:extLst>
            <a:ext uri="{FF2B5EF4-FFF2-40B4-BE49-F238E27FC236}">
              <a16:creationId xmlns:a16="http://schemas.microsoft.com/office/drawing/2014/main" id="{00000000-0008-0000-0E00-000006000000}"/>
            </a:ext>
          </a:extLst>
        </xdr:cNvPr>
        <xdr:cNvSpPr/>
      </xdr:nvSpPr>
      <xdr:spPr>
        <a:xfrm>
          <a:off x="5080307" y="1202267"/>
          <a:ext cx="1534277" cy="473744"/>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26</xdr:col>
      <xdr:colOff>2634</xdr:colOff>
      <xdr:row>6</xdr:row>
      <xdr:rowOff>10583</xdr:rowOff>
    </xdr:from>
    <xdr:to>
      <xdr:col>31</xdr:col>
      <xdr:colOff>234949</xdr:colOff>
      <xdr:row>9</xdr:row>
      <xdr:rowOff>0</xdr:rowOff>
    </xdr:to>
    <xdr:sp macro="" textlink="CustomTab">
      <xdr:nvSpPr>
        <xdr:cNvPr id="7" name="Round Same Side Corner Rectangle 9">
          <a:hlinkClick xmlns:r="http://schemas.openxmlformats.org/officeDocument/2006/relationships" r:id="rId3" tooltip=" "/>
          <a:extLst>
            <a:ext uri="{FF2B5EF4-FFF2-40B4-BE49-F238E27FC236}">
              <a16:creationId xmlns:a16="http://schemas.microsoft.com/office/drawing/2014/main" id="{00000000-0008-0000-0E00-000007000000}"/>
            </a:ext>
          </a:extLst>
        </xdr:cNvPr>
        <xdr:cNvSpPr/>
      </xdr:nvSpPr>
      <xdr:spPr>
        <a:xfrm>
          <a:off x="6643464" y="1115483"/>
          <a:ext cx="1558195"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hlinkClick xmlns:r="http://schemas.openxmlformats.org/officeDocument/2006/relationships" r:id="rId3" tooltip=" "/>
          <a:extLst>
            <a:ext uri="{FF2B5EF4-FFF2-40B4-BE49-F238E27FC236}">
              <a16:creationId xmlns:a16="http://schemas.microsoft.com/office/drawing/2014/main" id="{00000000-0008-0000-0E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10" name="Right Arrow 17">
          <a:hlinkClick xmlns:r="http://schemas.openxmlformats.org/officeDocument/2006/relationships" r:id="rId2" tooltip=" "/>
          <a:extLst>
            <a:ext uri="{FF2B5EF4-FFF2-40B4-BE49-F238E27FC236}">
              <a16:creationId xmlns:a16="http://schemas.microsoft.com/office/drawing/2014/main" id="{00000000-0008-0000-0E00-00000A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247120" cy="633412"/>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29169" y="360928"/>
          <a:ext cx="1124712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a:t>
          </a: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2" name="Round Same Side Corner Rectangle 15">
          <a:hlinkClick xmlns:r="http://schemas.openxmlformats.org/officeDocument/2006/relationships" r:id="rId4" tooltip=" "/>
          <a:extLst>
            <a:ext uri="{FF2B5EF4-FFF2-40B4-BE49-F238E27FC236}">
              <a16:creationId xmlns:a16="http://schemas.microsoft.com/office/drawing/2014/main" id="{00000000-0008-0000-0E00-00000C000000}"/>
            </a:ext>
          </a:extLst>
        </xdr:cNvPr>
        <xdr:cNvSpPr/>
      </xdr:nvSpPr>
      <xdr:spPr>
        <a:xfrm>
          <a:off x="9771803" y="1115483"/>
          <a:ext cx="155448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50</xdr:col>
      <xdr:colOff>828</xdr:colOff>
      <xdr:row>9</xdr:row>
      <xdr:rowOff>0</xdr:rowOff>
    </xdr:to>
    <xdr:sp macro="" textlink="ProjectCompletionNoticeTab">
      <xdr:nvSpPr>
        <xdr:cNvPr id="13" name="Round Same Side Corner Rectangle 15">
          <a:hlinkClick xmlns:r="http://schemas.openxmlformats.org/officeDocument/2006/relationships" r:id="rId5" tooltip=" "/>
          <a:extLst>
            <a:ext uri="{FF2B5EF4-FFF2-40B4-BE49-F238E27FC236}">
              <a16:creationId xmlns:a16="http://schemas.microsoft.com/office/drawing/2014/main" id="{00000000-0008-0000-0E00-00000D000000}"/>
            </a:ext>
          </a:extLst>
        </xdr:cNvPr>
        <xdr:cNvSpPr/>
      </xdr:nvSpPr>
      <xdr:spPr>
        <a:xfrm>
          <a:off x="11333691" y="1115483"/>
          <a:ext cx="1525887"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4" name="Picture 16">
          <a:hlinkClick xmlns:r="http://schemas.openxmlformats.org/officeDocument/2006/relationships" r:id="rId6" tooltip="Welcome Tab"/>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35</xdr:col>
          <xdr:colOff>152400</xdr:colOff>
          <xdr:row>20</xdr:row>
          <xdr:rowOff>66675</xdr:rowOff>
        </xdr:from>
        <xdr:to>
          <xdr:col>38</xdr:col>
          <xdr:colOff>57150</xdr:colOff>
          <xdr:row>21</xdr:row>
          <xdr:rowOff>95250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Interior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20</xdr:row>
          <xdr:rowOff>66675</xdr:rowOff>
        </xdr:from>
        <xdr:to>
          <xdr:col>42</xdr:col>
          <xdr:colOff>57150</xdr:colOff>
          <xdr:row>21</xdr:row>
          <xdr:rowOff>95250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Exterior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152400</xdr:colOff>
          <xdr:row>20</xdr:row>
          <xdr:rowOff>85725</xdr:rowOff>
        </xdr:from>
        <xdr:to>
          <xdr:col>49</xdr:col>
          <xdr:colOff>9525</xdr:colOff>
          <xdr:row>21</xdr:row>
          <xdr:rowOff>76200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Interior and Exterior</a:t>
              </a:r>
            </a:p>
          </xdr:txBody>
        </xdr:sp>
        <xdr:clientData/>
      </xdr:twoCellAnchor>
    </mc:Choice>
    <mc:Fallback/>
  </mc:AlternateContent>
  <xdr:twoCellAnchor editAs="absolute">
    <xdr:from>
      <xdr:col>32</xdr:col>
      <xdr:colOff>10582</xdr:colOff>
      <xdr:row>6</xdr:row>
      <xdr:rowOff>21166</xdr:rowOff>
    </xdr:from>
    <xdr:to>
      <xdr:col>38</xdr:col>
      <xdr:colOff>4772</xdr:colOff>
      <xdr:row>8</xdr:row>
      <xdr:rowOff>188806</xdr:rowOff>
    </xdr:to>
    <xdr:sp macro="" textlink="WholeBuildingPerformancePathTab">
      <xdr:nvSpPr>
        <xdr:cNvPr id="23" name="Round Same Side Corner Rectangle 9">
          <a:hlinkClick xmlns:r="http://schemas.openxmlformats.org/officeDocument/2006/relationships" r:id="rId8" tooltip=" "/>
          <a:extLst>
            <a:ext uri="{FF2B5EF4-FFF2-40B4-BE49-F238E27FC236}">
              <a16:creationId xmlns:a16="http://schemas.microsoft.com/office/drawing/2014/main" id="{00000000-0008-0000-0E00-000017000000}"/>
            </a:ext>
          </a:extLst>
        </xdr:cNvPr>
        <xdr:cNvSpPr/>
      </xdr:nvSpPr>
      <xdr:spPr>
        <a:xfrm>
          <a:off x="7715249" y="1121833"/>
          <a:ext cx="1454690" cy="54864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43FE9FB-2C17-4F9D-A9EF-64D88BF51652}"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10583</xdr:colOff>
      <xdr:row>6</xdr:row>
      <xdr:rowOff>21167</xdr:rowOff>
    </xdr:from>
    <xdr:to>
      <xdr:col>13</xdr:col>
      <xdr:colOff>242735</xdr:colOff>
      <xdr:row>9</xdr:row>
      <xdr:rowOff>2150</xdr:rowOff>
    </xdr:to>
    <xdr:sp macro="" textlink="PrescriptiveTab">
      <xdr:nvSpPr>
        <xdr:cNvPr id="17" name="Round Same Side Corner Rectangle 7">
          <a:hlinkClick xmlns:r="http://schemas.openxmlformats.org/officeDocument/2006/relationships" r:id="rId9"/>
          <a:extLst>
            <a:ext uri="{FF2B5EF4-FFF2-40B4-BE49-F238E27FC236}">
              <a16:creationId xmlns:a16="http://schemas.microsoft.com/office/drawing/2014/main" id="{00000000-0008-0000-0E00-000011000000}"/>
            </a:ext>
          </a:extLst>
        </xdr:cNvPr>
        <xdr:cNvSpPr/>
      </xdr:nvSpPr>
      <xdr:spPr>
        <a:xfrm>
          <a:off x="1873250" y="1121834"/>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chemeClr val="bg1"/>
              </a:solidFill>
              <a:latin typeface="Arial" panose="020B0604020202020204" pitchFamily="34" charset="0"/>
              <a:cs typeface="Arial" panose="020B0604020202020204" pitchFamily="34" charset="0"/>
            </a:rPr>
            <a:t>Measures</a:t>
          </a:r>
          <a:r>
            <a:rPr lang="en-US" b="1" baseline="0">
              <a:solidFill>
                <a:schemeClr val="bg1"/>
              </a:solidFill>
              <a:latin typeface="Arial" panose="020B0604020202020204" pitchFamily="34" charset="0"/>
              <a:cs typeface="Arial" panose="020B0604020202020204" pitchFamily="34" charset="0"/>
            </a:rPr>
            <a:t> List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46</xdr:row>
      <xdr:rowOff>182881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21167</xdr:rowOff>
    </xdr:from>
    <xdr:to>
      <xdr:col>8</xdr:col>
      <xdr:colOff>0</xdr:colOff>
      <xdr:row>9</xdr:row>
      <xdr:rowOff>0</xdr:rowOff>
    </xdr:to>
    <xdr:sp macro="" textlink="MeetingNotes1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F00-000003000000}"/>
            </a:ext>
          </a:extLst>
        </xdr:cNvPr>
        <xdr:cNvSpPr/>
      </xdr:nvSpPr>
      <xdr:spPr>
        <a:xfrm>
          <a:off x="431800" y="1126067"/>
          <a:ext cx="1549400" cy="55033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48AAD9A-A757-4F2E-B11C-BC78BE674AF2}"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 Notes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12093</xdr:colOff>
      <xdr:row>6</xdr:row>
      <xdr:rowOff>19017</xdr:rowOff>
    </xdr:from>
    <xdr:to>
      <xdr:col>20</xdr:col>
      <xdr:colOff>828</xdr:colOff>
      <xdr:row>9</xdr:row>
      <xdr:rowOff>0</xdr:rowOff>
    </xdr:to>
    <xdr:sp macro="" textlink="PrescriptiveTab">
      <xdr:nvSpPr>
        <xdr:cNvPr id="5" name="Round Same Side Corner Rectangle 7">
          <a:hlinkClick xmlns:r="http://schemas.openxmlformats.org/officeDocument/2006/relationships" r:id="rId2" tooltip=" "/>
          <a:extLst>
            <a:ext uri="{FF2B5EF4-FFF2-40B4-BE49-F238E27FC236}">
              <a16:creationId xmlns:a16="http://schemas.microsoft.com/office/drawing/2014/main" id="{00000000-0008-0000-0F00-000005000000}"/>
            </a:ext>
          </a:extLst>
        </xdr:cNvPr>
        <xdr:cNvSpPr/>
      </xdr:nvSpPr>
      <xdr:spPr>
        <a:xfrm>
          <a:off x="3555393" y="1123917"/>
          <a:ext cx="153178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E7B074-5CC2-41F1-809E-E834AD47EA17}" type="TxLink">
            <a:rPr lang="en-US" sz="1100" b="1" i="0" u="none" strike="noStrike">
              <a:solidFill>
                <a:schemeClr val="bg1"/>
              </a:solidFill>
              <a:latin typeface="Arial" panose="020B0604020202020204" pitchFamily="34" charset="0"/>
              <a:cs typeface="Arial" panose="020B0604020202020204" pitchFamily="34" charset="0"/>
            </a:rPr>
            <a:pPr algn="ctr"/>
            <a:t>Prescriptive Measures</a:t>
          </a:fld>
          <a:endParaRPr lang="en-US" b="1">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InteriorExteriorLightingTab">
      <xdr:nvSpPr>
        <xdr:cNvPr id="6" name="Round Same Side Corner Rectangle 8">
          <a:hlinkClick xmlns:r="http://schemas.openxmlformats.org/officeDocument/2006/relationships" r:id="rId3" tooltip=" "/>
          <a:extLst>
            <a:ext uri="{FF2B5EF4-FFF2-40B4-BE49-F238E27FC236}">
              <a16:creationId xmlns:a16="http://schemas.microsoft.com/office/drawing/2014/main" id="{00000000-0008-0000-0F00-000006000000}"/>
            </a:ext>
          </a:extLst>
        </xdr:cNvPr>
        <xdr:cNvSpPr/>
      </xdr:nvSpPr>
      <xdr:spPr>
        <a:xfrm>
          <a:off x="5098087" y="1123918"/>
          <a:ext cx="1538510" cy="55209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26</xdr:col>
      <xdr:colOff>2634</xdr:colOff>
      <xdr:row>6</xdr:row>
      <xdr:rowOff>97367</xdr:rowOff>
    </xdr:from>
    <xdr:to>
      <xdr:col>31</xdr:col>
      <xdr:colOff>234949</xdr:colOff>
      <xdr:row>9</xdr:row>
      <xdr:rowOff>0</xdr:rowOff>
    </xdr:to>
    <xdr:sp macro="" textlink="CustomTab">
      <xdr:nvSpPr>
        <xdr:cNvPr id="7" name="Round Same Side Corner Rectangle 9">
          <a:hlinkClick xmlns:r="http://schemas.openxmlformats.org/officeDocument/2006/relationships" r:id="rId4"/>
          <a:extLst>
            <a:ext uri="{FF2B5EF4-FFF2-40B4-BE49-F238E27FC236}">
              <a16:creationId xmlns:a16="http://schemas.microsoft.com/office/drawing/2014/main" id="{00000000-0008-0000-0F00-000007000000}"/>
            </a:ext>
          </a:extLst>
        </xdr:cNvPr>
        <xdr:cNvSpPr/>
      </xdr:nvSpPr>
      <xdr:spPr>
        <a:xfrm>
          <a:off x="6621451" y="1202267"/>
          <a:ext cx="1553115" cy="474133"/>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hlinkClick xmlns:r="http://schemas.openxmlformats.org/officeDocument/2006/relationships" r:id="rId5" tooltip=" "/>
          <a:extLst>
            <a:ext uri="{FF2B5EF4-FFF2-40B4-BE49-F238E27FC236}">
              <a16:creationId xmlns:a16="http://schemas.microsoft.com/office/drawing/2014/main" id="{00000000-0008-0000-0F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10" name="Right Arrow 17">
          <a:hlinkClick xmlns:r="http://schemas.openxmlformats.org/officeDocument/2006/relationships" r:id="rId3" tooltip=" "/>
          <a:extLst>
            <a:ext uri="{FF2B5EF4-FFF2-40B4-BE49-F238E27FC236}">
              <a16:creationId xmlns:a16="http://schemas.microsoft.com/office/drawing/2014/main" id="{00000000-0008-0000-0F00-00000A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247120" cy="633412"/>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529169" y="360928"/>
          <a:ext cx="1124712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a:t>
          </a: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2" name="Round Same Side Corner Rectangle 15">
          <a:hlinkClick xmlns:r="http://schemas.openxmlformats.org/officeDocument/2006/relationships" r:id="rId6" tooltip=" "/>
          <a:extLst>
            <a:ext uri="{FF2B5EF4-FFF2-40B4-BE49-F238E27FC236}">
              <a16:creationId xmlns:a16="http://schemas.microsoft.com/office/drawing/2014/main" id="{00000000-0008-0000-0F00-00000C000000}"/>
            </a:ext>
          </a:extLst>
        </xdr:cNvPr>
        <xdr:cNvSpPr/>
      </xdr:nvSpPr>
      <xdr:spPr>
        <a:xfrm>
          <a:off x="9771803" y="1115483"/>
          <a:ext cx="155448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50</xdr:col>
      <xdr:colOff>828</xdr:colOff>
      <xdr:row>9</xdr:row>
      <xdr:rowOff>0</xdr:rowOff>
    </xdr:to>
    <xdr:sp macro="" textlink="ProjectCompletionNoticeTab">
      <xdr:nvSpPr>
        <xdr:cNvPr id="13" name="Round Same Side Corner Rectangle 15">
          <a:hlinkClick xmlns:r="http://schemas.openxmlformats.org/officeDocument/2006/relationships" r:id="rId7" tooltip=" "/>
          <a:extLst>
            <a:ext uri="{FF2B5EF4-FFF2-40B4-BE49-F238E27FC236}">
              <a16:creationId xmlns:a16="http://schemas.microsoft.com/office/drawing/2014/main" id="{00000000-0008-0000-0F00-00000D000000}"/>
            </a:ext>
          </a:extLst>
        </xdr:cNvPr>
        <xdr:cNvSpPr/>
      </xdr:nvSpPr>
      <xdr:spPr>
        <a:xfrm>
          <a:off x="11333691" y="1115483"/>
          <a:ext cx="1525887"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4" name="Picture 16">
          <a:hlinkClick xmlns:r="http://schemas.openxmlformats.org/officeDocument/2006/relationships" r:id="rId8" tooltip="Welcome Tab"/>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32</xdr:col>
      <xdr:colOff>0</xdr:colOff>
      <xdr:row>6</xdr:row>
      <xdr:rowOff>0</xdr:rowOff>
    </xdr:from>
    <xdr:to>
      <xdr:col>37</xdr:col>
      <xdr:colOff>237607</xdr:colOff>
      <xdr:row>8</xdr:row>
      <xdr:rowOff>179917</xdr:rowOff>
    </xdr:to>
    <xdr:sp macro="" textlink="WholeBuildingPerformancePathTab">
      <xdr:nvSpPr>
        <xdr:cNvPr id="17" name="Round Same Side Corner Rectangle 9">
          <a:hlinkClick xmlns:r="http://schemas.openxmlformats.org/officeDocument/2006/relationships" r:id="rId5" tooltip=" "/>
          <a:extLst>
            <a:ext uri="{FF2B5EF4-FFF2-40B4-BE49-F238E27FC236}">
              <a16:creationId xmlns:a16="http://schemas.microsoft.com/office/drawing/2014/main" id="{00000000-0008-0000-0F00-000011000000}"/>
            </a:ext>
          </a:extLst>
        </xdr:cNvPr>
        <xdr:cNvSpPr/>
      </xdr:nvSpPr>
      <xdr:spPr>
        <a:xfrm>
          <a:off x="7704667" y="1100667"/>
          <a:ext cx="1454690"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43FE9FB-2C17-4F9D-A9EF-64D88BF51652}"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10583</xdr:colOff>
      <xdr:row>6</xdr:row>
      <xdr:rowOff>21166</xdr:rowOff>
    </xdr:from>
    <xdr:to>
      <xdr:col>13</xdr:col>
      <xdr:colOff>242735</xdr:colOff>
      <xdr:row>9</xdr:row>
      <xdr:rowOff>2149</xdr:rowOff>
    </xdr:to>
    <xdr:sp macro="" textlink="PrescriptiveTab">
      <xdr:nvSpPr>
        <xdr:cNvPr id="15" name="Round Same Side Corner Rectangle 7">
          <a:hlinkClick xmlns:r="http://schemas.openxmlformats.org/officeDocument/2006/relationships" r:id="rId10"/>
          <a:extLst>
            <a:ext uri="{FF2B5EF4-FFF2-40B4-BE49-F238E27FC236}">
              <a16:creationId xmlns:a16="http://schemas.microsoft.com/office/drawing/2014/main" id="{00000000-0008-0000-0F00-00000F000000}"/>
            </a:ext>
          </a:extLst>
        </xdr:cNvPr>
        <xdr:cNvSpPr/>
      </xdr:nvSpPr>
      <xdr:spPr>
        <a:xfrm>
          <a:off x="1873250" y="1121833"/>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chemeClr val="bg1"/>
              </a:solidFill>
              <a:latin typeface="Arial" panose="020B0604020202020204" pitchFamily="34" charset="0"/>
              <a:cs typeface="Arial" panose="020B0604020202020204" pitchFamily="34" charset="0"/>
            </a:rPr>
            <a:t>Measures</a:t>
          </a:r>
          <a:r>
            <a:rPr lang="en-US" b="1" baseline="0">
              <a:solidFill>
                <a:schemeClr val="bg1"/>
              </a:solidFill>
              <a:latin typeface="Arial" panose="020B0604020202020204" pitchFamily="34" charset="0"/>
              <a:cs typeface="Arial" panose="020B0604020202020204" pitchFamily="34" charset="0"/>
            </a:rPr>
            <a:t> List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29</xdr:row>
      <xdr:rowOff>0</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407670" y="1828801"/>
          <a:ext cx="11584305" cy="2828163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1022</xdr:rowOff>
    </xdr:from>
    <xdr:to>
      <xdr:col>8</xdr:col>
      <xdr:colOff>0</xdr:colOff>
      <xdr:row>8</xdr:row>
      <xdr:rowOff>178822</xdr:rowOff>
    </xdr:to>
    <xdr:sp macro="" textlink="MeetingNotes1Tab">
      <xdr:nvSpPr>
        <xdr:cNvPr id="26" name="Round Same Side Corner Rectangle 5">
          <a:hlinkClick xmlns:r="http://schemas.openxmlformats.org/officeDocument/2006/relationships" r:id="rId1" tooltip=" "/>
          <a:extLst>
            <a:ext uri="{FF2B5EF4-FFF2-40B4-BE49-F238E27FC236}">
              <a16:creationId xmlns:a16="http://schemas.microsoft.com/office/drawing/2014/main" id="{00000000-0008-0000-1000-00001A000000}"/>
            </a:ext>
          </a:extLst>
        </xdr:cNvPr>
        <xdr:cNvSpPr/>
      </xdr:nvSpPr>
      <xdr:spPr>
        <a:xfrm>
          <a:off x="402167" y="1144022"/>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48AAD9A-A757-4F2E-B11C-BC78BE674AF2}"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 Notes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32</xdr:col>
      <xdr:colOff>12093</xdr:colOff>
      <xdr:row>6</xdr:row>
      <xdr:rowOff>92038</xdr:rowOff>
    </xdr:from>
    <xdr:to>
      <xdr:col>38</xdr:col>
      <xdr:colOff>828</xdr:colOff>
      <xdr:row>8</xdr:row>
      <xdr:rowOff>189405</xdr:rowOff>
    </xdr:to>
    <xdr:sp macro="" textlink="WholeBuildingPerformancePathTab">
      <xdr:nvSpPr>
        <xdr:cNvPr id="27" name="Round Same Side Corner Rectangle 7">
          <a:extLst>
            <a:ext uri="{FF2B5EF4-FFF2-40B4-BE49-F238E27FC236}">
              <a16:creationId xmlns:a16="http://schemas.microsoft.com/office/drawing/2014/main" id="{00000000-0008-0000-1000-00001B000000}"/>
            </a:ext>
          </a:extLst>
        </xdr:cNvPr>
        <xdr:cNvSpPr/>
      </xdr:nvSpPr>
      <xdr:spPr>
        <a:xfrm>
          <a:off x="7716760" y="1235038"/>
          <a:ext cx="1443943" cy="478367"/>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643ACD7-826A-4623-A524-514B84F8F155}"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7340</xdr:rowOff>
    </xdr:from>
    <xdr:to>
      <xdr:col>25</xdr:col>
      <xdr:colOff>233892</xdr:colOff>
      <xdr:row>8</xdr:row>
      <xdr:rowOff>178433</xdr:rowOff>
    </xdr:to>
    <xdr:sp macro="" textlink="InteriorExteriorLightingTab">
      <xdr:nvSpPr>
        <xdr:cNvPr id="28" name="Round Same Side Corner Rectangle 8">
          <a:hlinkClick xmlns:r="http://schemas.openxmlformats.org/officeDocument/2006/relationships" r:id="rId2" tooltip=" "/>
          <a:extLst>
            <a:ext uri="{FF2B5EF4-FFF2-40B4-BE49-F238E27FC236}">
              <a16:creationId xmlns:a16="http://schemas.microsoft.com/office/drawing/2014/main" id="{00000000-0008-0000-1000-00001C000000}"/>
            </a:ext>
          </a:extLst>
        </xdr:cNvPr>
        <xdr:cNvSpPr/>
      </xdr:nvSpPr>
      <xdr:spPr>
        <a:xfrm>
          <a:off x="4783974" y="1150340"/>
          <a:ext cx="1450668" cy="55209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26</xdr:col>
      <xdr:colOff>2634</xdr:colOff>
      <xdr:row>5</xdr:row>
      <xdr:rowOff>189405</xdr:rowOff>
    </xdr:from>
    <xdr:to>
      <xdr:col>31</xdr:col>
      <xdr:colOff>234949</xdr:colOff>
      <xdr:row>8</xdr:row>
      <xdr:rowOff>178822</xdr:rowOff>
    </xdr:to>
    <xdr:sp macro="" textlink="CustomTab">
      <xdr:nvSpPr>
        <xdr:cNvPr id="29" name="Round Same Side Corner Rectangle 9">
          <a:hlinkClick xmlns:r="http://schemas.openxmlformats.org/officeDocument/2006/relationships" r:id="rId3" tooltip=" "/>
          <a:extLst>
            <a:ext uri="{FF2B5EF4-FFF2-40B4-BE49-F238E27FC236}">
              <a16:creationId xmlns:a16="http://schemas.microsoft.com/office/drawing/2014/main" id="{00000000-0008-0000-1000-00001D000000}"/>
            </a:ext>
          </a:extLst>
        </xdr:cNvPr>
        <xdr:cNvSpPr/>
      </xdr:nvSpPr>
      <xdr:spPr>
        <a:xfrm>
          <a:off x="6241509" y="1141905"/>
          <a:ext cx="1454690"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10</xdr:row>
      <xdr:rowOff>186230</xdr:rowOff>
    </xdr:from>
    <xdr:to>
      <xdr:col>49</xdr:col>
      <xdr:colOff>237067</xdr:colOff>
      <xdr:row>12</xdr:row>
      <xdr:rowOff>104738</xdr:rowOff>
    </xdr:to>
    <xdr:sp macro="" textlink="">
      <xdr:nvSpPr>
        <xdr:cNvPr id="30" name="Right Arrow 16">
          <a:hlinkClick xmlns:r="http://schemas.openxmlformats.org/officeDocument/2006/relationships" r:id="rId4" tooltip=" "/>
          <a:extLst>
            <a:ext uri="{FF2B5EF4-FFF2-40B4-BE49-F238E27FC236}">
              <a16:creationId xmlns:a16="http://schemas.microsoft.com/office/drawing/2014/main" id="{00000000-0008-0000-1000-00001E000000}"/>
            </a:ext>
          </a:extLst>
        </xdr:cNvPr>
        <xdr:cNvSpPr/>
      </xdr:nvSpPr>
      <xdr:spPr>
        <a:xfrm>
          <a:off x="11609916" y="2091230"/>
          <a:ext cx="469901"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10</xdr:row>
      <xdr:rowOff>178821</xdr:rowOff>
    </xdr:from>
    <xdr:to>
      <xdr:col>5</xdr:col>
      <xdr:colOff>22225</xdr:colOff>
      <xdr:row>12</xdr:row>
      <xdr:rowOff>103679</xdr:rowOff>
    </xdr:to>
    <xdr:sp macro="" textlink="">
      <xdr:nvSpPr>
        <xdr:cNvPr id="31" name="Right Arrow 17">
          <a:hlinkClick xmlns:r="http://schemas.openxmlformats.org/officeDocument/2006/relationships" r:id="rId3" tooltip=" "/>
          <a:extLst>
            <a:ext uri="{FF2B5EF4-FFF2-40B4-BE49-F238E27FC236}">
              <a16:creationId xmlns:a16="http://schemas.microsoft.com/office/drawing/2014/main" id="{00000000-0008-0000-1000-00001F000000}"/>
            </a:ext>
          </a:extLst>
        </xdr:cNvPr>
        <xdr:cNvSpPr/>
      </xdr:nvSpPr>
      <xdr:spPr>
        <a:xfrm rot="10800000">
          <a:off x="656167" y="2083821"/>
          <a:ext cx="498475"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91583"/>
    <xdr:ext cx="8339664" cy="633412"/>
    <xdr:sp macro="" textlink="">
      <xdr:nvSpPr>
        <xdr:cNvPr id="32" name="TextBox 31">
          <a:extLst>
            <a:ext uri="{FF2B5EF4-FFF2-40B4-BE49-F238E27FC236}">
              <a16:creationId xmlns:a16="http://schemas.microsoft.com/office/drawing/2014/main" id="{00000000-0008-0000-1000-000020000000}"/>
            </a:ext>
          </a:extLst>
        </xdr:cNvPr>
        <xdr:cNvSpPr txBox="1"/>
      </xdr:nvSpPr>
      <xdr:spPr>
        <a:xfrm>
          <a:off x="529169" y="391583"/>
          <a:ext cx="8339664"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a:t>
          </a:r>
          <a:r>
            <a:rPr lang="en-US" sz="2000" b="1" baseline="0">
              <a:solidFill>
                <a:srgbClr val="002D56"/>
              </a:solidFill>
              <a:latin typeface="Arial" panose="020B0604020202020204" pitchFamily="34" charset="0"/>
              <a:cs typeface="Arial" panose="020B0604020202020204" pitchFamily="34" charset="0"/>
            </a:rPr>
            <a:t> Solutions</a:t>
          </a:r>
          <a:endParaRPr lang="en-US" sz="2000" b="1">
            <a:solidFill>
              <a:srgbClr val="002D56"/>
            </a:solidFill>
            <a:latin typeface="Arial" panose="020B0604020202020204" pitchFamily="34" charset="0"/>
            <a:cs typeface="Arial" panose="020B0604020202020204" pitchFamily="34" charset="0"/>
          </a:endParaRP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5</xdr:row>
      <xdr:rowOff>189405</xdr:rowOff>
    </xdr:from>
    <xdr:to>
      <xdr:col>44</xdr:col>
      <xdr:colOff>10583</xdr:colOff>
      <xdr:row>8</xdr:row>
      <xdr:rowOff>178822</xdr:rowOff>
    </xdr:to>
    <xdr:sp macro="" textlink="SummaryReportTab">
      <xdr:nvSpPr>
        <xdr:cNvPr id="33" name="Round Same Side Corner Rectangle 15">
          <a:hlinkClick xmlns:r="http://schemas.openxmlformats.org/officeDocument/2006/relationships" r:id="rId4" tooltip=" "/>
          <a:extLst>
            <a:ext uri="{FF2B5EF4-FFF2-40B4-BE49-F238E27FC236}">
              <a16:creationId xmlns:a16="http://schemas.microsoft.com/office/drawing/2014/main" id="{00000000-0008-0000-1000-000021000000}"/>
            </a:ext>
          </a:extLst>
        </xdr:cNvPr>
        <xdr:cNvSpPr/>
      </xdr:nvSpPr>
      <xdr:spPr>
        <a:xfrm>
          <a:off x="9175750" y="1141905"/>
          <a:ext cx="146050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5</xdr:row>
      <xdr:rowOff>189405</xdr:rowOff>
    </xdr:from>
    <xdr:to>
      <xdr:col>50</xdr:col>
      <xdr:colOff>828</xdr:colOff>
      <xdr:row>8</xdr:row>
      <xdr:rowOff>178822</xdr:rowOff>
    </xdr:to>
    <xdr:sp macro="" textlink="ProjectCompletionNoticeTab">
      <xdr:nvSpPr>
        <xdr:cNvPr id="34" name="Round Same Side Corner Rectangle 15">
          <a:hlinkClick xmlns:r="http://schemas.openxmlformats.org/officeDocument/2006/relationships" r:id="rId5" tooltip=" "/>
          <a:extLst>
            <a:ext uri="{FF2B5EF4-FFF2-40B4-BE49-F238E27FC236}">
              <a16:creationId xmlns:a16="http://schemas.microsoft.com/office/drawing/2014/main" id="{00000000-0008-0000-1000-000022000000}"/>
            </a:ext>
          </a:extLst>
        </xdr:cNvPr>
        <xdr:cNvSpPr/>
      </xdr:nvSpPr>
      <xdr:spPr>
        <a:xfrm>
          <a:off x="10643658" y="1141905"/>
          <a:ext cx="1438045"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34042</xdr:rowOff>
    </xdr:from>
    <xdr:to>
      <xdr:col>49</xdr:col>
      <xdr:colOff>45720</xdr:colOff>
      <xdr:row>4</xdr:row>
      <xdr:rowOff>155962</xdr:rowOff>
    </xdr:to>
    <xdr:pic>
      <xdr:nvPicPr>
        <xdr:cNvPr id="35" name="Picture 16">
          <a:extLst>
            <a:ext uri="{FF2B5EF4-FFF2-40B4-BE49-F238E27FC236}">
              <a16:creationId xmlns:a16="http://schemas.microsoft.com/office/drawing/2014/main" id="{00000000-0008-0000-1000-00002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6540" y="415042"/>
          <a:ext cx="274193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10583</xdr:colOff>
      <xdr:row>6</xdr:row>
      <xdr:rowOff>9489</xdr:rowOff>
    </xdr:from>
    <xdr:to>
      <xdr:col>20</xdr:col>
      <xdr:colOff>4773</xdr:colOff>
      <xdr:row>8</xdr:row>
      <xdr:rowOff>177129</xdr:rowOff>
    </xdr:to>
    <xdr:sp macro="" textlink="PrescriptiveTab">
      <xdr:nvSpPr>
        <xdr:cNvPr id="36" name="Round Same Side Corner Rectangle 9">
          <a:hlinkClick xmlns:r="http://schemas.openxmlformats.org/officeDocument/2006/relationships" r:id="rId7" tooltip=" "/>
          <a:extLst>
            <a:ext uri="{FF2B5EF4-FFF2-40B4-BE49-F238E27FC236}">
              <a16:creationId xmlns:a16="http://schemas.microsoft.com/office/drawing/2014/main" id="{00000000-0008-0000-1000-000024000000}"/>
            </a:ext>
          </a:extLst>
        </xdr:cNvPr>
        <xdr:cNvSpPr/>
      </xdr:nvSpPr>
      <xdr:spPr>
        <a:xfrm>
          <a:off x="3333750" y="1152489"/>
          <a:ext cx="1454690" cy="54864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796FD7A-75D8-44C2-AE0A-A7E10DE1DB20}"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Prescriptive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10583</xdr:colOff>
      <xdr:row>6</xdr:row>
      <xdr:rowOff>10584</xdr:rowOff>
    </xdr:from>
    <xdr:to>
      <xdr:col>13</xdr:col>
      <xdr:colOff>242735</xdr:colOff>
      <xdr:row>8</xdr:row>
      <xdr:rowOff>182067</xdr:rowOff>
    </xdr:to>
    <xdr:sp macro="" textlink="PrescriptiveTab">
      <xdr:nvSpPr>
        <xdr:cNvPr id="15" name="Round Same Side Corner Rectangle 7">
          <a:hlinkClick xmlns:r="http://schemas.openxmlformats.org/officeDocument/2006/relationships" r:id="rId8"/>
          <a:extLst>
            <a:ext uri="{FF2B5EF4-FFF2-40B4-BE49-F238E27FC236}">
              <a16:creationId xmlns:a16="http://schemas.microsoft.com/office/drawing/2014/main" id="{00000000-0008-0000-1000-00000F000000}"/>
            </a:ext>
          </a:extLst>
        </xdr:cNvPr>
        <xdr:cNvSpPr/>
      </xdr:nvSpPr>
      <xdr:spPr>
        <a:xfrm>
          <a:off x="1873250" y="1153584"/>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chemeClr val="bg1"/>
              </a:solidFill>
              <a:latin typeface="Arial" panose="020B0604020202020204" pitchFamily="34" charset="0"/>
              <a:cs typeface="Arial" panose="020B0604020202020204" pitchFamily="34" charset="0"/>
            </a:rPr>
            <a:t>Measures</a:t>
          </a:r>
          <a:r>
            <a:rPr lang="en-US" b="1" baseline="0">
              <a:solidFill>
                <a:schemeClr val="bg1"/>
              </a:solidFill>
              <a:latin typeface="Arial" panose="020B0604020202020204" pitchFamily="34" charset="0"/>
              <a:cs typeface="Arial" panose="020B0604020202020204" pitchFamily="34" charset="0"/>
            </a:rPr>
            <a:t> List</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7620</xdr:colOff>
      <xdr:row>10</xdr:row>
      <xdr:rowOff>1</xdr:rowOff>
    </xdr:from>
    <xdr:to>
      <xdr:col>51</xdr:col>
      <xdr:colOff>0</xdr:colOff>
      <xdr:row>60</xdr:row>
      <xdr:rowOff>186267</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439420" y="1828801"/>
          <a:ext cx="12561147" cy="9520766"/>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8467</xdr:rowOff>
    </xdr:from>
    <xdr:to>
      <xdr:col>8</xdr:col>
      <xdr:colOff>0</xdr:colOff>
      <xdr:row>9</xdr:row>
      <xdr:rowOff>0</xdr:rowOff>
    </xdr:to>
    <xdr:sp macro="" textlink="Welcome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1100-000003000000}"/>
            </a:ext>
          </a:extLst>
        </xdr:cNvPr>
        <xdr:cNvSpPr/>
      </xdr:nvSpPr>
      <xdr:spPr>
        <a:xfrm>
          <a:off x="431800" y="1113367"/>
          <a:ext cx="1549400" cy="56303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2" tooltip=" "/>
          <a:extLst>
            <a:ext uri="{FF2B5EF4-FFF2-40B4-BE49-F238E27FC236}">
              <a16:creationId xmlns:a16="http://schemas.microsoft.com/office/drawing/2014/main" id="{00000000-0008-0000-11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20</xdr:col>
      <xdr:colOff>828</xdr:colOff>
      <xdr:row>9</xdr:row>
      <xdr:rowOff>0</xdr:rowOff>
    </xdr:to>
    <xdr:sp macro="" textlink="TermsandConditionsTab">
      <xdr:nvSpPr>
        <xdr:cNvPr id="5" name="Round Same Side Corner Rectangle 7">
          <a:hlinkClick xmlns:r="http://schemas.openxmlformats.org/officeDocument/2006/relationships" r:id="rId3" tooltip=" "/>
          <a:extLst>
            <a:ext uri="{FF2B5EF4-FFF2-40B4-BE49-F238E27FC236}">
              <a16:creationId xmlns:a16="http://schemas.microsoft.com/office/drawing/2014/main" id="{00000000-0008-0000-11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ProgramApplicationTab">
      <xdr:nvSpPr>
        <xdr:cNvPr id="6" name="Round Same Side Corner Rectangle 8">
          <a:hlinkClick xmlns:r="http://schemas.openxmlformats.org/officeDocument/2006/relationships" r:id="rId4" tooltip=" "/>
          <a:extLst>
            <a:ext uri="{FF2B5EF4-FFF2-40B4-BE49-F238E27FC236}">
              <a16:creationId xmlns:a16="http://schemas.microsoft.com/office/drawing/2014/main" id="{00000000-0008-0000-11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26</xdr:col>
      <xdr:colOff>2634</xdr:colOff>
      <xdr:row>6</xdr:row>
      <xdr:rowOff>10583</xdr:rowOff>
    </xdr:from>
    <xdr:to>
      <xdr:col>31</xdr:col>
      <xdr:colOff>234949</xdr:colOff>
      <xdr:row>9</xdr:row>
      <xdr:rowOff>0</xdr:rowOff>
    </xdr:to>
    <xdr:sp macro="" textlink="EnergySmartChecklistTab">
      <xdr:nvSpPr>
        <xdr:cNvPr id="7" name="Round Same Side Corner Rectangle 9">
          <a:hlinkClick xmlns:r="http://schemas.openxmlformats.org/officeDocument/2006/relationships" r:id="rId5" tooltip=" "/>
          <a:extLst>
            <a:ext uri="{FF2B5EF4-FFF2-40B4-BE49-F238E27FC236}">
              <a16:creationId xmlns:a16="http://schemas.microsoft.com/office/drawing/2014/main" id="{00000000-0008-0000-11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absoluteAnchor>
    <xdr:pos x="529169" y="360928"/>
    <xdr:ext cx="10698480" cy="633412"/>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529169" y="360928"/>
          <a:ext cx="1069848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 Solutions</a:t>
          </a: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93133</xdr:rowOff>
    </xdr:from>
    <xdr:to>
      <xdr:col>44</xdr:col>
      <xdr:colOff>10583</xdr:colOff>
      <xdr:row>9</xdr:row>
      <xdr:rowOff>0</xdr:rowOff>
    </xdr:to>
    <xdr:sp macro="" textlink="SummaryReportTab">
      <xdr:nvSpPr>
        <xdr:cNvPr id="11" name="Round Same Side Corner Rectangle 15">
          <a:extLst>
            <a:ext uri="{FF2B5EF4-FFF2-40B4-BE49-F238E27FC236}">
              <a16:creationId xmlns:a16="http://schemas.microsoft.com/office/drawing/2014/main" id="{00000000-0008-0000-1100-00000B000000}"/>
            </a:ext>
          </a:extLst>
        </xdr:cNvPr>
        <xdr:cNvSpPr/>
      </xdr:nvSpPr>
      <xdr:spPr>
        <a:xfrm>
          <a:off x="9738783" y="1198033"/>
          <a:ext cx="1549400" cy="478367"/>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50</xdr:col>
      <xdr:colOff>828</xdr:colOff>
      <xdr:row>9</xdr:row>
      <xdr:rowOff>0</xdr:rowOff>
    </xdr:to>
    <xdr:sp macro="" textlink="ProjectCompletionNoticeTab">
      <xdr:nvSpPr>
        <xdr:cNvPr id="12" name="Round Same Side Corner Rectangle 15">
          <a:hlinkClick xmlns:r="http://schemas.openxmlformats.org/officeDocument/2006/relationships" r:id="rId6" tooltip=" "/>
          <a:extLst>
            <a:ext uri="{FF2B5EF4-FFF2-40B4-BE49-F238E27FC236}">
              <a16:creationId xmlns:a16="http://schemas.microsoft.com/office/drawing/2014/main" id="{00000000-0008-0000-1100-00000C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3" name="Picture 16">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220980</xdr:colOff>
      <xdr:row>54</xdr:row>
      <xdr:rowOff>106680</xdr:rowOff>
    </xdr:from>
    <xdr:to>
      <xdr:col>40</xdr:col>
      <xdr:colOff>83820</xdr:colOff>
      <xdr:row>56</xdr:row>
      <xdr:rowOff>106680</xdr:rowOff>
    </xdr:to>
    <xdr:pic>
      <xdr:nvPicPr>
        <xdr:cNvPr id="16" name="Picture 13">
          <a:extLst>
            <a:ext uri="{FF2B5EF4-FFF2-40B4-BE49-F238E27FC236}">
              <a16:creationId xmlns:a16="http://schemas.microsoft.com/office/drawing/2014/main" id="{00000000-0008-0000-1100-00001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80070" y="9974580"/>
          <a:ext cx="21945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0</xdr:colOff>
      <xdr:row>25</xdr:row>
      <xdr:rowOff>5293</xdr:rowOff>
    </xdr:from>
    <xdr:to>
      <xdr:col>49</xdr:col>
      <xdr:colOff>5291</xdr:colOff>
      <xdr:row>35</xdr:row>
      <xdr:rowOff>5293</xdr:rowOff>
    </xdr:to>
    <xdr:sp macro="" textlink="">
      <xdr:nvSpPr>
        <xdr:cNvPr id="17" name="Rectangle: Rounded Corners 16">
          <a:extLst>
            <a:ext uri="{FF2B5EF4-FFF2-40B4-BE49-F238E27FC236}">
              <a16:creationId xmlns:a16="http://schemas.microsoft.com/office/drawing/2014/main" id="{00000000-0008-0000-1100-000011000000}"/>
            </a:ext>
          </a:extLst>
        </xdr:cNvPr>
        <xdr:cNvSpPr/>
      </xdr:nvSpPr>
      <xdr:spPr>
        <a:xfrm>
          <a:off x="6112933" y="4501093"/>
          <a:ext cx="6461125" cy="1905000"/>
        </a:xfrm>
        <a:prstGeom prst="roundRect">
          <a:avLst>
            <a:gd name="adj" fmla="val 0"/>
          </a:avLst>
        </a:prstGeom>
        <a:noFill/>
        <a:ln w="19050">
          <a:solidFill>
            <a:srgbClr val="006F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45</xdr:col>
      <xdr:colOff>0</xdr:colOff>
      <xdr:row>9</xdr:row>
      <xdr:rowOff>0</xdr:rowOff>
    </xdr:from>
    <xdr:to>
      <xdr:col>16384</xdr:col>
      <xdr:colOff>329947</xdr:colOff>
      <xdr:row>20</xdr:row>
      <xdr:rowOff>132291</xdr:rowOff>
    </xdr:to>
    <xdr:pic>
      <xdr:nvPicPr>
        <xdr:cNvPr id="31" name="Picture 16">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535833" y="1676400"/>
          <a:ext cx="2311147" cy="1999191"/>
        </a:xfrm>
        <a:prstGeom prst="rect">
          <a:avLst/>
        </a:prstGeom>
      </xdr:spPr>
    </xdr:pic>
    <xdr:clientData/>
  </xdr:twoCellAnchor>
  <xdr:twoCellAnchor editAs="absolute">
    <xdr:from>
      <xdr:col>33</xdr:col>
      <xdr:colOff>58852</xdr:colOff>
      <xdr:row>25</xdr:row>
      <xdr:rowOff>174053</xdr:rowOff>
    </xdr:from>
    <xdr:to>
      <xdr:col>39</xdr:col>
      <xdr:colOff>133586</xdr:colOff>
      <xdr:row>33</xdr:row>
      <xdr:rowOff>181688</xdr:rowOff>
    </xdr:to>
    <xdr:pic>
      <xdr:nvPicPr>
        <xdr:cNvPr id="32" name="Picture 15">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3304167">
          <a:off x="8008734" y="4649004"/>
          <a:ext cx="1531635" cy="1535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84664</xdr:colOff>
      <xdr:row>16</xdr:row>
      <xdr:rowOff>74083</xdr:rowOff>
    </xdr:from>
    <xdr:to>
      <xdr:col>4</xdr:col>
      <xdr:colOff>96306</xdr:colOff>
      <xdr:row>18</xdr:row>
      <xdr:rowOff>157691</xdr:rowOff>
    </xdr:to>
    <xdr:sp macro="" textlink="">
      <xdr:nvSpPr>
        <xdr:cNvPr id="19" name="Right Arrow 17">
          <a:hlinkClick xmlns:r="http://schemas.openxmlformats.org/officeDocument/2006/relationships" r:id="rId11" tooltip=" "/>
          <a:extLst>
            <a:ext uri="{FF2B5EF4-FFF2-40B4-BE49-F238E27FC236}">
              <a16:creationId xmlns:a16="http://schemas.microsoft.com/office/drawing/2014/main" id="{00000000-0008-0000-1100-000013000000}"/>
            </a:ext>
          </a:extLst>
        </xdr:cNvPr>
        <xdr:cNvSpPr/>
      </xdr:nvSpPr>
      <xdr:spPr>
        <a:xfrm rot="10800000">
          <a:off x="486831" y="2995083"/>
          <a:ext cx="498475"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4</xdr:col>
      <xdr:colOff>21166</xdr:colOff>
      <xdr:row>20</xdr:row>
      <xdr:rowOff>10584</xdr:rowOff>
    </xdr:from>
    <xdr:to>
      <xdr:col>10</xdr:col>
      <xdr:colOff>21168</xdr:colOff>
      <xdr:row>27</xdr:row>
      <xdr:rowOff>178224</xdr:rowOff>
    </xdr:to>
    <xdr:sp macro="" textlink="">
      <xdr:nvSpPr>
        <xdr:cNvPr id="22" name="Oval 21">
          <a:hlinkClick xmlns:r="http://schemas.openxmlformats.org/officeDocument/2006/relationships" r:id="rId4" tooltip=" "/>
          <a:extLst>
            <a:ext uri="{FF2B5EF4-FFF2-40B4-BE49-F238E27FC236}">
              <a16:creationId xmlns:a16="http://schemas.microsoft.com/office/drawing/2014/main" id="{00000000-0008-0000-1100-000016000000}"/>
            </a:ext>
          </a:extLst>
        </xdr:cNvPr>
        <xdr:cNvSpPr/>
      </xdr:nvSpPr>
      <xdr:spPr>
        <a:xfrm>
          <a:off x="910166" y="3534834"/>
          <a:ext cx="1460502" cy="1501140"/>
        </a:xfrm>
        <a:prstGeom prst="ellipse">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Program Application</a:t>
          </a:r>
          <a:r>
            <a:rPr lang="en-US" sz="1200" b="1">
              <a:latin typeface="Arial" panose="020B0604020202020204" pitchFamily="34" charset="0"/>
              <a:cs typeface="Arial" panose="020B0604020202020204" pitchFamily="34" charset="0"/>
            </a:rPr>
            <a:t>	</a:t>
          </a:r>
          <a:endParaRPr lang="en-US" sz="1200" b="1"/>
        </a:p>
      </xdr:txBody>
    </xdr:sp>
    <xdr:clientData/>
  </xdr:twoCellAnchor>
  <xdr:twoCellAnchor editAs="absolute">
    <xdr:from>
      <xdr:col>14</xdr:col>
      <xdr:colOff>31749</xdr:colOff>
      <xdr:row>28</xdr:row>
      <xdr:rowOff>0</xdr:rowOff>
    </xdr:from>
    <xdr:to>
      <xdr:col>20</xdr:col>
      <xdr:colOff>4231</xdr:colOff>
      <xdr:row>35</xdr:row>
      <xdr:rowOff>127001</xdr:rowOff>
    </xdr:to>
    <xdr:sp macro="" textlink="">
      <xdr:nvSpPr>
        <xdr:cNvPr id="23" name="Oval 22">
          <a:hlinkClick xmlns:r="http://schemas.openxmlformats.org/officeDocument/2006/relationships" r:id="rId12" tooltip=" "/>
          <a:extLst>
            <a:ext uri="{FF2B5EF4-FFF2-40B4-BE49-F238E27FC236}">
              <a16:creationId xmlns:a16="http://schemas.microsoft.com/office/drawing/2014/main" id="{00000000-0008-0000-1100-000017000000}"/>
            </a:ext>
          </a:extLst>
        </xdr:cNvPr>
        <xdr:cNvSpPr/>
      </xdr:nvSpPr>
      <xdr:spPr>
        <a:xfrm>
          <a:off x="3354916" y="5048250"/>
          <a:ext cx="1432982" cy="1460501"/>
        </a:xfrm>
        <a:prstGeom prst="ellipse">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50" b="1">
              <a:solidFill>
                <a:schemeClr val="bg1"/>
              </a:solidFill>
              <a:latin typeface="Arial" panose="020B0604020202020204" pitchFamily="34" charset="0"/>
              <a:ea typeface="+mn-ea"/>
              <a:cs typeface="Arial" panose="020B0604020202020204" pitchFamily="34" charset="0"/>
            </a:rPr>
            <a:t>Meeting</a:t>
          </a:r>
          <a:r>
            <a:rPr lang="en-US" sz="1050" b="1" baseline="0">
              <a:solidFill>
                <a:schemeClr val="bg1"/>
              </a:solidFill>
              <a:latin typeface="Arial" panose="020B0604020202020204" pitchFamily="34" charset="0"/>
              <a:ea typeface="+mn-ea"/>
              <a:cs typeface="Arial" panose="020B0604020202020204" pitchFamily="34" charset="0"/>
            </a:rPr>
            <a:t> Notes</a:t>
          </a:r>
          <a:endParaRPr lang="en-US" sz="1050" b="1">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xdr:col>
      <xdr:colOff>21166</xdr:colOff>
      <xdr:row>36</xdr:row>
      <xdr:rowOff>10584</xdr:rowOff>
    </xdr:from>
    <xdr:to>
      <xdr:col>9</xdr:col>
      <xdr:colOff>228598</xdr:colOff>
      <xdr:row>43</xdr:row>
      <xdr:rowOff>137585</xdr:rowOff>
    </xdr:to>
    <xdr:sp macro="" textlink="">
      <xdr:nvSpPr>
        <xdr:cNvPr id="24" name="Oval 23">
          <a:hlinkClick xmlns:r="http://schemas.openxmlformats.org/officeDocument/2006/relationships" r:id="rId13" tooltip=" "/>
          <a:extLst>
            <a:ext uri="{FF2B5EF4-FFF2-40B4-BE49-F238E27FC236}">
              <a16:creationId xmlns:a16="http://schemas.microsoft.com/office/drawing/2014/main" id="{00000000-0008-0000-1100-000018000000}"/>
            </a:ext>
          </a:extLst>
        </xdr:cNvPr>
        <xdr:cNvSpPr/>
      </xdr:nvSpPr>
      <xdr:spPr>
        <a:xfrm>
          <a:off x="910166" y="6582834"/>
          <a:ext cx="1424515" cy="1460501"/>
        </a:xfrm>
        <a:prstGeom prst="ellipse">
          <a:avLst/>
        </a:prstGeom>
        <a:solidFill>
          <a:srgbClr val="006F51"/>
        </a:solidFill>
        <a:ln>
          <a:solidFill>
            <a:srgbClr val="006F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lt1"/>
              </a:solidFill>
              <a:latin typeface="Arial" panose="020B0604020202020204" pitchFamily="34" charset="0"/>
              <a:ea typeface="+mn-ea"/>
              <a:cs typeface="Arial" panose="020B0604020202020204" pitchFamily="34" charset="0"/>
            </a:rPr>
            <a:t>Prescriptive Measures</a:t>
          </a:r>
        </a:p>
      </xdr:txBody>
    </xdr:sp>
    <xdr:clientData/>
  </xdr:twoCellAnchor>
  <xdr:twoCellAnchor editAs="absolute">
    <xdr:from>
      <xdr:col>14</xdr:col>
      <xdr:colOff>31750</xdr:colOff>
      <xdr:row>44</xdr:row>
      <xdr:rowOff>0</xdr:rowOff>
    </xdr:from>
    <xdr:to>
      <xdr:col>19</xdr:col>
      <xdr:colOff>218019</xdr:colOff>
      <xdr:row>51</xdr:row>
      <xdr:rowOff>127001</xdr:rowOff>
    </xdr:to>
    <xdr:sp macro="" textlink="">
      <xdr:nvSpPr>
        <xdr:cNvPr id="27" name="Oval 26">
          <a:hlinkClick xmlns:r="http://schemas.openxmlformats.org/officeDocument/2006/relationships" r:id="rId14" tooltip=" "/>
          <a:extLst>
            <a:ext uri="{FF2B5EF4-FFF2-40B4-BE49-F238E27FC236}">
              <a16:creationId xmlns:a16="http://schemas.microsoft.com/office/drawing/2014/main" id="{00000000-0008-0000-1100-00001B000000}"/>
            </a:ext>
          </a:extLst>
        </xdr:cNvPr>
        <xdr:cNvSpPr/>
      </xdr:nvSpPr>
      <xdr:spPr>
        <a:xfrm>
          <a:off x="3354917" y="8096250"/>
          <a:ext cx="1403352" cy="1460501"/>
        </a:xfrm>
        <a:prstGeom prst="ellipse">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lt1"/>
              </a:solidFill>
              <a:latin typeface="Arial" panose="020B0604020202020204" pitchFamily="34" charset="0"/>
              <a:ea typeface="+mn-ea"/>
              <a:cs typeface="Arial" panose="020B0604020202020204" pitchFamily="34" charset="0"/>
            </a:rPr>
            <a:t>Interior &amp; Exterior Lighting</a:t>
          </a:r>
        </a:p>
      </xdr:txBody>
    </xdr:sp>
    <xdr:clientData/>
  </xdr:twoCellAnchor>
  <xdr:twoCellAnchor editAs="absolute">
    <xdr:from>
      <xdr:col>4</xdr:col>
      <xdr:colOff>10583</xdr:colOff>
      <xdr:row>52</xdr:row>
      <xdr:rowOff>21167</xdr:rowOff>
    </xdr:from>
    <xdr:to>
      <xdr:col>9</xdr:col>
      <xdr:colOff>234949</xdr:colOff>
      <xdr:row>59</xdr:row>
      <xdr:rowOff>148168</xdr:rowOff>
    </xdr:to>
    <xdr:sp macro="" textlink="">
      <xdr:nvSpPr>
        <xdr:cNvPr id="28" name="Oval 27">
          <a:hlinkClick xmlns:r="http://schemas.openxmlformats.org/officeDocument/2006/relationships" r:id="rId15" tooltip=" "/>
          <a:extLst>
            <a:ext uri="{FF2B5EF4-FFF2-40B4-BE49-F238E27FC236}">
              <a16:creationId xmlns:a16="http://schemas.microsoft.com/office/drawing/2014/main" id="{00000000-0008-0000-1100-00001C000000}"/>
            </a:ext>
          </a:extLst>
        </xdr:cNvPr>
        <xdr:cNvSpPr/>
      </xdr:nvSpPr>
      <xdr:spPr>
        <a:xfrm>
          <a:off x="899583" y="9641417"/>
          <a:ext cx="1441449" cy="1460501"/>
        </a:xfrm>
        <a:prstGeom prst="ellipse">
          <a:avLst/>
        </a:prstGeom>
        <a:solidFill>
          <a:srgbClr val="B51E84"/>
        </a:solidFill>
        <a:ln>
          <a:solidFill>
            <a:srgbClr val="B51E8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lt1"/>
              </a:solidFill>
              <a:latin typeface="Arial" panose="020B0604020202020204" pitchFamily="34" charset="0"/>
              <a:ea typeface="+mn-ea"/>
              <a:cs typeface="Arial" panose="020B0604020202020204" pitchFamily="34" charset="0"/>
            </a:rPr>
            <a:t>Custom Measures</a:t>
          </a:r>
        </a:p>
      </xdr:txBody>
    </xdr:sp>
    <xdr:clientData/>
  </xdr:twoCellAnchor>
  <xdr:twoCellAnchor editAs="absolute">
    <xdr:from>
      <xdr:col>19</xdr:col>
      <xdr:colOff>179919</xdr:colOff>
      <xdr:row>16</xdr:row>
      <xdr:rowOff>84667</xdr:rowOff>
    </xdr:from>
    <xdr:to>
      <xdr:col>21</xdr:col>
      <xdr:colOff>162987</xdr:colOff>
      <xdr:row>18</xdr:row>
      <xdr:rowOff>161925</xdr:rowOff>
    </xdr:to>
    <xdr:sp macro="" textlink="">
      <xdr:nvSpPr>
        <xdr:cNvPr id="25" name="Right Arrow 16">
          <a:hlinkClick xmlns:r="http://schemas.openxmlformats.org/officeDocument/2006/relationships" r:id="rId6" tooltip=" "/>
          <a:extLst>
            <a:ext uri="{FF2B5EF4-FFF2-40B4-BE49-F238E27FC236}">
              <a16:creationId xmlns:a16="http://schemas.microsoft.com/office/drawing/2014/main" id="{00000000-0008-0000-1100-000019000000}"/>
            </a:ext>
          </a:extLst>
        </xdr:cNvPr>
        <xdr:cNvSpPr/>
      </xdr:nvSpPr>
      <xdr:spPr>
        <a:xfrm>
          <a:off x="4720169" y="3005667"/>
          <a:ext cx="469901"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32</xdr:col>
      <xdr:colOff>0</xdr:colOff>
      <xdr:row>5</xdr:row>
      <xdr:rowOff>190499</xdr:rowOff>
    </xdr:from>
    <xdr:to>
      <xdr:col>38</xdr:col>
      <xdr:colOff>0</xdr:colOff>
      <xdr:row>8</xdr:row>
      <xdr:rowOff>177799</xdr:rowOff>
    </xdr:to>
    <xdr:sp macro="" textlink="MeasureTabs">
      <xdr:nvSpPr>
        <xdr:cNvPr id="29" name="Round Same Side Corner Rectangle 5">
          <a:hlinkClick xmlns:r="http://schemas.openxmlformats.org/officeDocument/2006/relationships" r:id="rId16" tooltip=" "/>
          <a:extLst>
            <a:ext uri="{FF2B5EF4-FFF2-40B4-BE49-F238E27FC236}">
              <a16:creationId xmlns:a16="http://schemas.microsoft.com/office/drawing/2014/main" id="{00000000-0008-0000-1100-00001D000000}"/>
            </a:ext>
          </a:extLst>
        </xdr:cNvPr>
        <xdr:cNvSpPr/>
      </xdr:nvSpPr>
      <xdr:spPr>
        <a:xfrm>
          <a:off x="7704667" y="1100666"/>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7620</xdr:colOff>
      <xdr:row>10</xdr:row>
      <xdr:rowOff>0</xdr:rowOff>
    </xdr:from>
    <xdr:to>
      <xdr:col>51</xdr:col>
      <xdr:colOff>0</xdr:colOff>
      <xdr:row>61</xdr:row>
      <xdr:rowOff>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439420" y="1828800"/>
          <a:ext cx="12561147" cy="9516534"/>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12700</xdr:rowOff>
    </xdr:from>
    <xdr:to>
      <xdr:col>8</xdr:col>
      <xdr:colOff>0</xdr:colOff>
      <xdr:row>9</xdr:row>
      <xdr:rowOff>0</xdr:rowOff>
    </xdr:to>
    <xdr:sp macro="" textlink="Welcome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1200-000003000000}"/>
            </a:ext>
          </a:extLst>
        </xdr:cNvPr>
        <xdr:cNvSpPr/>
      </xdr:nvSpPr>
      <xdr:spPr>
        <a:xfrm>
          <a:off x="431800" y="1117600"/>
          <a:ext cx="1549400" cy="558800"/>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2" tooltip=" "/>
          <a:extLst>
            <a:ext uri="{FF2B5EF4-FFF2-40B4-BE49-F238E27FC236}">
              <a16:creationId xmlns:a16="http://schemas.microsoft.com/office/drawing/2014/main" id="{00000000-0008-0000-12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19</xdr:col>
      <xdr:colOff>238953</xdr:colOff>
      <xdr:row>9</xdr:row>
      <xdr:rowOff>0</xdr:rowOff>
    </xdr:to>
    <xdr:sp macro="" textlink="TermsandConditionsTab">
      <xdr:nvSpPr>
        <xdr:cNvPr id="5" name="Round Same Side Corner Rectangle 7">
          <a:hlinkClick xmlns:r="http://schemas.openxmlformats.org/officeDocument/2006/relationships" r:id="rId3" tooltip=" "/>
          <a:extLst>
            <a:ext uri="{FF2B5EF4-FFF2-40B4-BE49-F238E27FC236}">
              <a16:creationId xmlns:a16="http://schemas.microsoft.com/office/drawing/2014/main" id="{00000000-0008-0000-12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ProgramApplicationTab">
      <xdr:nvSpPr>
        <xdr:cNvPr id="6" name="Round Same Side Corner Rectangle 8">
          <a:hlinkClick xmlns:r="http://schemas.openxmlformats.org/officeDocument/2006/relationships" r:id="rId4" tooltip=" "/>
          <a:extLst>
            <a:ext uri="{FF2B5EF4-FFF2-40B4-BE49-F238E27FC236}">
              <a16:creationId xmlns:a16="http://schemas.microsoft.com/office/drawing/2014/main" id="{00000000-0008-0000-12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EnergySmartChecklistTab">
      <xdr:nvSpPr>
        <xdr:cNvPr id="7" name="Round Same Side Corner Rectangle 9">
          <a:hlinkClick xmlns:r="http://schemas.openxmlformats.org/officeDocument/2006/relationships" r:id="rId5" tooltip=" "/>
          <a:extLst>
            <a:ext uri="{FF2B5EF4-FFF2-40B4-BE49-F238E27FC236}">
              <a16:creationId xmlns:a16="http://schemas.microsoft.com/office/drawing/2014/main" id="{00000000-0008-0000-12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absoluteAnchor>
    <xdr:pos x="529169" y="360928"/>
    <xdr:ext cx="10607040" cy="633412"/>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529169" y="360928"/>
          <a:ext cx="1060704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 Solutions</a:t>
          </a: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1" name="Round Same Side Corner Rectangle 15">
          <a:hlinkClick xmlns:r="http://schemas.openxmlformats.org/officeDocument/2006/relationships" r:id="rId6" tooltip=" "/>
          <a:extLst>
            <a:ext uri="{FF2B5EF4-FFF2-40B4-BE49-F238E27FC236}">
              <a16:creationId xmlns:a16="http://schemas.microsoft.com/office/drawing/2014/main" id="{00000000-0008-0000-1200-00000B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93133</xdr:rowOff>
    </xdr:from>
    <xdr:to>
      <xdr:col>49</xdr:col>
      <xdr:colOff>238953</xdr:colOff>
      <xdr:row>9</xdr:row>
      <xdr:rowOff>0</xdr:rowOff>
    </xdr:to>
    <xdr:sp macro="" textlink="ProjectCompletionNoticeTab">
      <xdr:nvSpPr>
        <xdr:cNvPr id="12" name="Round Same Side Corner Rectangle 15">
          <a:extLst>
            <a:ext uri="{FF2B5EF4-FFF2-40B4-BE49-F238E27FC236}">
              <a16:creationId xmlns:a16="http://schemas.microsoft.com/office/drawing/2014/main" id="{00000000-0008-0000-1200-00000C000000}"/>
            </a:ext>
          </a:extLst>
        </xdr:cNvPr>
        <xdr:cNvSpPr/>
      </xdr:nvSpPr>
      <xdr:spPr>
        <a:xfrm>
          <a:off x="11295591" y="1198033"/>
          <a:ext cx="1521654" cy="478367"/>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3" name="Picture 16">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220980</xdr:colOff>
      <xdr:row>54</xdr:row>
      <xdr:rowOff>106680</xdr:rowOff>
    </xdr:from>
    <xdr:to>
      <xdr:col>40</xdr:col>
      <xdr:colOff>87630</xdr:colOff>
      <xdr:row>56</xdr:row>
      <xdr:rowOff>102870</xdr:rowOff>
    </xdr:to>
    <xdr:pic>
      <xdr:nvPicPr>
        <xdr:cNvPr id="17" name="Picture 32">
          <a:extLst>
            <a:ext uri="{FF2B5EF4-FFF2-40B4-BE49-F238E27FC236}">
              <a16:creationId xmlns:a16="http://schemas.microsoft.com/office/drawing/2014/main" id="{00000000-0008-0000-1200-00001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68640" y="9936480"/>
          <a:ext cx="219837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45</xdr:col>
      <xdr:colOff>0</xdr:colOff>
      <xdr:row>9</xdr:row>
      <xdr:rowOff>0</xdr:rowOff>
    </xdr:from>
    <xdr:to>
      <xdr:col>16384</xdr:col>
      <xdr:colOff>329947</xdr:colOff>
      <xdr:row>20</xdr:row>
      <xdr:rowOff>140758</xdr:rowOff>
    </xdr:to>
    <xdr:pic>
      <xdr:nvPicPr>
        <xdr:cNvPr id="19" name="Picture 16">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535833" y="1676400"/>
          <a:ext cx="2311147" cy="1999191"/>
        </a:xfrm>
        <a:prstGeom prst="rect">
          <a:avLst/>
        </a:prstGeom>
      </xdr:spPr>
    </xdr:pic>
    <xdr:clientData/>
  </xdr:twoCellAnchor>
  <xdr:twoCellAnchor editAs="absolute">
    <xdr:from>
      <xdr:col>31</xdr:col>
      <xdr:colOff>233891</xdr:colOff>
      <xdr:row>6</xdr:row>
      <xdr:rowOff>10583</xdr:rowOff>
    </xdr:from>
    <xdr:to>
      <xdr:col>37</xdr:col>
      <xdr:colOff>233891</xdr:colOff>
      <xdr:row>8</xdr:row>
      <xdr:rowOff>188383</xdr:rowOff>
    </xdr:to>
    <xdr:sp macro="" textlink="MeasureTabs">
      <xdr:nvSpPr>
        <xdr:cNvPr id="15" name="Round Same Side Corner Rectangle 5">
          <a:hlinkClick xmlns:r="http://schemas.openxmlformats.org/officeDocument/2006/relationships" r:id="rId10" tooltip=" "/>
          <a:extLst>
            <a:ext uri="{FF2B5EF4-FFF2-40B4-BE49-F238E27FC236}">
              <a16:creationId xmlns:a16="http://schemas.microsoft.com/office/drawing/2014/main" id="{00000000-0008-0000-1200-00000F000000}"/>
            </a:ext>
          </a:extLst>
        </xdr:cNvPr>
        <xdr:cNvSpPr/>
      </xdr:nvSpPr>
      <xdr:spPr>
        <a:xfrm>
          <a:off x="7704666" y="1111250"/>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140</xdr:row>
      <xdr:rowOff>4233</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439420" y="1828801"/>
          <a:ext cx="12561147" cy="6100232"/>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90714</xdr:rowOff>
    </xdr:from>
    <xdr:to>
      <xdr:col>8</xdr:col>
      <xdr:colOff>0</xdr:colOff>
      <xdr:row>9</xdr:row>
      <xdr:rowOff>0</xdr:rowOff>
    </xdr:to>
    <xdr:sp macro="" textlink="">
      <xdr:nvSpPr>
        <xdr:cNvPr id="3" name="Round Same Side Corner Rectangle 5">
          <a:extLst>
            <a:ext uri="{FF2B5EF4-FFF2-40B4-BE49-F238E27FC236}">
              <a16:creationId xmlns:a16="http://schemas.microsoft.com/office/drawing/2014/main" id="{00000000-0008-0000-0400-000003000000}"/>
            </a:ext>
          </a:extLst>
        </xdr:cNvPr>
        <xdr:cNvSpPr/>
      </xdr:nvSpPr>
      <xdr:spPr>
        <a:xfrm>
          <a:off x="434340" y="1195614"/>
          <a:ext cx="1554480" cy="480786"/>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chemeClr val="bg1"/>
              </a:solidFill>
              <a:latin typeface="Arial" panose="020B0604020202020204" pitchFamily="34" charset="0"/>
              <a:cs typeface="Arial" panose="020B0604020202020204" pitchFamily="34" charset="0"/>
            </a:rPr>
            <a:t>PR</a:t>
          </a: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
      <xdr:nvSpPr>
        <xdr:cNvPr id="4" name="Round Same Side Corner Rectangle 6">
          <a:extLst>
            <a:ext uri="{FF2B5EF4-FFF2-40B4-BE49-F238E27FC236}">
              <a16:creationId xmlns:a16="http://schemas.microsoft.com/office/drawing/2014/main" id="{00000000-0008-0000-04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ysClr val="windowText" lastClr="000000"/>
              </a:solidFill>
              <a:latin typeface="Arial" panose="020B0604020202020204" pitchFamily="34" charset="0"/>
              <a:cs typeface="Arial" panose="020B0604020202020204" pitchFamily="34" charset="0"/>
            </a:rPr>
            <a:t>OJ</a:t>
          </a:r>
        </a:p>
      </xdr:txBody>
    </xdr:sp>
    <xdr:clientData/>
  </xdr:twoCellAnchor>
  <xdr:twoCellAnchor editAs="absolute">
    <xdr:from>
      <xdr:col>14</xdr:col>
      <xdr:colOff>12093</xdr:colOff>
      <xdr:row>6</xdr:row>
      <xdr:rowOff>19017</xdr:rowOff>
    </xdr:from>
    <xdr:to>
      <xdr:col>19</xdr:col>
      <xdr:colOff>238953</xdr:colOff>
      <xdr:row>9</xdr:row>
      <xdr:rowOff>0</xdr:rowOff>
    </xdr:to>
    <xdr:sp macro="" textlink="">
      <xdr:nvSpPr>
        <xdr:cNvPr id="5" name="Round Same Side Corner Rectangle 7">
          <a:extLst>
            <a:ext uri="{FF2B5EF4-FFF2-40B4-BE49-F238E27FC236}">
              <a16:creationId xmlns:a16="http://schemas.microsoft.com/office/drawing/2014/main" id="{00000000-0008-0000-04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ECT</a:t>
          </a: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
      <xdr:nvSpPr>
        <xdr:cNvPr id="6" name="Round Same Side Corner Rectangle 8">
          <a:extLst>
            <a:ext uri="{FF2B5EF4-FFF2-40B4-BE49-F238E27FC236}">
              <a16:creationId xmlns:a16="http://schemas.microsoft.com/office/drawing/2014/main" id="{00000000-0008-0000-04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CO</a:t>
          </a: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
      <xdr:nvSpPr>
        <xdr:cNvPr id="7" name="Round Same Side Corner Rectangle 9">
          <a:extLst>
            <a:ext uri="{FF2B5EF4-FFF2-40B4-BE49-F238E27FC236}">
              <a16:creationId xmlns:a16="http://schemas.microsoft.com/office/drawing/2014/main" id="{00000000-0008-0000-04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OR</a:t>
          </a:r>
        </a:p>
      </xdr:txBody>
    </xdr:sp>
    <xdr:clientData/>
  </xdr:twoCellAnchor>
  <xdr:twoCellAnchor editAs="absolute">
    <xdr:from>
      <xdr:col>32</xdr:col>
      <xdr:colOff>10583</xdr:colOff>
      <xdr:row>6</xdr:row>
      <xdr:rowOff>10583</xdr:rowOff>
    </xdr:from>
    <xdr:to>
      <xdr:col>38</xdr:col>
      <xdr:colOff>10583</xdr:colOff>
      <xdr:row>9</xdr:row>
      <xdr:rowOff>0</xdr:rowOff>
    </xdr:to>
    <xdr:sp macro="" textlink="">
      <xdr:nvSpPr>
        <xdr:cNvPr id="8" name="Round Same Side Corner Rectangle 15">
          <a:extLst>
            <a:ext uri="{FF2B5EF4-FFF2-40B4-BE49-F238E27FC236}">
              <a16:creationId xmlns:a16="http://schemas.microsoft.com/office/drawing/2014/main" id="{00000000-0008-0000-0400-000008000000}"/>
            </a:ext>
          </a:extLst>
        </xdr:cNvPr>
        <xdr:cNvSpPr/>
      </xdr:nvSpPr>
      <xdr:spPr>
        <a:xfrm>
          <a:off x="821732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DI</a:t>
          </a: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extLst>
            <a:ext uri="{FF2B5EF4-FFF2-40B4-BE49-F238E27FC236}">
              <a16:creationId xmlns:a16="http://schemas.microsoft.com/office/drawing/2014/main" id="{00000000-0008-0000-04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10" name="Right Arrow 17">
          <a:extLst>
            <a:ext uri="{FF2B5EF4-FFF2-40B4-BE49-F238E27FC236}">
              <a16:creationId xmlns:a16="http://schemas.microsoft.com/office/drawing/2014/main" id="{00000000-0008-0000-0400-00000A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705164" cy="633412"/>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529169" y="360928"/>
          <a:ext cx="11705164"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a:t>
          </a: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
      <xdr:nvSpPr>
        <xdr:cNvPr id="12" name="Round Same Side Corner Rectangle 15">
          <a:extLst>
            <a:ext uri="{FF2B5EF4-FFF2-40B4-BE49-F238E27FC236}">
              <a16:creationId xmlns:a16="http://schemas.microsoft.com/office/drawing/2014/main" id="{00000000-0008-0000-0400-00000C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NA</a:t>
          </a:r>
        </a:p>
      </xdr:txBody>
    </xdr:sp>
    <xdr:clientData/>
  </xdr:twoCellAnchor>
  <xdr:twoCellAnchor editAs="absolute">
    <xdr:from>
      <xdr:col>44</xdr:col>
      <xdr:colOff>17991</xdr:colOff>
      <xdr:row>6</xdr:row>
      <xdr:rowOff>88900</xdr:rowOff>
    </xdr:from>
    <xdr:to>
      <xdr:col>49</xdr:col>
      <xdr:colOff>238953</xdr:colOff>
      <xdr:row>9</xdr:row>
      <xdr:rowOff>0</xdr:rowOff>
    </xdr:to>
    <xdr:sp macro="" textlink="">
      <xdr:nvSpPr>
        <xdr:cNvPr id="13" name="Round Same Side Corner Rectangle 15">
          <a:extLst>
            <a:ext uri="{FF2B5EF4-FFF2-40B4-BE49-F238E27FC236}">
              <a16:creationId xmlns:a16="http://schemas.microsoft.com/office/drawing/2014/main" id="{00000000-0008-0000-0400-00000D000000}"/>
            </a:ext>
          </a:extLst>
        </xdr:cNvPr>
        <xdr:cNvSpPr/>
      </xdr:nvSpPr>
      <xdr:spPr>
        <a:xfrm>
          <a:off x="11295591" y="1193800"/>
          <a:ext cx="1521654" cy="482600"/>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b="1" i="0">
              <a:solidFill>
                <a:schemeClr val="bg1"/>
              </a:solidFill>
              <a:latin typeface="Arial" panose="020B0604020202020204" pitchFamily="34" charset="0"/>
              <a:ea typeface="+mn-ea"/>
              <a:cs typeface="Arial" panose="020B0604020202020204" pitchFamily="34" charset="0"/>
            </a:rPr>
            <a:t>TOR</a:t>
          </a: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4" name="Picture 16">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27912</xdr:colOff>
      <xdr:row>6</xdr:row>
      <xdr:rowOff>83736</xdr:rowOff>
    </xdr:from>
    <xdr:to>
      <xdr:col>50</xdr:col>
      <xdr:colOff>27912</xdr:colOff>
      <xdr:row>6</xdr:row>
      <xdr:rowOff>83736</xdr:rowOff>
    </xdr:to>
    <xdr:cxnSp macro="">
      <xdr:nvCxnSpPr>
        <xdr:cNvPr id="15" name="Straight Arrow Connector 14">
          <a:extLst>
            <a:ext uri="{FF2B5EF4-FFF2-40B4-BE49-F238E27FC236}">
              <a16:creationId xmlns:a16="http://schemas.microsoft.com/office/drawing/2014/main" id="{00000000-0008-0000-0400-00000F000000}"/>
            </a:ext>
          </a:extLst>
        </xdr:cNvPr>
        <xdr:cNvCxnSpPr/>
      </xdr:nvCxnSpPr>
      <xdr:spPr>
        <a:xfrm>
          <a:off x="203172" y="1188636"/>
          <a:ext cx="1269492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37948</xdr:colOff>
      <xdr:row>6</xdr:row>
      <xdr:rowOff>6392</xdr:rowOff>
    </xdr:from>
    <xdr:to>
      <xdr:col>50</xdr:col>
      <xdr:colOff>37948</xdr:colOff>
      <xdr:row>6</xdr:row>
      <xdr:rowOff>6392</xdr:rowOff>
    </xdr:to>
    <xdr:cxnSp macro="">
      <xdr:nvCxnSpPr>
        <xdr:cNvPr id="16" name="Straight Arrow Connector 15">
          <a:extLst>
            <a:ext uri="{FF2B5EF4-FFF2-40B4-BE49-F238E27FC236}">
              <a16:creationId xmlns:a16="http://schemas.microsoft.com/office/drawing/2014/main" id="{00000000-0008-0000-0400-000010000000}"/>
            </a:ext>
          </a:extLst>
        </xdr:cNvPr>
        <xdr:cNvCxnSpPr/>
      </xdr:nvCxnSpPr>
      <xdr:spPr>
        <a:xfrm>
          <a:off x="213208" y="1111292"/>
          <a:ext cx="1269492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7620</xdr:colOff>
      <xdr:row>10</xdr:row>
      <xdr:rowOff>1</xdr:rowOff>
    </xdr:from>
    <xdr:to>
      <xdr:col>51</xdr:col>
      <xdr:colOff>0</xdr:colOff>
      <xdr:row>38</xdr:row>
      <xdr:rowOff>182881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90714</xdr:rowOff>
    </xdr:from>
    <xdr:to>
      <xdr:col>8</xdr:col>
      <xdr:colOff>0</xdr:colOff>
      <xdr:row>9</xdr:row>
      <xdr:rowOff>0</xdr:rowOff>
    </xdr:to>
    <xdr:sp macro="" textlink="">
      <xdr:nvSpPr>
        <xdr:cNvPr id="3" name="Round Same Side Corner Rectangle 5">
          <a:extLst>
            <a:ext uri="{FF2B5EF4-FFF2-40B4-BE49-F238E27FC236}">
              <a16:creationId xmlns:a16="http://schemas.microsoft.com/office/drawing/2014/main" id="{00000000-0008-0000-0500-000003000000}"/>
            </a:ext>
          </a:extLst>
        </xdr:cNvPr>
        <xdr:cNvSpPr/>
      </xdr:nvSpPr>
      <xdr:spPr>
        <a:xfrm>
          <a:off x="434340" y="1195614"/>
          <a:ext cx="1554480" cy="480786"/>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000" b="1" i="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
      <xdr:nvSpPr>
        <xdr:cNvPr id="4" name="Round Same Side Corner Rectangle 6">
          <a:extLst>
            <a:ext uri="{FF2B5EF4-FFF2-40B4-BE49-F238E27FC236}">
              <a16:creationId xmlns:a16="http://schemas.microsoft.com/office/drawing/2014/main" id="{00000000-0008-0000-05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14</xdr:col>
      <xdr:colOff>12093</xdr:colOff>
      <xdr:row>6</xdr:row>
      <xdr:rowOff>19017</xdr:rowOff>
    </xdr:from>
    <xdr:to>
      <xdr:col>19</xdr:col>
      <xdr:colOff>248478</xdr:colOff>
      <xdr:row>9</xdr:row>
      <xdr:rowOff>0</xdr:rowOff>
    </xdr:to>
    <xdr:sp macro="" textlink="">
      <xdr:nvSpPr>
        <xdr:cNvPr id="5" name="Round Same Side Corner Rectangle 7">
          <a:extLst>
            <a:ext uri="{FF2B5EF4-FFF2-40B4-BE49-F238E27FC236}">
              <a16:creationId xmlns:a16="http://schemas.microsoft.com/office/drawing/2014/main" id="{00000000-0008-0000-05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20</xdr:col>
      <xdr:colOff>307</xdr:colOff>
      <xdr:row>6</xdr:row>
      <xdr:rowOff>19018</xdr:rowOff>
    </xdr:from>
    <xdr:to>
      <xdr:col>25</xdr:col>
      <xdr:colOff>243417</xdr:colOff>
      <xdr:row>8</xdr:row>
      <xdr:rowOff>190111</xdr:rowOff>
    </xdr:to>
    <xdr:sp macro="" textlink="">
      <xdr:nvSpPr>
        <xdr:cNvPr id="6" name="Round Same Side Corner Rectangle 8">
          <a:extLst>
            <a:ext uri="{FF2B5EF4-FFF2-40B4-BE49-F238E27FC236}">
              <a16:creationId xmlns:a16="http://schemas.microsoft.com/office/drawing/2014/main" id="{00000000-0008-0000-05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25</xdr:col>
      <xdr:colOff>250284</xdr:colOff>
      <xdr:row>6</xdr:row>
      <xdr:rowOff>10583</xdr:rowOff>
    </xdr:from>
    <xdr:to>
      <xdr:col>31</xdr:col>
      <xdr:colOff>253999</xdr:colOff>
      <xdr:row>9</xdr:row>
      <xdr:rowOff>0</xdr:rowOff>
    </xdr:to>
    <xdr:sp macro="" textlink="">
      <xdr:nvSpPr>
        <xdr:cNvPr id="7" name="Round Same Side Corner Rectangle 9">
          <a:extLst>
            <a:ext uri="{FF2B5EF4-FFF2-40B4-BE49-F238E27FC236}">
              <a16:creationId xmlns:a16="http://schemas.microsoft.com/office/drawing/2014/main" id="{00000000-0008-0000-05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32</xdr:col>
      <xdr:colOff>10583</xdr:colOff>
      <xdr:row>6</xdr:row>
      <xdr:rowOff>10583</xdr:rowOff>
    </xdr:from>
    <xdr:to>
      <xdr:col>38</xdr:col>
      <xdr:colOff>10583</xdr:colOff>
      <xdr:row>9</xdr:row>
      <xdr:rowOff>0</xdr:rowOff>
    </xdr:to>
    <xdr:sp macro="" textlink="">
      <xdr:nvSpPr>
        <xdr:cNvPr id="8" name="Round Same Side Corner Rectangle 15">
          <a:extLst>
            <a:ext uri="{FF2B5EF4-FFF2-40B4-BE49-F238E27FC236}">
              <a16:creationId xmlns:a16="http://schemas.microsoft.com/office/drawing/2014/main" id="{00000000-0008-0000-0500-000008000000}"/>
            </a:ext>
          </a:extLst>
        </xdr:cNvPr>
        <xdr:cNvSpPr/>
      </xdr:nvSpPr>
      <xdr:spPr>
        <a:xfrm>
          <a:off x="821732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extLst>
            <a:ext uri="{FF2B5EF4-FFF2-40B4-BE49-F238E27FC236}">
              <a16:creationId xmlns:a16="http://schemas.microsoft.com/office/drawing/2014/main" id="{00000000-0008-0000-05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10" name="Right Arrow 17">
          <a:extLst>
            <a:ext uri="{FF2B5EF4-FFF2-40B4-BE49-F238E27FC236}">
              <a16:creationId xmlns:a16="http://schemas.microsoft.com/office/drawing/2014/main" id="{00000000-0008-0000-0500-00000A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705164" cy="633412"/>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529169" y="360928"/>
          <a:ext cx="11705164"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a:t>
          </a: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
      <xdr:nvSpPr>
        <xdr:cNvPr id="12" name="Round Same Side Corner Rectangle 15">
          <a:extLst>
            <a:ext uri="{FF2B5EF4-FFF2-40B4-BE49-F238E27FC236}">
              <a16:creationId xmlns:a16="http://schemas.microsoft.com/office/drawing/2014/main" id="{00000000-0008-0000-0500-00000C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44</xdr:col>
      <xdr:colOff>17991</xdr:colOff>
      <xdr:row>6</xdr:row>
      <xdr:rowOff>10583</xdr:rowOff>
    </xdr:from>
    <xdr:to>
      <xdr:col>49</xdr:col>
      <xdr:colOff>248478</xdr:colOff>
      <xdr:row>9</xdr:row>
      <xdr:rowOff>0</xdr:rowOff>
    </xdr:to>
    <xdr:sp macro="" textlink="">
      <xdr:nvSpPr>
        <xdr:cNvPr id="13" name="Round Same Side Corner Rectangle 15">
          <a:extLst>
            <a:ext uri="{FF2B5EF4-FFF2-40B4-BE49-F238E27FC236}">
              <a16:creationId xmlns:a16="http://schemas.microsoft.com/office/drawing/2014/main" id="{00000000-0008-0000-0500-00000D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4" name="Picture 16">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27912</xdr:colOff>
      <xdr:row>6</xdr:row>
      <xdr:rowOff>83736</xdr:rowOff>
    </xdr:from>
    <xdr:to>
      <xdr:col>50</xdr:col>
      <xdr:colOff>27912</xdr:colOff>
      <xdr:row>6</xdr:row>
      <xdr:rowOff>83736</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a:off x="203172" y="1188636"/>
          <a:ext cx="1269492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37948</xdr:colOff>
      <xdr:row>6</xdr:row>
      <xdr:rowOff>6392</xdr:rowOff>
    </xdr:from>
    <xdr:to>
      <xdr:col>50</xdr:col>
      <xdr:colOff>37948</xdr:colOff>
      <xdr:row>6</xdr:row>
      <xdr:rowOff>6392</xdr:rowOff>
    </xdr:to>
    <xdr:cxnSp macro="">
      <xdr:nvCxnSpPr>
        <xdr:cNvPr id="16" name="Straight Arrow Connector 15">
          <a:extLst>
            <a:ext uri="{FF2B5EF4-FFF2-40B4-BE49-F238E27FC236}">
              <a16:creationId xmlns:a16="http://schemas.microsoft.com/office/drawing/2014/main" id="{00000000-0008-0000-0500-000010000000}"/>
            </a:ext>
          </a:extLst>
        </xdr:cNvPr>
        <xdr:cNvCxnSpPr/>
      </xdr:nvCxnSpPr>
      <xdr:spPr>
        <a:xfrm>
          <a:off x="213208" y="1111292"/>
          <a:ext cx="1269492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xdr:colOff>
      <xdr:row>10</xdr:row>
      <xdr:rowOff>1</xdr:rowOff>
    </xdr:from>
    <xdr:to>
      <xdr:col>51</xdr:col>
      <xdr:colOff>0</xdr:colOff>
      <xdr:row>35</xdr:row>
      <xdr:rowOff>0</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439420" y="1828801"/>
          <a:ext cx="12561147" cy="4762499"/>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90714</xdr:rowOff>
    </xdr:from>
    <xdr:to>
      <xdr:col>8</xdr:col>
      <xdr:colOff>0</xdr:colOff>
      <xdr:row>9</xdr:row>
      <xdr:rowOff>0</xdr:rowOff>
    </xdr:to>
    <xdr:sp macro="" textlink="WelcomeTab">
      <xdr:nvSpPr>
        <xdr:cNvPr id="3" name="Round Same Side Corner Rectangle 5">
          <a:extLst>
            <a:ext uri="{FF2B5EF4-FFF2-40B4-BE49-F238E27FC236}">
              <a16:creationId xmlns:a16="http://schemas.microsoft.com/office/drawing/2014/main" id="{00000000-0008-0000-0600-000003000000}"/>
            </a:ext>
          </a:extLst>
        </xdr:cNvPr>
        <xdr:cNvSpPr/>
      </xdr:nvSpPr>
      <xdr:spPr>
        <a:xfrm>
          <a:off x="434340" y="1195614"/>
          <a:ext cx="1554480" cy="480786"/>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53C8E2-D275-432E-8F5E-EC8458C77D20}" type="TxLink">
            <a:rPr lang="en-US" sz="1050" b="1" i="0" u="none" strike="noStrike">
              <a:solidFill>
                <a:schemeClr val="bg1"/>
              </a:solidFill>
              <a:latin typeface="Arial" panose="020B0604020202020204" pitchFamily="34" charset="0"/>
              <a:cs typeface="Arial" panose="020B0604020202020204" pitchFamily="34" charset="0"/>
            </a:rPr>
            <a:pPr algn="ctr"/>
            <a:t>Welcome</a:t>
          </a:fld>
          <a:endParaRPr lang="en-US" sz="900" b="1" i="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1" tooltip=" "/>
          <a:extLst>
            <a:ext uri="{FF2B5EF4-FFF2-40B4-BE49-F238E27FC236}">
              <a16:creationId xmlns:a16="http://schemas.microsoft.com/office/drawing/2014/main" id="{00000000-0008-0000-06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19</xdr:col>
      <xdr:colOff>238953</xdr:colOff>
      <xdr:row>9</xdr:row>
      <xdr:rowOff>0</xdr:rowOff>
    </xdr:to>
    <xdr:sp macro="" textlink="TermsandConditionsTab">
      <xdr:nvSpPr>
        <xdr:cNvPr id="5" name="Round Same Side Corner Rectangle 7">
          <a:hlinkClick xmlns:r="http://schemas.openxmlformats.org/officeDocument/2006/relationships" r:id="rId2" tooltip=" "/>
          <a:extLst>
            <a:ext uri="{FF2B5EF4-FFF2-40B4-BE49-F238E27FC236}">
              <a16:creationId xmlns:a16="http://schemas.microsoft.com/office/drawing/2014/main" id="{00000000-0008-0000-06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ProgramApplicationTab">
      <xdr:nvSpPr>
        <xdr:cNvPr id="6" name="Round Same Side Corner Rectangle 8">
          <a:hlinkClick xmlns:r="http://schemas.openxmlformats.org/officeDocument/2006/relationships" r:id="rId3" tooltip=" "/>
          <a:extLst>
            <a:ext uri="{FF2B5EF4-FFF2-40B4-BE49-F238E27FC236}">
              <a16:creationId xmlns:a16="http://schemas.microsoft.com/office/drawing/2014/main" id="{00000000-0008-0000-06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EnergySmartChecklistTab">
      <xdr:nvSpPr>
        <xdr:cNvPr id="7" name="Round Same Side Corner Rectangle 9">
          <a:hlinkClick xmlns:r="http://schemas.openxmlformats.org/officeDocument/2006/relationships" r:id="rId4" tooltip=" "/>
          <a:extLst>
            <a:ext uri="{FF2B5EF4-FFF2-40B4-BE49-F238E27FC236}">
              <a16:creationId xmlns:a16="http://schemas.microsoft.com/office/drawing/2014/main" id="{00000000-0008-0000-0600-000007000000}"/>
            </a:ext>
          </a:extLst>
        </xdr:cNvPr>
        <xdr:cNvSpPr/>
      </xdr:nvSpPr>
      <xdr:spPr>
        <a:xfrm>
          <a:off x="6621451" y="1115483"/>
          <a:ext cx="155311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hlinkClick xmlns:r="http://schemas.openxmlformats.org/officeDocument/2006/relationships" r:id="rId1" tooltip=" "/>
          <a:extLst>
            <a:ext uri="{FF2B5EF4-FFF2-40B4-BE49-F238E27FC236}">
              <a16:creationId xmlns:a16="http://schemas.microsoft.com/office/drawing/2014/main" id="{00000000-0008-0000-06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247120" cy="633412"/>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529169" y="360928"/>
          <a:ext cx="1124712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 Solutions</a:t>
          </a: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2" name="Round Same Side Corner Rectangle 15">
          <a:hlinkClick xmlns:r="http://schemas.openxmlformats.org/officeDocument/2006/relationships" r:id="rId5" tooltip=" "/>
          <a:extLst>
            <a:ext uri="{FF2B5EF4-FFF2-40B4-BE49-F238E27FC236}">
              <a16:creationId xmlns:a16="http://schemas.microsoft.com/office/drawing/2014/main" id="{00000000-0008-0000-0600-00000C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238953</xdr:colOff>
      <xdr:row>9</xdr:row>
      <xdr:rowOff>0</xdr:rowOff>
    </xdr:to>
    <xdr:sp macro="" textlink="ProjectCompletionNoticeTab">
      <xdr:nvSpPr>
        <xdr:cNvPr id="13" name="Round Same Side Corner Rectangle 15">
          <a:hlinkClick xmlns:r="http://schemas.openxmlformats.org/officeDocument/2006/relationships" r:id="rId6" tooltip=" "/>
          <a:extLst>
            <a:ext uri="{FF2B5EF4-FFF2-40B4-BE49-F238E27FC236}">
              <a16:creationId xmlns:a16="http://schemas.microsoft.com/office/drawing/2014/main" id="{00000000-0008-0000-0600-00000D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4" name="Picture 16">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237279</xdr:colOff>
      <xdr:row>16</xdr:row>
      <xdr:rowOff>54399</xdr:rowOff>
    </xdr:from>
    <xdr:to>
      <xdr:col>6</xdr:col>
      <xdr:colOff>29634</xdr:colOff>
      <xdr:row>19</xdr:row>
      <xdr:rowOff>145839</xdr:rowOff>
    </xdr:to>
    <xdr:pic>
      <xdr:nvPicPr>
        <xdr:cNvPr id="17" name="Picture 11">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0699" y="3026199"/>
          <a:ext cx="569595" cy="66294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237491</xdr:colOff>
      <xdr:row>20</xdr:row>
      <xdr:rowOff>54399</xdr:rowOff>
    </xdr:from>
    <xdr:to>
      <xdr:col>6</xdr:col>
      <xdr:colOff>29846</xdr:colOff>
      <xdr:row>23</xdr:row>
      <xdr:rowOff>145839</xdr:rowOff>
    </xdr:to>
    <xdr:pic>
      <xdr:nvPicPr>
        <xdr:cNvPr id="18" name="Picture 11">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0911" y="3788199"/>
          <a:ext cx="569595" cy="66294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237491</xdr:colOff>
      <xdr:row>24</xdr:row>
      <xdr:rowOff>54399</xdr:rowOff>
    </xdr:from>
    <xdr:to>
      <xdr:col>6</xdr:col>
      <xdr:colOff>29846</xdr:colOff>
      <xdr:row>27</xdr:row>
      <xdr:rowOff>145839</xdr:rowOff>
    </xdr:to>
    <xdr:pic>
      <xdr:nvPicPr>
        <xdr:cNvPr id="19" name="Picture 11">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0911" y="4550199"/>
          <a:ext cx="569595" cy="66294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241301</xdr:colOff>
      <xdr:row>28</xdr:row>
      <xdr:rowOff>29634</xdr:rowOff>
    </xdr:from>
    <xdr:to>
      <xdr:col>6</xdr:col>
      <xdr:colOff>33656</xdr:colOff>
      <xdr:row>31</xdr:row>
      <xdr:rowOff>121074</xdr:rowOff>
    </xdr:to>
    <xdr:pic>
      <xdr:nvPicPr>
        <xdr:cNvPr id="20" name="Picture 11">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4721" y="5287434"/>
          <a:ext cx="569595" cy="66294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28</xdr:col>
      <xdr:colOff>0</xdr:colOff>
      <xdr:row>21</xdr:row>
      <xdr:rowOff>0</xdr:rowOff>
    </xdr:from>
    <xdr:to>
      <xdr:col>29</xdr:col>
      <xdr:colOff>239181</xdr:colOff>
      <xdr:row>23</xdr:row>
      <xdr:rowOff>0</xdr:rowOff>
    </xdr:to>
    <xdr:sp macro="" textlink="">
      <xdr:nvSpPr>
        <xdr:cNvPr id="23" name="Round Same Side Corner Rectangle 6">
          <a:extLst>
            <a:ext uri="{FF2B5EF4-FFF2-40B4-BE49-F238E27FC236}">
              <a16:creationId xmlns:a16="http://schemas.microsoft.com/office/drawing/2014/main" id="{00000000-0008-0000-0600-000017000000}"/>
            </a:ext>
          </a:extLst>
        </xdr:cNvPr>
        <xdr:cNvSpPr>
          <a:spLocks noChangeAspect="1"/>
        </xdr:cNvSpPr>
      </xdr:nvSpPr>
      <xdr:spPr>
        <a:xfrm>
          <a:off x="7145867" y="3924300"/>
          <a:ext cx="516464" cy="381000"/>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29</xdr:col>
      <xdr:colOff>9736</xdr:colOff>
      <xdr:row>17</xdr:row>
      <xdr:rowOff>41275</xdr:rowOff>
    </xdr:from>
    <xdr:to>
      <xdr:col>29</xdr:col>
      <xdr:colOff>233992</xdr:colOff>
      <xdr:row>18</xdr:row>
      <xdr:rowOff>150283</xdr:rowOff>
    </xdr:to>
    <xdr:sp macro="" textlink="">
      <xdr:nvSpPr>
        <xdr:cNvPr id="24" name="Right Arrow 16">
          <a:extLst>
            <a:ext uri="{FF2B5EF4-FFF2-40B4-BE49-F238E27FC236}">
              <a16:creationId xmlns:a16="http://schemas.microsoft.com/office/drawing/2014/main" id="{00000000-0008-0000-0600-000018000000}"/>
            </a:ext>
          </a:extLst>
        </xdr:cNvPr>
        <xdr:cNvSpPr/>
      </xdr:nvSpPr>
      <xdr:spPr>
        <a:xfrm>
          <a:off x="7431328" y="3214358"/>
          <a:ext cx="243306" cy="300227"/>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28</xdr:col>
      <xdr:colOff>7188</xdr:colOff>
      <xdr:row>17</xdr:row>
      <xdr:rowOff>42598</xdr:rowOff>
    </xdr:from>
    <xdr:to>
      <xdr:col>28</xdr:col>
      <xdr:colOff>236345</xdr:colOff>
      <xdr:row>18</xdr:row>
      <xdr:rowOff>151606</xdr:rowOff>
    </xdr:to>
    <xdr:sp macro="" textlink="">
      <xdr:nvSpPr>
        <xdr:cNvPr id="25" name="Right Arrow 16">
          <a:extLst>
            <a:ext uri="{FF2B5EF4-FFF2-40B4-BE49-F238E27FC236}">
              <a16:creationId xmlns:a16="http://schemas.microsoft.com/office/drawing/2014/main" id="{00000000-0008-0000-0600-000019000000}"/>
            </a:ext>
          </a:extLst>
        </xdr:cNvPr>
        <xdr:cNvSpPr/>
      </xdr:nvSpPr>
      <xdr:spPr>
        <a:xfrm rot="10800000">
          <a:off x="7169988" y="3215681"/>
          <a:ext cx="248207" cy="300227"/>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32</xdr:col>
      <xdr:colOff>0</xdr:colOff>
      <xdr:row>6</xdr:row>
      <xdr:rowOff>0</xdr:rowOff>
    </xdr:from>
    <xdr:to>
      <xdr:col>38</xdr:col>
      <xdr:colOff>0</xdr:colOff>
      <xdr:row>8</xdr:row>
      <xdr:rowOff>177800</xdr:rowOff>
    </xdr:to>
    <xdr:sp macro="" textlink="MeasureTabs">
      <xdr:nvSpPr>
        <xdr:cNvPr id="21" name="Round Same Side Corner Rectangle 5">
          <a:hlinkClick xmlns:r="http://schemas.openxmlformats.org/officeDocument/2006/relationships" r:id="rId9" tooltip=" "/>
          <a:extLst>
            <a:ext uri="{FF2B5EF4-FFF2-40B4-BE49-F238E27FC236}">
              <a16:creationId xmlns:a16="http://schemas.microsoft.com/office/drawing/2014/main" id="{00000000-0008-0000-0600-000015000000}"/>
            </a:ext>
          </a:extLst>
        </xdr:cNvPr>
        <xdr:cNvSpPr/>
      </xdr:nvSpPr>
      <xdr:spPr>
        <a:xfrm>
          <a:off x="7704667" y="1100667"/>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7620</xdr:colOff>
      <xdr:row>10</xdr:row>
      <xdr:rowOff>0</xdr:rowOff>
    </xdr:from>
    <xdr:to>
      <xdr:col>51</xdr:col>
      <xdr:colOff>0</xdr:colOff>
      <xdr:row>47</xdr:row>
      <xdr:rowOff>190499</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439420" y="1828800"/>
          <a:ext cx="12561147" cy="5905499"/>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16933</xdr:rowOff>
    </xdr:from>
    <xdr:to>
      <xdr:col>8</xdr:col>
      <xdr:colOff>0</xdr:colOff>
      <xdr:row>9</xdr:row>
      <xdr:rowOff>0</xdr:rowOff>
    </xdr:to>
    <xdr:sp macro="" textlink="Welcome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700-000003000000}"/>
            </a:ext>
          </a:extLst>
        </xdr:cNvPr>
        <xdr:cNvSpPr/>
      </xdr:nvSpPr>
      <xdr:spPr>
        <a:xfrm>
          <a:off x="431800" y="1121833"/>
          <a:ext cx="1549400" cy="55456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88900</xdr:rowOff>
    </xdr:from>
    <xdr:to>
      <xdr:col>14</xdr:col>
      <xdr:colOff>0</xdr:colOff>
      <xdr:row>8</xdr:row>
      <xdr:rowOff>190132</xdr:rowOff>
    </xdr:to>
    <xdr:sp macro="" textlink="OfferingEligibilityTab">
      <xdr:nvSpPr>
        <xdr:cNvPr id="4" name="Round Same Side Corner Rectangle 6">
          <a:extLst>
            <a:ext uri="{FF2B5EF4-FFF2-40B4-BE49-F238E27FC236}">
              <a16:creationId xmlns:a16="http://schemas.microsoft.com/office/drawing/2014/main" id="{00000000-0008-0000-0700-000004000000}"/>
            </a:ext>
          </a:extLst>
        </xdr:cNvPr>
        <xdr:cNvSpPr/>
      </xdr:nvSpPr>
      <xdr:spPr>
        <a:xfrm>
          <a:off x="1993232" y="1193800"/>
          <a:ext cx="1537368" cy="482232"/>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3B58E89E-0030-4908-A056-A3E6A677AEAF}"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Offering Eligibility</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12093</xdr:colOff>
      <xdr:row>6</xdr:row>
      <xdr:rowOff>19017</xdr:rowOff>
    </xdr:from>
    <xdr:to>
      <xdr:col>19</xdr:col>
      <xdr:colOff>238953</xdr:colOff>
      <xdr:row>9</xdr:row>
      <xdr:rowOff>0</xdr:rowOff>
    </xdr:to>
    <xdr:sp macro="" textlink="TermsandConditionsTab">
      <xdr:nvSpPr>
        <xdr:cNvPr id="5" name="Round Same Side Corner Rectangle 7">
          <a:hlinkClick xmlns:r="http://schemas.openxmlformats.org/officeDocument/2006/relationships" r:id="rId2" tooltip=" "/>
          <a:extLst>
            <a:ext uri="{FF2B5EF4-FFF2-40B4-BE49-F238E27FC236}">
              <a16:creationId xmlns:a16="http://schemas.microsoft.com/office/drawing/2014/main" id="{00000000-0008-0000-07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ProgramApplicationTab">
      <xdr:nvSpPr>
        <xdr:cNvPr id="6" name="Round Same Side Corner Rectangle 8">
          <a:hlinkClick xmlns:r="http://schemas.openxmlformats.org/officeDocument/2006/relationships" r:id="rId3" tooltip=" "/>
          <a:extLst>
            <a:ext uri="{FF2B5EF4-FFF2-40B4-BE49-F238E27FC236}">
              <a16:creationId xmlns:a16="http://schemas.microsoft.com/office/drawing/2014/main" id="{00000000-0008-0000-07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EnergySmartChecklistTab">
      <xdr:nvSpPr>
        <xdr:cNvPr id="7" name="Round Same Side Corner Rectangle 9">
          <a:hlinkClick xmlns:r="http://schemas.openxmlformats.org/officeDocument/2006/relationships" r:id="rId4" tooltip=" "/>
          <a:extLst>
            <a:ext uri="{FF2B5EF4-FFF2-40B4-BE49-F238E27FC236}">
              <a16:creationId xmlns:a16="http://schemas.microsoft.com/office/drawing/2014/main" id="{00000000-0008-0000-07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8" name="Right Arrow 16">
          <a:hlinkClick xmlns:r="http://schemas.openxmlformats.org/officeDocument/2006/relationships" r:id="rId2" tooltip=" "/>
          <a:extLst>
            <a:ext uri="{FF2B5EF4-FFF2-40B4-BE49-F238E27FC236}">
              <a16:creationId xmlns:a16="http://schemas.microsoft.com/office/drawing/2014/main" id="{00000000-0008-0000-0700-000008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9" name="Right Arrow 17">
          <a:hlinkClick xmlns:r="http://schemas.openxmlformats.org/officeDocument/2006/relationships" r:id="rId1" tooltip=" "/>
          <a:extLst>
            <a:ext uri="{FF2B5EF4-FFF2-40B4-BE49-F238E27FC236}">
              <a16:creationId xmlns:a16="http://schemas.microsoft.com/office/drawing/2014/main" id="{00000000-0008-0000-0700-000009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247120" cy="633412"/>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529169" y="360928"/>
          <a:ext cx="1124712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 Solutions</a:t>
          </a: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1" name="Round Same Side Corner Rectangle 15">
          <a:hlinkClick xmlns:r="http://schemas.openxmlformats.org/officeDocument/2006/relationships" r:id="rId5" tooltip=" "/>
          <a:extLst>
            <a:ext uri="{FF2B5EF4-FFF2-40B4-BE49-F238E27FC236}">
              <a16:creationId xmlns:a16="http://schemas.microsoft.com/office/drawing/2014/main" id="{00000000-0008-0000-0700-00000B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238953</xdr:colOff>
      <xdr:row>9</xdr:row>
      <xdr:rowOff>0</xdr:rowOff>
    </xdr:to>
    <xdr:sp macro="" textlink="ProjectCompletionNoticeTab">
      <xdr:nvSpPr>
        <xdr:cNvPr id="12" name="Round Same Side Corner Rectangle 15">
          <a:hlinkClick xmlns:r="http://schemas.openxmlformats.org/officeDocument/2006/relationships" r:id="rId6" tooltip=" "/>
          <a:extLst>
            <a:ext uri="{FF2B5EF4-FFF2-40B4-BE49-F238E27FC236}">
              <a16:creationId xmlns:a16="http://schemas.microsoft.com/office/drawing/2014/main" id="{00000000-0008-0000-0700-00000C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3" name="Picture 16">
          <a:hlinkClick xmlns:r="http://schemas.openxmlformats.org/officeDocument/2006/relationships" r:id="rId1" tooltip="Welcome Tab"/>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32</xdr:col>
      <xdr:colOff>0</xdr:colOff>
      <xdr:row>6</xdr:row>
      <xdr:rowOff>10583</xdr:rowOff>
    </xdr:from>
    <xdr:to>
      <xdr:col>38</xdr:col>
      <xdr:colOff>0</xdr:colOff>
      <xdr:row>8</xdr:row>
      <xdr:rowOff>188383</xdr:rowOff>
    </xdr:to>
    <xdr:sp macro="" textlink="MeasureTabs">
      <xdr:nvSpPr>
        <xdr:cNvPr id="17" name="Round Same Side Corner Rectangle 5">
          <a:hlinkClick xmlns:r="http://schemas.openxmlformats.org/officeDocument/2006/relationships" r:id="rId8" tooltip=" "/>
          <a:extLst>
            <a:ext uri="{FF2B5EF4-FFF2-40B4-BE49-F238E27FC236}">
              <a16:creationId xmlns:a16="http://schemas.microsoft.com/office/drawing/2014/main" id="{00000000-0008-0000-0700-000011000000}"/>
            </a:ext>
          </a:extLst>
        </xdr:cNvPr>
        <xdr:cNvSpPr/>
      </xdr:nvSpPr>
      <xdr:spPr>
        <a:xfrm>
          <a:off x="7704667" y="1111250"/>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141</xdr:row>
      <xdr:rowOff>182881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8467</xdr:rowOff>
    </xdr:from>
    <xdr:to>
      <xdr:col>8</xdr:col>
      <xdr:colOff>0</xdr:colOff>
      <xdr:row>9</xdr:row>
      <xdr:rowOff>0</xdr:rowOff>
    </xdr:to>
    <xdr:sp macro="" textlink="Welcome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800-000003000000}"/>
            </a:ext>
          </a:extLst>
        </xdr:cNvPr>
        <xdr:cNvSpPr/>
      </xdr:nvSpPr>
      <xdr:spPr>
        <a:xfrm>
          <a:off x="431800" y="1113367"/>
          <a:ext cx="1549400" cy="56303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2" tooltip=" "/>
          <a:extLst>
            <a:ext uri="{FF2B5EF4-FFF2-40B4-BE49-F238E27FC236}">
              <a16:creationId xmlns:a16="http://schemas.microsoft.com/office/drawing/2014/main" id="{00000000-0008-0000-08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88900</xdr:rowOff>
    </xdr:from>
    <xdr:to>
      <xdr:col>19</xdr:col>
      <xdr:colOff>248478</xdr:colOff>
      <xdr:row>9</xdr:row>
      <xdr:rowOff>0</xdr:rowOff>
    </xdr:to>
    <xdr:sp macro="" textlink="TermsandConditionsTab">
      <xdr:nvSpPr>
        <xdr:cNvPr id="5" name="Round Same Side Corner Rectangle 7">
          <a:extLst>
            <a:ext uri="{FF2B5EF4-FFF2-40B4-BE49-F238E27FC236}">
              <a16:creationId xmlns:a16="http://schemas.microsoft.com/office/drawing/2014/main" id="{00000000-0008-0000-0800-000005000000}"/>
            </a:ext>
          </a:extLst>
        </xdr:cNvPr>
        <xdr:cNvSpPr/>
      </xdr:nvSpPr>
      <xdr:spPr>
        <a:xfrm>
          <a:off x="3542693" y="1193800"/>
          <a:ext cx="1527552" cy="482600"/>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243417</xdr:colOff>
      <xdr:row>8</xdr:row>
      <xdr:rowOff>190111</xdr:rowOff>
    </xdr:to>
    <xdr:sp macro="" textlink="ProgramApplicationTab">
      <xdr:nvSpPr>
        <xdr:cNvPr id="6" name="Round Same Side Corner Rectangle 8">
          <a:hlinkClick xmlns:r="http://schemas.openxmlformats.org/officeDocument/2006/relationships" r:id="rId3" tooltip=" "/>
          <a:extLst>
            <a:ext uri="{FF2B5EF4-FFF2-40B4-BE49-F238E27FC236}">
              <a16:creationId xmlns:a16="http://schemas.microsoft.com/office/drawing/2014/main" id="{00000000-0008-0000-08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250284</xdr:colOff>
      <xdr:row>6</xdr:row>
      <xdr:rowOff>10583</xdr:rowOff>
    </xdr:from>
    <xdr:to>
      <xdr:col>31</xdr:col>
      <xdr:colOff>253999</xdr:colOff>
      <xdr:row>9</xdr:row>
      <xdr:rowOff>0</xdr:rowOff>
    </xdr:to>
    <xdr:sp macro="" textlink="EnergySmartChecklistTab">
      <xdr:nvSpPr>
        <xdr:cNvPr id="7" name="Round Same Side Corner Rectangle 9">
          <a:hlinkClick xmlns:r="http://schemas.openxmlformats.org/officeDocument/2006/relationships" r:id="rId4" tooltip=" "/>
          <a:extLst>
            <a:ext uri="{FF2B5EF4-FFF2-40B4-BE49-F238E27FC236}">
              <a16:creationId xmlns:a16="http://schemas.microsoft.com/office/drawing/2014/main" id="{00000000-0008-0000-08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8" name="Right Arrow 16">
          <a:hlinkClick xmlns:r="http://schemas.openxmlformats.org/officeDocument/2006/relationships" r:id="rId3" tooltip=" "/>
          <a:extLst>
            <a:ext uri="{FF2B5EF4-FFF2-40B4-BE49-F238E27FC236}">
              <a16:creationId xmlns:a16="http://schemas.microsoft.com/office/drawing/2014/main" id="{00000000-0008-0000-0800-000008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9" name="Right Arrow 17">
          <a:hlinkClick xmlns:r="http://schemas.openxmlformats.org/officeDocument/2006/relationships" r:id="rId2" tooltip=" "/>
          <a:extLst>
            <a:ext uri="{FF2B5EF4-FFF2-40B4-BE49-F238E27FC236}">
              <a16:creationId xmlns:a16="http://schemas.microsoft.com/office/drawing/2014/main" id="{00000000-0008-0000-0800-000009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247120" cy="633412"/>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529169" y="360928"/>
          <a:ext cx="1124712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 Solutions</a:t>
          </a: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1" name="Round Same Side Corner Rectangle 15">
          <a:hlinkClick xmlns:r="http://schemas.openxmlformats.org/officeDocument/2006/relationships" r:id="rId5" tooltip=" "/>
          <a:extLst>
            <a:ext uri="{FF2B5EF4-FFF2-40B4-BE49-F238E27FC236}">
              <a16:creationId xmlns:a16="http://schemas.microsoft.com/office/drawing/2014/main" id="{00000000-0008-0000-0800-00000B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248478</xdr:colOff>
      <xdr:row>9</xdr:row>
      <xdr:rowOff>0</xdr:rowOff>
    </xdr:to>
    <xdr:sp macro="" textlink="ProjectCompletionNoticeTab">
      <xdr:nvSpPr>
        <xdr:cNvPr id="12" name="Round Same Side Corner Rectangle 15">
          <a:hlinkClick xmlns:r="http://schemas.openxmlformats.org/officeDocument/2006/relationships" r:id="rId6" tooltip=" "/>
          <a:extLst>
            <a:ext uri="{FF2B5EF4-FFF2-40B4-BE49-F238E27FC236}">
              <a16:creationId xmlns:a16="http://schemas.microsoft.com/office/drawing/2014/main" id="{00000000-0008-0000-0800-00000C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3" name="Picture 16">
          <a:hlinkClick xmlns:r="http://schemas.openxmlformats.org/officeDocument/2006/relationships" r:id="rId1" tooltip="Welcome Tab"/>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0</xdr:colOff>
      <xdr:row>14</xdr:row>
      <xdr:rowOff>1</xdr:rowOff>
    </xdr:from>
    <xdr:to>
      <xdr:col>50</xdr:col>
      <xdr:colOff>12246</xdr:colOff>
      <xdr:row>139</xdr:row>
      <xdr:rowOff>1</xdr:rowOff>
    </xdr:to>
    <xdr:sp macro="" textlink="">
      <xdr:nvSpPr>
        <xdr:cNvPr id="16" name="TextBox 15">
          <a:extLst>
            <a:ext uri="{FF2B5EF4-FFF2-40B4-BE49-F238E27FC236}">
              <a16:creationId xmlns:a16="http://schemas.microsoft.com/office/drawing/2014/main" id="{00000000-0008-0000-0800-000010000000}"/>
            </a:ext>
          </a:extLst>
        </xdr:cNvPr>
        <xdr:cNvSpPr txBox="1">
          <a:spLocks noChangeAspect="1"/>
        </xdr:cNvSpPr>
      </xdr:nvSpPr>
      <xdr:spPr>
        <a:xfrm>
          <a:off x="690033" y="2590801"/>
          <a:ext cx="12149213" cy="2381250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Entergy New Orleans, LLC (“Customer”) and APTIM (“APTIM” or “Program Administrator”) have entered into an Energy Training, Consulting or Professional Services Stand-Alone Contract (the “Contract”).  Pursuant to the Contract, APTIM will serve as the Third Party Administrator for the design, implementation and administration of the Energy Smart Programs in accordance with the ENO comprehensive demand side management plan.   The Energy Smart Program and any applicants to the program (“Applicant”) shall be the parties to this Agreement and bound by these terms and</a:t>
          </a:r>
        </a:p>
        <a:p>
          <a:r>
            <a:rPr lang="en-US" sz="1100" b="0" i="0">
              <a:solidFill>
                <a:schemeClr val="dk1"/>
              </a:solidFill>
              <a:effectLst/>
              <a:latin typeface="+mn-lt"/>
              <a:ea typeface="+mn-ea"/>
              <a:cs typeface="+mn-cs"/>
            </a:rPr>
            <a:t>conditions.   </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INCENTIVE OFFER</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Monetary incentives or rewards from Energy Smart Programs (“Program Payments”) shall be available to eligible Applicants that properly submit a Program application (“Application”).  Program Payments shall be available according to the terms on the applicable Program and Application as well as these Terms and Conditions.   Products must be purchased and installed within the date range outlined on the Application.  Applications must be postmarked within the number of calendar days reﬂected on the Application.  The Applicant understands that Energy Smart must pre-approve all custom incentive Applications in writing.  Applicants should maintain a copy of their Application for their records.  Incomplete Applications will be returned and will not be processed.  Applications must have complete information and be submitted with proof of purchase, such as receipts or invoices that clearly itemize the product(s) and/or services(s) received.  Purchase orders, proposals and quotes are not considered proof of purchase.</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PROJECT TERM AND DESCRIPTION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Term of this Agreement shall begin on the Approval Date as shown on this Agreement and shall run continuously through the Project Completion Deadline, unless extended or terminated pursuant to this Agreement or by mutual agreement of the parties. The energy savings project (the “Project”) shall be as described on the Agreement and approved by Energy Smart. The Project shall be implemented in accordance with this Agreement.</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PROJECT PAYMENTS</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All Program Payments shall be made through the Energy Smart Program, Program Administrator shall not be responsible for any payment to Customer. Program Administrator shall direct the Energy Smart Fiscal Agent to make payment in the amount set forth in the Agreement upon Energy Smart’s receipt and acceptance to Energy Smart’s satisfaction of a Completion Notice and any other required project documentation as defined in Article 3 hereof. Energy Smart shall be under no obligation to make any payments to the Customer if Entergy does not provide the funds to Energy Smart for this purpose. Energy Smart reserves the right to decrease incentive amounts if conditions change from the time of project approval to the time of project implementation. This includes, but is not limited to, project cost and project scope. Customer may only receive one payment per project measure. Should customer or its representative make duplicate application for payment of project measure, Energy Smart reserves the right to recover any payments made in excess of the entitled project payment. Energy Smart excludes internal, non-contracted labor for private companies or individuals when calculating the total project cost. Incentives are available on a first-come, first-served basis. Incentives are subject to change or termination without notice at the discretion of Energy Smart.  </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PROGRAM DISCRETION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Energy Smart reserves the right to change or discontinue any Program at any time without notice. Energy Smart also reserves the right, in Energy Smart’s sole discretion, to withhold or terminate Program Payments if:  </a:t>
          </a:r>
        </a:p>
        <a:p>
          <a:r>
            <a:rPr lang="en-US" sz="1100" b="0" i="0">
              <a:solidFill>
                <a:schemeClr val="dk1"/>
              </a:solidFill>
              <a:effectLst/>
              <a:latin typeface="+mn-lt"/>
              <a:ea typeface="+mn-ea"/>
              <a:cs typeface="+mn-cs"/>
            </a:rPr>
            <a:t>a) An identified problem with a project is  not resolved,  due to an Applicant’s failure to follow any and all applicable terms and conditions, rules, or procedures; or</a:t>
          </a:r>
        </a:p>
        <a:p>
          <a:r>
            <a:rPr lang="en-US" sz="1100" b="0" i="0">
              <a:solidFill>
                <a:schemeClr val="dk1"/>
              </a:solidFill>
              <a:effectLst/>
              <a:latin typeface="+mn-lt"/>
              <a:ea typeface="+mn-ea"/>
              <a:cs typeface="+mn-cs"/>
            </a:rPr>
            <a:t>b) Energy Smart determines that Applicant’s receipt of Program Payments will not result in the implementation of any Measures by Applicant, or if the Measures will not result in the reduction of energy usage; or</a:t>
          </a:r>
        </a:p>
        <a:p>
          <a:r>
            <a:rPr lang="en-US" sz="1100" b="0" i="0">
              <a:solidFill>
                <a:schemeClr val="dk1"/>
              </a:solidFill>
              <a:effectLst/>
              <a:latin typeface="+mn-lt"/>
              <a:ea typeface="+mn-ea"/>
              <a:cs typeface="+mn-cs"/>
            </a:rPr>
            <a:t>c) The Applicant becomes “Insolvent” (which shall mean Applicant (i) files a petition or otherwise commences, authorizes or acquiesces in the commencement of a proceeding or cause of action under any bankruptcy, insolvency, reorganization or similar law, including but not limited to the United States Bankruptcy Code or the laws of any state, or has any such petition filed or commenced against it; (ii) makes an assignment or any general arrangement for the benefit of creditors; (iii) other-wise becomes the subject of a bankruptcy proceeding or insolvent (however evidenced); (iv) has a liquidator, administrator, receiver, trustee, conservator or similar official appointed with respect to it or any substantial portion of its property or assets; or (v) is generally unable to pay its debts as they fall due).</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MISREPRESENTATION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Making false statements on any Energy Smart incentive Application is punishable by law. Any person who knowingly files an Application containing any materially false information or who purposely and misleadingly conceals information commits a fraudulent act and may be subjected to criminal and civil penalties. Any and all funds determined by Energy Smart to have been acquired on the basis of fraudulent information must be returned to Energy Smart. This article shall not limit other remedies that may be available for the filing of false or fraudulent applications.  Customer shall be responsible for all costs incurred for collection of monies owed due to any misrepresentation or false statements. </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PROJECT IMPLEMENTATION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Customer’s procurement, installation and implementation (“Completion”) of energy efficiency measures shall be accomplished in accordance with the requirements outlined in this Agreement. The Customer shall deliver to Energy Smart a Project Completion Notice by the Project Completion Deadline noted in the Application.  The Customer must provide invoices for equipment purchased or service performed as well as documentation that verifies that the energy efficiency measures, (i) have been properly installed, (ii) are functioning properly and (iii) have the potential to generate energy savings if properly maintained and operated. All projects are expected to comply with federal, state and local codes. All equipment must be new; used or rebuilt equipment is eligible only when pre-approved by Energy Smart in writing. Displaced equipment must be removed and not reused. Equipment purchased under a capital lease structure may qualify for an incentive, but must be pre-approved by Energy Smart in writing before project initiation or entering into the equipment lease.</a:t>
          </a:r>
        </a:p>
        <a:p>
          <a:r>
            <a:rPr lang="en-US" sz="1100" b="0" i="0">
              <a:solidFill>
                <a:schemeClr val="dk1"/>
              </a:solidFill>
              <a:effectLst/>
              <a:latin typeface="+mn-lt"/>
              <a:ea typeface="+mn-ea"/>
              <a:cs typeface="+mn-cs"/>
            </a:rPr>
            <a:t>Should Energy Smart discover that the project was not implemented as attested to in the Project Completion Notice the Customer shall be in breach of the Agreement and subject to recovery of any incentive payment made and any other costs incurred by Energy Smart in relation to any such Project. At the discretion of Energy Smart, the Customer is liable to refund to Energy Smart incentives received for a Project and other costs directly related to any such Project, if Energy Smart determines that the Customer has misrepresented information including, but not limited to, eligibility or project information.</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RIGHT TO INSPECT</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Energy Smart and Entergy shall have the right to inspect any and all project records during the term of this Agreement and for a two-year period thereafter. Energy Smart, and its designated representatives, shall have the right to observe and inspect all project work in any of the Customer’s facilities at any reasonable time for a period of two (2) years from the incentive payment date. The Customer and its subcontractors shall maintain accurate records of the project work (e.g., installation records, invoices, and maintenance information) that is performed hereunder for a period of two (2) years from the date of incentive payment under this Agreement. </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MONITORING AND VERIFICATION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Energy Smart, and its designated representatives, shall have the right to monitor energy use/production prior to and after installation of the project or to perform an inspection of any Project to evaluate Program efficacy for a period of two (2) years from the date of incentive payment under this Agreement.</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MANNER OF PERFORMANCE</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Customer shall perform its responsibilities under this Agreement in an efficient and expeditious manner and in accordance with all of the terms and provisions of this Agreement. The Customer shall strive to resolve differences in a respectful and fair manner. The Customer shall make all reasonable attempts to ensure that all Project work, as described in the Agreement, is performed in accordance with current professional standards and with the diligence and skill expected for the performance of such work.</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REPRESENTATIONS/WARRANTY</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Energy Smart and Program Administrator do not endorse any particular trade ally, manufacturer, product, system, or design by offering an incentive. Energy Smart and Program Administrator are not responsible for any tax liability imposed on the recipient as a result of the payment of incentives. Energy Smart and Program Administrator make no representation or warranty, and assumes no liability with respect to the quality, safety, performance, or other aspect of any design, consulting, product, system, equipment, Project, or appliance installed or received and expressly disclaims any such representations, warranties, and liability, including, but not limited to, any implied warranties of merchantability or fitness for a particular purpose. Energy Smart and Program Administrator do not guarantee that installation and operation of energy-efficient equipment will result in reduced usage or in cost savings. Energy Smart and Program Administrator are not responsible for the proper disposal/recycling of any waste generated as a result of any Project. Energy Smart and Program Administrator are not liable for any damages, including any incidental or consequential damages, arising out of the operation or malfunction of any Project, products, equipment, or appliances, or the installation thereof.</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DEFAULT AND TERMINATION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(1) Subject to Article 9(3), this Agreement shall remain in effect until the Project Completion Deadline as specified in Article 1 hereof unless a Party is in breach of any provision of this Agreement.</a:t>
          </a:r>
        </a:p>
        <a:p>
          <a:r>
            <a:rPr lang="en-US" sz="1100" b="0" i="0">
              <a:solidFill>
                <a:schemeClr val="dk1"/>
              </a:solidFill>
              <a:effectLst/>
              <a:latin typeface="+mn-lt"/>
              <a:ea typeface="+mn-ea"/>
              <a:cs typeface="+mn-cs"/>
            </a:rPr>
            <a:t>(2) In the event that ENTERGY terminates, for any cause, Program Administrator’s Contract with ENTERGY, which terminates Program Administrator’s right to act as Program Administrator of the Energy Smart Program, responsibility for this Agreement transfers to the new Program Administrator.</a:t>
          </a:r>
        </a:p>
        <a:p>
          <a:r>
            <a:rPr lang="en-US" sz="1100" b="0" i="0">
              <a:solidFill>
                <a:schemeClr val="dk1"/>
              </a:solidFill>
              <a:effectLst/>
              <a:latin typeface="+mn-lt"/>
              <a:ea typeface="+mn-ea"/>
              <a:cs typeface="+mn-cs"/>
            </a:rPr>
            <a:t>(3) This Agreement may be terminated at Energy Smart’s sole discretion if Customer does not complete implementation of the project on or before the project Completion Deadline, unless the project Completion Date is extended by mutual written agreement of the Parties.</a:t>
          </a:r>
        </a:p>
        <a:p>
          <a:r>
            <a:rPr lang="en-US" sz="1100" b="0" i="0">
              <a:solidFill>
                <a:schemeClr val="dk1"/>
              </a:solidFill>
              <a:effectLst/>
              <a:latin typeface="+mn-lt"/>
              <a:ea typeface="+mn-ea"/>
              <a:cs typeface="+mn-cs"/>
            </a:rPr>
            <a:t>(4) Energy Smart reserves the right to change or discontinue any Program at any time without notice and reserves the right to terminate or amend this Agreement upon the change or discontinuance of any such Program.</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INDEMNIFICATION AND DAMAGES</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Customer shall protect, indemnify, defend and hold harmless Energy Smart, Program Administrator, Customer, the City of New Orleans respective affiliates, subsidiaries, parent companies, officers, directors, agents, and employees, against all losses, damages, expenses, fees, costs and liability arising from any Project, design, consulting, product, system, equipment, or appliance. The Customer agrees that such obligations under this Article shall survive any expiration or termination of this Agreement and shall not be limited by any enumeration herein of required insurance coverage. To the maximum extent permitted by law, the Customer agrees to limit Energy Smart’s, Customer’s and Program Administrator’s liability to the Customer for any reason to the total amount of the payments identified in this Agreement. This limitation shall apply regardless of the cause of action or legal theory pled or asserted. Customer hereby expressly waives the right to specifically enforce this Agreement.  Under no circumstances shall Energy Smart, Program Administrator, Customer the City of New Orleans, and participating utilities be liable for any special, indirect or consequential damages, however the same may be caused.</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PUBLICITY</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Customer shall not use Program Administrator’s or Customer’s corporate name, logo, identity, any affiliation, or any related logo including the “Energy Smart” name, logo, or identity, for any marketing, advertising or solicitation without prior written consent of Energy Smart.  Such written consent may be withheld in Energy Smart’s sole discretion. When referencing Energy Smart involvement with any project, the Customer shall collaborate with Energy Smart to prepare any press re-lease and to plan for any news conference and agrees to provide Energy Smart, for its written approval prior to publication, a written copy of any advertisements or promotional material regarding this program prior to publishing any such advertisements or promotional material. Energy Smart and Program Administrator reserve the right to publicize the Customer’s participation in the Energy Smart program unless requested otherwise in writing and submitted to info@energysmartnola.com. Energy Smart and Program Administrator reserve the right to publicize the Applicant’s participation in the Program unless a written request is submitted info@ energysmartnola.com no later than fifteen (15) days after receiving payment from Energy Smart.  Such right to publicize by Energy Smart or Program Administrator is part of Applicant’s consideration for participation in the Energy Smart Program.  For purposes of the foregoing, to the extent applicable, Applicant grants Energy Smart and Program Administrator a nonexclusive, fully-paid up, irrevocable license to Applicant’s name and logo solely for the purpose of publicizing Applicant’s participation in the Program.</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REVIEW AND DISCLAIMER</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Energy Smart’s execution of this Agreement and any review of the design, construction, operation, or maintenance of the Project by Energy Smart or Program Administrator or any of their subcontractors shall not constitute any representation or warranty by Energy Smart or Program Administrator as to the economic or technical feasibility, operational capability or reliability of any renewable and/or energy efficiency measures or the capability or reliability of any market provider performing any work on the Project. The Customer shall in no way represent to any third party that Energy Smart’s execution of this Agreement or any reviews by Energy Smart or Program Administrator or their subcontractors, including, but not limited to,  review of the design, construction, operation, or maintenance of the Project is a representation or warranty by Energy Smart or Program Administrator as to the economic or technical feasibility, operational capability or reliability of the renewable and/or energy efficiency measures or an endorsement of the contractor performing work on the Project. The Customer is solely responsible for the technical feasibility, operational capability and reliability of the renewable and/or energy efficiency measures.</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MISCELLANEOUS</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Governing Law. All Applications, Incentive Agreements and these Terms and Conditions shall be governed, construed and enforced in accordance with the internal laws of the State of Louisiana, without regard to any conflicts of laws principles that may direct the application of the laws of another jurisdiction.  The Applicant irrevocably submits to the original jurisdiction of the state and federal courts sitting in New Orleans, Louisiana with regard to any controversy in any way relating to the execution, delivery or performance of an Application or Incentive Agreement.  Suits, claims or actions founded upon such controversies shall be brought or filed exclusively in such courts and nowhere else.  The exclusive venue for any dispute or controversy arising under an Application or Incentive Agreement shall be the Orleans Parish Civil District Court or the Federal District Court for the Eastern District of Louisiana.</a:t>
          </a:r>
        </a:p>
        <a:p>
          <a:r>
            <a:rPr lang="en-US" sz="1100" b="0" i="0">
              <a:solidFill>
                <a:schemeClr val="dk1"/>
              </a:solidFill>
              <a:effectLst/>
              <a:latin typeface="+mn-lt"/>
              <a:ea typeface="+mn-ea"/>
              <a:cs typeface="+mn-cs"/>
            </a:rPr>
            <a:t>Compliance with Applicable Laws. The Applicant shall at all times comply with and observe all federal and Louisiana state laws and published circulars, local laws, ordinances, rules and regulations which are in effect from the time at which Applicant submits an Application or enters into an Incentive Agreement to Applicant’s receipt of a Program Payment, and which in any manner affect the performance of an Application or Incentive Agreement.  All references to statutes or regulations contained in any Application, Incentive Agreement or these Terms and Conditions shall be construed to include successors thereto.</a:t>
          </a:r>
        </a:p>
        <a:p>
          <a:r>
            <a:rPr lang="en-US" sz="1100" b="0" i="0">
              <a:solidFill>
                <a:schemeClr val="dk1"/>
              </a:solidFill>
              <a:effectLst/>
              <a:latin typeface="+mn-lt"/>
              <a:ea typeface="+mn-ea"/>
              <a:cs typeface="+mn-cs"/>
            </a:rPr>
            <a:t>Assignment. Energy Smart may assign, transfer or convey any Application or any of Energy Smart’s rights, obligations, interests or responsibilities thereunder, in whole or in part, without the consent of the Applicant.  Neither an Application nor any rights or obligations hereunder or thereunder may be sold, assigned, transferred or otherwise disposed by Applicant, whether pursuant to a change of control, by operation or law or otherwise, without Energy Smart’s prior written consent.</a:t>
          </a:r>
        </a:p>
        <a:p>
          <a:r>
            <a:rPr lang="en-US" sz="1100" b="0" i="0">
              <a:solidFill>
                <a:schemeClr val="dk1"/>
              </a:solidFill>
              <a:effectLst/>
              <a:latin typeface="+mn-lt"/>
              <a:ea typeface="+mn-ea"/>
              <a:cs typeface="+mn-cs"/>
            </a:rPr>
            <a:t>Severability. If any provision of any Application, Incentive Agreement or these Terms and Conditions is construed by a court of competent jurisdiction to be illegal, invalid, or unenforceable under present or future laws, that provision shall be fully severable and the Application, Incentive Agreement and these Terms and Conditions shall be construed and enforced as if the illegal, invalid, or unenforceable provision had never comprised a part thereof.  Furthermore, in lieu of such illegal, invalid, or unenforceable provision, the Application, Incentive Agreement and these Terms and Conditions shall be reformed to include as a part of the Application, Incentive Agreement and these Terms and Conditions a provision as similar in terms to the illegal, invalid, or unenforceable provision as may be possible and still be legal, valid, or enforceable.</a:t>
          </a:r>
        </a:p>
        <a:p>
          <a:r>
            <a:rPr lang="en-US" sz="1100" b="0" i="0">
              <a:solidFill>
                <a:schemeClr val="dk1"/>
              </a:solidFill>
              <a:effectLst/>
              <a:latin typeface="+mn-lt"/>
              <a:ea typeface="+mn-ea"/>
              <a:cs typeface="+mn-cs"/>
            </a:rPr>
            <a:t>Risk of Loss. The Energy Smart, Customer, and Program Administrator at no time assume risk of loss for any personal property of the Applicant.</a:t>
          </a:r>
        </a:p>
        <a:p>
          <a:r>
            <a:rPr lang="en-US" sz="1100" b="0" i="0">
              <a:solidFill>
                <a:schemeClr val="dk1"/>
              </a:solidFill>
              <a:effectLst/>
              <a:latin typeface="+mn-lt"/>
              <a:ea typeface="+mn-ea"/>
              <a:cs typeface="+mn-cs"/>
            </a:rPr>
            <a:t>Waiver. Failure or delay on the part of either party to exercise any right, power, privilege or remedy hereunder shall not constitute a waiver thereof.  A waiver of any default shall not operate as a waiver of any other default or of the same type of default on a future occasion.</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ACCEPTANCE</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Customer is required to acknowledge its understanding and acceptance of the terms and conditions of this Agreement by returning an executed copy of this Agreement to Energy Smart at the address identified in this form on or before the Agreement Return Date. If the Customer’s Energy Smart representative does not receive the executed copy of this Agreement by the Deadline, Energy Smart will consider that Customer’s decision is to decline the terms and conditions contained herein and this Agreement will be of no force and effect.</a:t>
          </a:r>
        </a:p>
        <a:p>
          <a:pPr algn="l"/>
          <a:endParaRPr lang="en-US" sz="1100"/>
        </a:p>
      </xdr:txBody>
    </xdr:sp>
    <xdr:clientData/>
  </xdr:twoCellAnchor>
  <xdr:twoCellAnchor editAs="absolute">
    <xdr:from>
      <xdr:col>32</xdr:col>
      <xdr:colOff>2116</xdr:colOff>
      <xdr:row>6</xdr:row>
      <xdr:rowOff>8467</xdr:rowOff>
    </xdr:from>
    <xdr:to>
      <xdr:col>38</xdr:col>
      <xdr:colOff>2116</xdr:colOff>
      <xdr:row>8</xdr:row>
      <xdr:rowOff>186267</xdr:rowOff>
    </xdr:to>
    <xdr:sp macro="" textlink="MeasureTabs">
      <xdr:nvSpPr>
        <xdr:cNvPr id="17" name="Round Same Side Corner Rectangle 5">
          <a:hlinkClick xmlns:r="http://schemas.openxmlformats.org/officeDocument/2006/relationships" r:id="rId8" tooltip=" "/>
          <a:extLst>
            <a:ext uri="{FF2B5EF4-FFF2-40B4-BE49-F238E27FC236}">
              <a16:creationId xmlns:a16="http://schemas.microsoft.com/office/drawing/2014/main" id="{00000000-0008-0000-0800-000011000000}"/>
            </a:ext>
          </a:extLst>
        </xdr:cNvPr>
        <xdr:cNvSpPr/>
      </xdr:nvSpPr>
      <xdr:spPr>
        <a:xfrm>
          <a:off x="7706783" y="1109134"/>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136</xdr:row>
      <xdr:rowOff>182881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16933</xdr:rowOff>
    </xdr:from>
    <xdr:to>
      <xdr:col>8</xdr:col>
      <xdr:colOff>0</xdr:colOff>
      <xdr:row>9</xdr:row>
      <xdr:rowOff>0</xdr:rowOff>
    </xdr:to>
    <xdr:sp macro="" textlink="Welcome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900-000003000000}"/>
            </a:ext>
          </a:extLst>
        </xdr:cNvPr>
        <xdr:cNvSpPr/>
      </xdr:nvSpPr>
      <xdr:spPr>
        <a:xfrm>
          <a:off x="431800" y="1121833"/>
          <a:ext cx="1549400" cy="55456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2" tooltip=" "/>
          <a:extLst>
            <a:ext uri="{FF2B5EF4-FFF2-40B4-BE49-F238E27FC236}">
              <a16:creationId xmlns:a16="http://schemas.microsoft.com/office/drawing/2014/main" id="{00000000-0008-0000-09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19</xdr:col>
      <xdr:colOff>238953</xdr:colOff>
      <xdr:row>9</xdr:row>
      <xdr:rowOff>0</xdr:rowOff>
    </xdr:to>
    <xdr:sp macro="" textlink="TermsandConditionsTab">
      <xdr:nvSpPr>
        <xdr:cNvPr id="5" name="Round Same Side Corner Rectangle 7">
          <a:hlinkClick xmlns:r="http://schemas.openxmlformats.org/officeDocument/2006/relationships" r:id="rId3" tooltip=" "/>
          <a:extLst>
            <a:ext uri="{FF2B5EF4-FFF2-40B4-BE49-F238E27FC236}">
              <a16:creationId xmlns:a16="http://schemas.microsoft.com/office/drawing/2014/main" id="{00000000-0008-0000-09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97367</xdr:rowOff>
    </xdr:from>
    <xdr:to>
      <xdr:col>25</xdr:col>
      <xdr:colOff>233892</xdr:colOff>
      <xdr:row>8</xdr:row>
      <xdr:rowOff>190111</xdr:rowOff>
    </xdr:to>
    <xdr:sp macro="" textlink="ProgramApplicationTab">
      <xdr:nvSpPr>
        <xdr:cNvPr id="6" name="Round Same Side Corner Rectangle 8">
          <a:extLst>
            <a:ext uri="{FF2B5EF4-FFF2-40B4-BE49-F238E27FC236}">
              <a16:creationId xmlns:a16="http://schemas.microsoft.com/office/drawing/2014/main" id="{00000000-0008-0000-0900-000006000000}"/>
            </a:ext>
          </a:extLst>
        </xdr:cNvPr>
        <xdr:cNvSpPr/>
      </xdr:nvSpPr>
      <xdr:spPr>
        <a:xfrm>
          <a:off x="5080307" y="1202267"/>
          <a:ext cx="1534277" cy="473744"/>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EnergySmartChecklistTab">
      <xdr:nvSpPr>
        <xdr:cNvPr id="7" name="Round Same Side Corner Rectangle 9">
          <a:hlinkClick xmlns:r="http://schemas.openxmlformats.org/officeDocument/2006/relationships" r:id="rId4" tooltip=" "/>
          <a:extLst>
            <a:ext uri="{FF2B5EF4-FFF2-40B4-BE49-F238E27FC236}">
              <a16:creationId xmlns:a16="http://schemas.microsoft.com/office/drawing/2014/main" id="{00000000-0008-0000-09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8" name="Right Arrow 16">
          <a:hlinkClick xmlns:r="http://schemas.openxmlformats.org/officeDocument/2006/relationships" r:id="rId4" tooltip=" "/>
          <a:extLst>
            <a:ext uri="{FF2B5EF4-FFF2-40B4-BE49-F238E27FC236}">
              <a16:creationId xmlns:a16="http://schemas.microsoft.com/office/drawing/2014/main" id="{00000000-0008-0000-0900-000008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9" name="Right Arrow 17">
          <a:hlinkClick xmlns:r="http://schemas.openxmlformats.org/officeDocument/2006/relationships" r:id="rId3" tooltip=" "/>
          <a:extLst>
            <a:ext uri="{FF2B5EF4-FFF2-40B4-BE49-F238E27FC236}">
              <a16:creationId xmlns:a16="http://schemas.microsoft.com/office/drawing/2014/main" id="{00000000-0008-0000-0900-000009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247120" cy="633412"/>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529169" y="360928"/>
          <a:ext cx="1124712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 Solutions</a:t>
          </a: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1" name="Round Same Side Corner Rectangle 15">
          <a:hlinkClick xmlns:r="http://schemas.openxmlformats.org/officeDocument/2006/relationships" r:id="rId5" tooltip=" "/>
          <a:extLst>
            <a:ext uri="{FF2B5EF4-FFF2-40B4-BE49-F238E27FC236}">
              <a16:creationId xmlns:a16="http://schemas.microsoft.com/office/drawing/2014/main" id="{00000000-0008-0000-0900-00000B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238953</xdr:colOff>
      <xdr:row>9</xdr:row>
      <xdr:rowOff>0</xdr:rowOff>
    </xdr:to>
    <xdr:sp macro="" textlink="ProjectCompletionNoticeTab">
      <xdr:nvSpPr>
        <xdr:cNvPr id="12" name="Round Same Side Corner Rectangle 15">
          <a:hlinkClick xmlns:r="http://schemas.openxmlformats.org/officeDocument/2006/relationships" r:id="rId6" tooltip=" "/>
          <a:extLst>
            <a:ext uri="{FF2B5EF4-FFF2-40B4-BE49-F238E27FC236}">
              <a16:creationId xmlns:a16="http://schemas.microsoft.com/office/drawing/2014/main" id="{00000000-0008-0000-0900-00000C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3" name="Picture 16">
          <a:hlinkClick xmlns:r="http://schemas.openxmlformats.org/officeDocument/2006/relationships" r:id="rId1" tooltip="Welcome Tab"/>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47625</xdr:colOff>
          <xdr:row>26</xdr:row>
          <xdr:rowOff>47625</xdr:rowOff>
        </xdr:from>
        <xdr:to>
          <xdr:col>14</xdr:col>
          <xdr:colOff>9525</xdr:colOff>
          <xdr:row>27</xdr:row>
          <xdr:rowOff>95250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26</xdr:row>
          <xdr:rowOff>47625</xdr:rowOff>
        </xdr:from>
        <xdr:to>
          <xdr:col>21</xdr:col>
          <xdr:colOff>9525</xdr:colOff>
          <xdr:row>27</xdr:row>
          <xdr:rowOff>95250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26</xdr:row>
          <xdr:rowOff>47625</xdr:rowOff>
        </xdr:from>
        <xdr:to>
          <xdr:col>28</xdr:col>
          <xdr:colOff>9525</xdr:colOff>
          <xdr:row>27</xdr:row>
          <xdr:rowOff>95250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29</xdr:row>
          <xdr:rowOff>47625</xdr:rowOff>
        </xdr:from>
        <xdr:to>
          <xdr:col>14</xdr:col>
          <xdr:colOff>9525</xdr:colOff>
          <xdr:row>30</xdr:row>
          <xdr:rowOff>95250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9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29</xdr:row>
          <xdr:rowOff>47625</xdr:rowOff>
        </xdr:from>
        <xdr:to>
          <xdr:col>21</xdr:col>
          <xdr:colOff>9525</xdr:colOff>
          <xdr:row>30</xdr:row>
          <xdr:rowOff>95250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9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29</xdr:row>
          <xdr:rowOff>47625</xdr:rowOff>
        </xdr:from>
        <xdr:to>
          <xdr:col>28</xdr:col>
          <xdr:colOff>9525</xdr:colOff>
          <xdr:row>30</xdr:row>
          <xdr:rowOff>95250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9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26</xdr:row>
          <xdr:rowOff>47625</xdr:rowOff>
        </xdr:from>
        <xdr:to>
          <xdr:col>35</xdr:col>
          <xdr:colOff>9525</xdr:colOff>
          <xdr:row>27</xdr:row>
          <xdr:rowOff>95250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9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xdr:colOff>
          <xdr:row>29</xdr:row>
          <xdr:rowOff>47625</xdr:rowOff>
        </xdr:from>
        <xdr:to>
          <xdr:col>35</xdr:col>
          <xdr:colOff>19050</xdr:colOff>
          <xdr:row>30</xdr:row>
          <xdr:rowOff>95250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9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29</xdr:row>
          <xdr:rowOff>47625</xdr:rowOff>
        </xdr:from>
        <xdr:to>
          <xdr:col>35</xdr:col>
          <xdr:colOff>9525</xdr:colOff>
          <xdr:row>30</xdr:row>
          <xdr:rowOff>95250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9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32</xdr:col>
      <xdr:colOff>0</xdr:colOff>
      <xdr:row>6</xdr:row>
      <xdr:rowOff>10583</xdr:rowOff>
    </xdr:from>
    <xdr:to>
      <xdr:col>38</xdr:col>
      <xdr:colOff>0</xdr:colOff>
      <xdr:row>8</xdr:row>
      <xdr:rowOff>188383</xdr:rowOff>
    </xdr:to>
    <xdr:sp macro="" textlink="MeasureTabs">
      <xdr:nvSpPr>
        <xdr:cNvPr id="24" name="Round Same Side Corner Rectangle 5">
          <a:hlinkClick xmlns:r="http://schemas.openxmlformats.org/officeDocument/2006/relationships" r:id="rId8" tooltip=" "/>
          <a:extLst>
            <a:ext uri="{FF2B5EF4-FFF2-40B4-BE49-F238E27FC236}">
              <a16:creationId xmlns:a16="http://schemas.microsoft.com/office/drawing/2014/main" id="{00000000-0008-0000-0900-000018000000}"/>
            </a:ext>
          </a:extLst>
        </xdr:cNvPr>
        <xdr:cNvSpPr/>
      </xdr:nvSpPr>
      <xdr:spPr>
        <a:xfrm>
          <a:off x="7704667" y="1111250"/>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48</xdr:col>
      <xdr:colOff>21167</xdr:colOff>
      <xdr:row>11</xdr:row>
      <xdr:rowOff>52916</xdr:rowOff>
    </xdr:from>
    <xdr:to>
      <xdr:col>50</xdr:col>
      <xdr:colOff>4234</xdr:colOff>
      <xdr:row>12</xdr:row>
      <xdr:rowOff>161924</xdr:rowOff>
    </xdr:to>
    <xdr:sp macro="" textlink="">
      <xdr:nvSpPr>
        <xdr:cNvPr id="15" name="Right Arrow 16">
          <a:hlinkClick xmlns:r="http://schemas.openxmlformats.org/officeDocument/2006/relationships" r:id="rId1" tooltip=" "/>
          <a:extLst>
            <a:ext uri="{FF2B5EF4-FFF2-40B4-BE49-F238E27FC236}">
              <a16:creationId xmlns:a16="http://schemas.microsoft.com/office/drawing/2014/main" id="{00000000-0008-0000-0A00-00000F000000}"/>
            </a:ext>
          </a:extLst>
        </xdr:cNvPr>
        <xdr:cNvSpPr/>
      </xdr:nvSpPr>
      <xdr:spPr>
        <a:xfrm>
          <a:off x="11620500" y="2063749"/>
          <a:ext cx="469901"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7620</xdr:colOff>
      <xdr:row>10</xdr:row>
      <xdr:rowOff>1</xdr:rowOff>
    </xdr:from>
    <xdr:to>
      <xdr:col>51</xdr:col>
      <xdr:colOff>0</xdr:colOff>
      <xdr:row>39</xdr:row>
      <xdr:rowOff>182881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12700</xdr:rowOff>
    </xdr:from>
    <xdr:to>
      <xdr:col>8</xdr:col>
      <xdr:colOff>0</xdr:colOff>
      <xdr:row>9</xdr:row>
      <xdr:rowOff>0</xdr:rowOff>
    </xdr:to>
    <xdr:sp macro="" textlink="WelcomeTab">
      <xdr:nvSpPr>
        <xdr:cNvPr id="3" name="Round Same Side Corner Rectangle 5">
          <a:hlinkClick xmlns:r="http://schemas.openxmlformats.org/officeDocument/2006/relationships" r:id="rId2" tooltip=" "/>
          <a:extLst>
            <a:ext uri="{FF2B5EF4-FFF2-40B4-BE49-F238E27FC236}">
              <a16:creationId xmlns:a16="http://schemas.microsoft.com/office/drawing/2014/main" id="{00000000-0008-0000-0A00-000003000000}"/>
            </a:ext>
          </a:extLst>
        </xdr:cNvPr>
        <xdr:cNvSpPr/>
      </xdr:nvSpPr>
      <xdr:spPr>
        <a:xfrm>
          <a:off x="431800" y="1117600"/>
          <a:ext cx="1549400" cy="558800"/>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3" tooltip=" "/>
          <a:extLst>
            <a:ext uri="{FF2B5EF4-FFF2-40B4-BE49-F238E27FC236}">
              <a16:creationId xmlns:a16="http://schemas.microsoft.com/office/drawing/2014/main" id="{00000000-0008-0000-0A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19</xdr:col>
      <xdr:colOff>248478</xdr:colOff>
      <xdr:row>9</xdr:row>
      <xdr:rowOff>0</xdr:rowOff>
    </xdr:to>
    <xdr:sp macro="" textlink="TermsandConditionsTab">
      <xdr:nvSpPr>
        <xdr:cNvPr id="5" name="Round Same Side Corner Rectangle 7">
          <a:hlinkClick xmlns:r="http://schemas.openxmlformats.org/officeDocument/2006/relationships" r:id="rId4" tooltip=" "/>
          <a:extLst>
            <a:ext uri="{FF2B5EF4-FFF2-40B4-BE49-F238E27FC236}">
              <a16:creationId xmlns:a16="http://schemas.microsoft.com/office/drawing/2014/main" id="{00000000-0008-0000-0A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243417</xdr:colOff>
      <xdr:row>8</xdr:row>
      <xdr:rowOff>190111</xdr:rowOff>
    </xdr:to>
    <xdr:sp macro="" textlink="ProgramApplicationTab">
      <xdr:nvSpPr>
        <xdr:cNvPr id="6" name="Round Same Side Corner Rectangle 8">
          <a:hlinkClick xmlns:r="http://schemas.openxmlformats.org/officeDocument/2006/relationships" r:id="rId5" tooltip=" "/>
          <a:extLst>
            <a:ext uri="{FF2B5EF4-FFF2-40B4-BE49-F238E27FC236}">
              <a16:creationId xmlns:a16="http://schemas.microsoft.com/office/drawing/2014/main" id="{00000000-0008-0000-0A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88900</xdr:rowOff>
    </xdr:from>
    <xdr:to>
      <xdr:col>31</xdr:col>
      <xdr:colOff>234949</xdr:colOff>
      <xdr:row>9</xdr:row>
      <xdr:rowOff>0</xdr:rowOff>
    </xdr:to>
    <xdr:sp macro="" textlink="EnergySmartChecklistTab">
      <xdr:nvSpPr>
        <xdr:cNvPr id="7" name="Round Same Side Corner Rectangle 9">
          <a:extLst>
            <a:ext uri="{FF2B5EF4-FFF2-40B4-BE49-F238E27FC236}">
              <a16:creationId xmlns:a16="http://schemas.microsoft.com/office/drawing/2014/main" id="{00000000-0008-0000-0A00-000007000000}"/>
            </a:ext>
          </a:extLst>
        </xdr:cNvPr>
        <xdr:cNvSpPr/>
      </xdr:nvSpPr>
      <xdr:spPr>
        <a:xfrm>
          <a:off x="6241509" y="1189567"/>
          <a:ext cx="1454690" cy="482600"/>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9" name="Right Arrow 17">
          <a:hlinkClick xmlns:r="http://schemas.openxmlformats.org/officeDocument/2006/relationships" r:id="rId5" tooltip=" "/>
          <a:extLst>
            <a:ext uri="{FF2B5EF4-FFF2-40B4-BE49-F238E27FC236}">
              <a16:creationId xmlns:a16="http://schemas.microsoft.com/office/drawing/2014/main" id="{00000000-0008-0000-0A00-000009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247120" cy="633412"/>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529169" y="360928"/>
          <a:ext cx="1124712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 Solutions</a:t>
          </a: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1" name="Round Same Side Corner Rectangle 15">
          <a:hlinkClick xmlns:r="http://schemas.openxmlformats.org/officeDocument/2006/relationships" r:id="rId6" tooltip=" "/>
          <a:extLst>
            <a:ext uri="{FF2B5EF4-FFF2-40B4-BE49-F238E27FC236}">
              <a16:creationId xmlns:a16="http://schemas.microsoft.com/office/drawing/2014/main" id="{00000000-0008-0000-0A00-00000B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248478</xdr:colOff>
      <xdr:row>9</xdr:row>
      <xdr:rowOff>0</xdr:rowOff>
    </xdr:to>
    <xdr:sp macro="" textlink="ProjectCompletionNoticeTab">
      <xdr:nvSpPr>
        <xdr:cNvPr id="12" name="Round Same Side Corner Rectangle 15">
          <a:hlinkClick xmlns:r="http://schemas.openxmlformats.org/officeDocument/2006/relationships" r:id="rId7" tooltip=" "/>
          <a:extLst>
            <a:ext uri="{FF2B5EF4-FFF2-40B4-BE49-F238E27FC236}">
              <a16:creationId xmlns:a16="http://schemas.microsoft.com/office/drawing/2014/main" id="{00000000-0008-0000-0A00-00000C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3" name="Picture 16">
          <a:hlinkClick xmlns:r="http://schemas.openxmlformats.org/officeDocument/2006/relationships" r:id="rId2" tooltip="Welcome Tab"/>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32</xdr:col>
      <xdr:colOff>0</xdr:colOff>
      <xdr:row>6</xdr:row>
      <xdr:rowOff>10583</xdr:rowOff>
    </xdr:from>
    <xdr:to>
      <xdr:col>38</xdr:col>
      <xdr:colOff>0</xdr:colOff>
      <xdr:row>8</xdr:row>
      <xdr:rowOff>188383</xdr:rowOff>
    </xdr:to>
    <xdr:sp macro="" textlink="MeasureTabs">
      <xdr:nvSpPr>
        <xdr:cNvPr id="16" name="Round Same Side Corner Rectangle 5">
          <a:hlinkClick xmlns:r="http://schemas.openxmlformats.org/officeDocument/2006/relationships" r:id="rId1" tooltip=" "/>
          <a:extLst>
            <a:ext uri="{FF2B5EF4-FFF2-40B4-BE49-F238E27FC236}">
              <a16:creationId xmlns:a16="http://schemas.microsoft.com/office/drawing/2014/main" id="{00000000-0008-0000-0A00-000010000000}"/>
            </a:ext>
          </a:extLst>
        </xdr:cNvPr>
        <xdr:cNvSpPr/>
      </xdr:nvSpPr>
      <xdr:spPr>
        <a:xfrm>
          <a:off x="7704667" y="1111250"/>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129</xdr:row>
      <xdr:rowOff>0</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90714</xdr:rowOff>
    </xdr:from>
    <xdr:to>
      <xdr:col>8</xdr:col>
      <xdr:colOff>0</xdr:colOff>
      <xdr:row>9</xdr:row>
      <xdr:rowOff>0</xdr:rowOff>
    </xdr:to>
    <xdr:sp macro="" textlink="MeetingNotes1Tab">
      <xdr:nvSpPr>
        <xdr:cNvPr id="3" name="Round Same Side Corner Rectangle 5">
          <a:extLst>
            <a:ext uri="{FF2B5EF4-FFF2-40B4-BE49-F238E27FC236}">
              <a16:creationId xmlns:a16="http://schemas.microsoft.com/office/drawing/2014/main" id="{00000000-0008-0000-0B00-000003000000}"/>
            </a:ext>
          </a:extLst>
        </xdr:cNvPr>
        <xdr:cNvSpPr/>
      </xdr:nvSpPr>
      <xdr:spPr>
        <a:xfrm>
          <a:off x="434340" y="1195614"/>
          <a:ext cx="1554480" cy="480786"/>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23AF9A6-CF2E-461A-83AE-A8F63E4CD7E6}" type="TxLink">
            <a:rPr lang="en-US" sz="1100" b="1" i="0" u="none" strike="noStrike">
              <a:solidFill>
                <a:schemeClr val="bg1"/>
              </a:solidFill>
              <a:latin typeface="Arial" panose="020B0604020202020204" pitchFamily="34" charset="0"/>
              <a:cs typeface="Arial" panose="020B0604020202020204" pitchFamily="34" charset="0"/>
            </a:rPr>
            <a:pPr algn="ctr"/>
            <a:t>Design Team Meeting Notes</a:t>
          </a:fld>
          <a:endParaRPr lang="en-US" sz="1000" b="1" i="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20</xdr:col>
      <xdr:colOff>828</xdr:colOff>
      <xdr:row>9</xdr:row>
      <xdr:rowOff>0</xdr:rowOff>
    </xdr:to>
    <xdr:sp macro="" textlink="PrescriptiveTab">
      <xdr:nvSpPr>
        <xdr:cNvPr id="5" name="Round Same Side Corner Rectangle 7">
          <a:hlinkClick xmlns:r="http://schemas.openxmlformats.org/officeDocument/2006/relationships" r:id="rId1" tooltip=" "/>
          <a:extLst>
            <a:ext uri="{FF2B5EF4-FFF2-40B4-BE49-F238E27FC236}">
              <a16:creationId xmlns:a16="http://schemas.microsoft.com/office/drawing/2014/main" id="{00000000-0008-0000-0B00-000005000000}"/>
            </a:ext>
          </a:extLst>
        </xdr:cNvPr>
        <xdr:cNvSpPr/>
      </xdr:nvSpPr>
      <xdr:spPr>
        <a:xfrm>
          <a:off x="3555393" y="1123917"/>
          <a:ext cx="153178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A0A7D9D-B432-4F11-962D-15CB0C721465}" type="TxLink">
            <a:rPr lang="en-US" sz="1100" b="1" i="0" u="none" strike="noStrike">
              <a:solidFill>
                <a:schemeClr val="bg1"/>
              </a:solidFill>
              <a:latin typeface="Arial" panose="020B0604020202020204" pitchFamily="34" charset="0"/>
              <a:cs typeface="Arial" panose="020B0604020202020204" pitchFamily="34" charset="0"/>
            </a:rPr>
            <a:pPr algn="ctr"/>
            <a:t>Prescriptive Measures</a:t>
          </a:fld>
          <a:endParaRPr lang="en-US" b="1">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InteriorExteriorLightingTab">
      <xdr:nvSpPr>
        <xdr:cNvPr id="6" name="Round Same Side Corner Rectangle 8">
          <a:hlinkClick xmlns:r="http://schemas.openxmlformats.org/officeDocument/2006/relationships" r:id="rId2" tooltip=" "/>
          <a:extLst>
            <a:ext uri="{FF2B5EF4-FFF2-40B4-BE49-F238E27FC236}">
              <a16:creationId xmlns:a16="http://schemas.microsoft.com/office/drawing/2014/main" id="{00000000-0008-0000-0B00-000006000000}"/>
            </a:ext>
          </a:extLst>
        </xdr:cNvPr>
        <xdr:cNvSpPr/>
      </xdr:nvSpPr>
      <xdr:spPr>
        <a:xfrm>
          <a:off x="5098087" y="1123918"/>
          <a:ext cx="1538510" cy="55209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26</xdr:col>
      <xdr:colOff>2634</xdr:colOff>
      <xdr:row>6</xdr:row>
      <xdr:rowOff>10583</xdr:rowOff>
    </xdr:from>
    <xdr:to>
      <xdr:col>31</xdr:col>
      <xdr:colOff>234949</xdr:colOff>
      <xdr:row>9</xdr:row>
      <xdr:rowOff>0</xdr:rowOff>
    </xdr:to>
    <xdr:sp macro="" textlink="CustomTab">
      <xdr:nvSpPr>
        <xdr:cNvPr id="7" name="Round Same Side Corner Rectangle 9">
          <a:extLst>
            <a:ext uri="{FF2B5EF4-FFF2-40B4-BE49-F238E27FC236}">
              <a16:creationId xmlns:a16="http://schemas.microsoft.com/office/drawing/2014/main" id="{00000000-0008-0000-0B00-000007000000}"/>
            </a:ext>
          </a:extLst>
        </xdr:cNvPr>
        <xdr:cNvSpPr/>
      </xdr:nvSpPr>
      <xdr:spPr>
        <a:xfrm>
          <a:off x="6643464" y="1115483"/>
          <a:ext cx="1558195" cy="560917"/>
        </a:xfrm>
        <a:prstGeom prst="round2Same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lumMod val="95000"/>
                </a:schemeClr>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lumMod val="95000"/>
              </a:schemeClr>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hlinkClick xmlns:r="http://schemas.openxmlformats.org/officeDocument/2006/relationships" r:id="rId3" tooltip=" "/>
          <a:extLst>
            <a:ext uri="{FF2B5EF4-FFF2-40B4-BE49-F238E27FC236}">
              <a16:creationId xmlns:a16="http://schemas.microsoft.com/office/drawing/2014/main" id="{00000000-0008-0000-0B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247120" cy="633412"/>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529169" y="360928"/>
          <a:ext cx="11247120"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 Solutions</a:t>
          </a: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2" name="Round Same Side Corner Rectangle 15">
          <a:hlinkClick xmlns:r="http://schemas.openxmlformats.org/officeDocument/2006/relationships" r:id="rId4" tooltip=" "/>
          <a:extLst>
            <a:ext uri="{FF2B5EF4-FFF2-40B4-BE49-F238E27FC236}">
              <a16:creationId xmlns:a16="http://schemas.microsoft.com/office/drawing/2014/main" id="{00000000-0008-0000-0B00-00000C000000}"/>
            </a:ext>
          </a:extLst>
        </xdr:cNvPr>
        <xdr:cNvSpPr/>
      </xdr:nvSpPr>
      <xdr:spPr>
        <a:xfrm>
          <a:off x="9771803" y="1115483"/>
          <a:ext cx="155448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50</xdr:col>
      <xdr:colOff>828</xdr:colOff>
      <xdr:row>9</xdr:row>
      <xdr:rowOff>0</xdr:rowOff>
    </xdr:to>
    <xdr:sp macro="" textlink="ProjectCompletionNoticeTab">
      <xdr:nvSpPr>
        <xdr:cNvPr id="13" name="Round Same Side Corner Rectangle 15">
          <a:hlinkClick xmlns:r="http://schemas.openxmlformats.org/officeDocument/2006/relationships" r:id="rId5" tooltip=" "/>
          <a:extLst>
            <a:ext uri="{FF2B5EF4-FFF2-40B4-BE49-F238E27FC236}">
              <a16:creationId xmlns:a16="http://schemas.microsoft.com/office/drawing/2014/main" id="{00000000-0008-0000-0B00-00000D000000}"/>
            </a:ext>
          </a:extLst>
        </xdr:cNvPr>
        <xdr:cNvSpPr/>
      </xdr:nvSpPr>
      <xdr:spPr>
        <a:xfrm>
          <a:off x="11333691" y="1115483"/>
          <a:ext cx="1525887"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4" name="Picture 16">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25</xdr:col>
      <xdr:colOff>229964</xdr:colOff>
      <xdr:row>6</xdr:row>
      <xdr:rowOff>14816</xdr:rowOff>
    </xdr:from>
    <xdr:to>
      <xdr:col>31</xdr:col>
      <xdr:colOff>224154</xdr:colOff>
      <xdr:row>9</xdr:row>
      <xdr:rowOff>4233</xdr:rowOff>
    </xdr:to>
    <xdr:sp macro="" textlink="CustomTab">
      <xdr:nvSpPr>
        <xdr:cNvPr id="18" name="Round Same Side Corner Rectangle 9">
          <a:hlinkClick xmlns:r="http://schemas.openxmlformats.org/officeDocument/2006/relationships" r:id="rId7" tooltip=" "/>
          <a:extLst>
            <a:ext uri="{FF2B5EF4-FFF2-40B4-BE49-F238E27FC236}">
              <a16:creationId xmlns:a16="http://schemas.microsoft.com/office/drawing/2014/main" id="{00000000-0008-0000-0B00-000012000000}"/>
            </a:ext>
          </a:extLst>
        </xdr:cNvPr>
        <xdr:cNvSpPr/>
      </xdr:nvSpPr>
      <xdr:spPr>
        <a:xfrm>
          <a:off x="6230714" y="1115483"/>
          <a:ext cx="1454690"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32</xdr:col>
      <xdr:colOff>0</xdr:colOff>
      <xdr:row>6</xdr:row>
      <xdr:rowOff>21167</xdr:rowOff>
    </xdr:from>
    <xdr:to>
      <xdr:col>37</xdr:col>
      <xdr:colOff>237607</xdr:colOff>
      <xdr:row>8</xdr:row>
      <xdr:rowOff>188807</xdr:rowOff>
    </xdr:to>
    <xdr:sp macro="" textlink="WholeBuildingPerformancePathTab">
      <xdr:nvSpPr>
        <xdr:cNvPr id="22" name="Round Same Side Corner Rectangle 9">
          <a:hlinkClick xmlns:r="http://schemas.openxmlformats.org/officeDocument/2006/relationships" r:id="rId8" tooltip=" "/>
          <a:extLst>
            <a:ext uri="{FF2B5EF4-FFF2-40B4-BE49-F238E27FC236}">
              <a16:creationId xmlns:a16="http://schemas.microsoft.com/office/drawing/2014/main" id="{00000000-0008-0000-0B00-000016000000}"/>
            </a:ext>
          </a:extLst>
        </xdr:cNvPr>
        <xdr:cNvSpPr/>
      </xdr:nvSpPr>
      <xdr:spPr>
        <a:xfrm>
          <a:off x="7704667" y="1121834"/>
          <a:ext cx="1454690" cy="54864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43FE9FB-2C17-4F9D-A9EF-64D88BF51652}"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10583</xdr:colOff>
      <xdr:row>6</xdr:row>
      <xdr:rowOff>21166</xdr:rowOff>
    </xdr:from>
    <xdr:to>
      <xdr:col>13</xdr:col>
      <xdr:colOff>242735</xdr:colOff>
      <xdr:row>9</xdr:row>
      <xdr:rowOff>2149</xdr:rowOff>
    </xdr:to>
    <xdr:sp macro="" textlink="PrescriptiveTab">
      <xdr:nvSpPr>
        <xdr:cNvPr id="16" name="Round Same Side Corner Rectangle 7">
          <a:hlinkClick xmlns:r="http://schemas.openxmlformats.org/officeDocument/2006/relationships" r:id="rId3"/>
          <a:extLst>
            <a:ext uri="{FF2B5EF4-FFF2-40B4-BE49-F238E27FC236}">
              <a16:creationId xmlns:a16="http://schemas.microsoft.com/office/drawing/2014/main" id="{00000000-0008-0000-0B00-000010000000}"/>
            </a:ext>
          </a:extLst>
        </xdr:cNvPr>
        <xdr:cNvSpPr/>
      </xdr:nvSpPr>
      <xdr:spPr>
        <a:xfrm>
          <a:off x="1873250" y="1121833"/>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chemeClr val="bg1"/>
              </a:solidFill>
              <a:latin typeface="Arial" panose="020B0604020202020204" pitchFamily="34" charset="0"/>
              <a:cs typeface="Arial" panose="020B0604020202020204" pitchFamily="34" charset="0"/>
            </a:rPr>
            <a:t>Measures</a:t>
          </a:r>
          <a:r>
            <a:rPr lang="en-US" b="1" baseline="0">
              <a:solidFill>
                <a:schemeClr val="bg1"/>
              </a:solidFill>
              <a:latin typeface="Arial" panose="020B0604020202020204" pitchFamily="34" charset="0"/>
              <a:cs typeface="Arial" panose="020B0604020202020204" pitchFamily="34" charset="0"/>
            </a:rPr>
            <a:t> List</a:t>
          </a:r>
        </a:p>
      </xdr:txBody>
    </xdr:sp>
    <xdr:clientData/>
  </xdr:twoCellAnchor>
  <xdr:twoCellAnchor editAs="absolute">
    <xdr:from>
      <xdr:col>3</xdr:col>
      <xdr:colOff>31750</xdr:colOff>
      <xdr:row>11</xdr:row>
      <xdr:rowOff>42333</xdr:rowOff>
    </xdr:from>
    <xdr:to>
      <xdr:col>5</xdr:col>
      <xdr:colOff>43391</xdr:colOff>
      <xdr:row>12</xdr:row>
      <xdr:rowOff>157691</xdr:rowOff>
    </xdr:to>
    <xdr:sp macro="" textlink="">
      <xdr:nvSpPr>
        <xdr:cNvPr id="19" name="Right Arrow 17">
          <a:hlinkClick xmlns:r="http://schemas.openxmlformats.org/officeDocument/2006/relationships" r:id="rId9" tooltip=" "/>
          <a:extLst>
            <a:ext uri="{FF2B5EF4-FFF2-40B4-BE49-F238E27FC236}">
              <a16:creationId xmlns:a16="http://schemas.microsoft.com/office/drawing/2014/main" id="{00000000-0008-0000-0B00-000013000000}"/>
            </a:ext>
          </a:extLst>
        </xdr:cNvPr>
        <xdr:cNvSpPr/>
      </xdr:nvSpPr>
      <xdr:spPr>
        <a:xfrm rot="10800000">
          <a:off x="677333" y="2053166"/>
          <a:ext cx="498475"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pencer.kurtz/Desktop/ENO%20Program%20Files/Program%20Calculator-Application/Combined-Incentive-Calculator-Tool-PY10%20v2.1_Unprot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V"/>
      <sheetName val="Summary"/>
      <sheetName val="Review"/>
      <sheetName val="EnSmPC"/>
      <sheetName val="Library"/>
      <sheetName val="Tables"/>
      <sheetName val="Analysis"/>
      <sheetName val="WE"/>
      <sheetName val="PO"/>
      <sheetName val="OE"/>
      <sheetName val="EQ"/>
      <sheetName val="TAC"/>
      <sheetName val="PA"/>
      <sheetName val="AS"/>
      <sheetName val="MCT"/>
      <sheetName val="DummyCopy"/>
      <sheetName val="PML"/>
      <sheetName val="PL"/>
      <sheetName val="PLC"/>
      <sheetName val="PH"/>
      <sheetName val="PR"/>
      <sheetName val="PCK"/>
      <sheetName val="PM"/>
      <sheetName val="CLI"/>
      <sheetName val="CH"/>
      <sheetName val="FT"/>
      <sheetName val="CLPre"/>
      <sheetName val="CLPost"/>
      <sheetName val="CN"/>
      <sheetName val="CK"/>
      <sheetName val="SR"/>
      <sheetName val="PCN"/>
    </sheetNames>
    <sheetDataSet>
      <sheetData sheetId="0">
        <row r="448">
          <cell r="H448" t="str">
            <v>Custom Lighting Fixture Retrofit</v>
          </cell>
        </row>
      </sheetData>
      <sheetData sheetId="1"/>
      <sheetData sheetId="2"/>
      <sheetData sheetId="3"/>
      <sheetData sheetId="4">
        <row r="1">
          <cell r="EH1" t="str">
            <v>Measure Type</v>
          </cell>
          <cell r="EZ1" t="str">
            <v>Baseline Description</v>
          </cell>
          <cell r="FF1" t="str">
            <v>Efficient Description</v>
          </cell>
          <cell r="FN1" t="str">
            <v>Measure No</v>
          </cell>
        </row>
        <row r="2">
          <cell r="CI2" t="str">
            <v>Bulb Type</v>
          </cell>
          <cell r="CP2" t="str">
            <v>Measure No</v>
          </cell>
          <cell r="EH2" t="str">
            <v>LED Exit Signs</v>
          </cell>
          <cell r="EZ2" t="str">
            <v>Incandescent or Halogen or CFL Exit Sign</v>
          </cell>
          <cell r="FF2" t="str">
            <v>LED Exit Signs</v>
          </cell>
          <cell r="FN2">
            <v>123817</v>
          </cell>
        </row>
        <row r="3">
          <cell r="CI3" t="str">
            <v>CFL</v>
          </cell>
          <cell r="CP3" t="str">
            <v>N/A</v>
          </cell>
          <cell r="EH3" t="str">
            <v>1-6 Watt LED Screw-In</v>
          </cell>
          <cell r="EZ3" t="str">
            <v>Incandescent/CFL Screw-In Lamp</v>
          </cell>
          <cell r="FF3" t="str">
            <v>1-6 Watt LED Screw-In</v>
          </cell>
          <cell r="FN3">
            <v>123923</v>
          </cell>
        </row>
        <row r="4">
          <cell r="CI4" t="str">
            <v>CFL Custom</v>
          </cell>
          <cell r="CP4">
            <v>101137</v>
          </cell>
          <cell r="EH4" t="str">
            <v>7-12 Watt LED Screw-In</v>
          </cell>
          <cell r="EZ4" t="str">
            <v>Incandescent/CFL Screw-In Lamp</v>
          </cell>
          <cell r="FF4" t="str">
            <v>7-12 Watt LED Screw-In</v>
          </cell>
          <cell r="FN4">
            <v>124023</v>
          </cell>
        </row>
        <row r="5">
          <cell r="CI5" t="str">
            <v>LED Exit Signs</v>
          </cell>
          <cell r="CP5">
            <v>123817</v>
          </cell>
          <cell r="EH5" t="str">
            <v>13-17 Watt LED Screw-In</v>
          </cell>
          <cell r="EZ5" t="str">
            <v>Incandescent/CFL Screw-In Lamp</v>
          </cell>
          <cell r="FF5" t="str">
            <v>13-17 Watt LED Screw-In</v>
          </cell>
          <cell r="FN5">
            <v>124123</v>
          </cell>
        </row>
        <row r="6">
          <cell r="CI6" t="str">
            <v>Non-Linear LED Fixture</v>
          </cell>
          <cell r="CP6" t="str">
            <v>N/A</v>
          </cell>
          <cell r="EH6" t="str">
            <v>&gt;=18 Watt LED Screw-In</v>
          </cell>
          <cell r="EZ6" t="str">
            <v>Incandescent/CFL Screw-In Lamp</v>
          </cell>
          <cell r="FF6" t="str">
            <v>&gt;=18 Watt LED Screw-In</v>
          </cell>
          <cell r="FN6">
            <v>124223</v>
          </cell>
        </row>
        <row r="7">
          <cell r="CI7" t="str">
            <v>Inefficient Fixture</v>
          </cell>
          <cell r="CP7">
            <v>101014</v>
          </cell>
          <cell r="EH7" t="str">
            <v>2' Linear LED (T8/T12 2ft Linear Fluorescent Baseline)</v>
          </cell>
          <cell r="EZ7" t="str">
            <v xml:space="preserve">T8/T12 2ft Linear Fluorescent </v>
          </cell>
          <cell r="FF7" t="str">
            <v>2' Linear LED</v>
          </cell>
          <cell r="FN7">
            <v>128274</v>
          </cell>
        </row>
        <row r="8">
          <cell r="CI8" t="str">
            <v>T5</v>
          </cell>
          <cell r="CP8">
            <v>101003</v>
          </cell>
          <cell r="EH8" t="str">
            <v>2' Linear LED (T5 2ft Linear Fluorescent Baseline)</v>
          </cell>
          <cell r="EZ8" t="str">
            <v>T5 2ft Linear Fluorescent</v>
          </cell>
          <cell r="FF8" t="str">
            <v>2' Linear LED</v>
          </cell>
          <cell r="FN8">
            <v>128280</v>
          </cell>
        </row>
        <row r="9">
          <cell r="CI9" t="str">
            <v>T8</v>
          </cell>
          <cell r="CP9">
            <v>101002</v>
          </cell>
          <cell r="EH9" t="str">
            <v>2' Linear LED (T5 (HO) 2ft Linear Fluorescent Baseline)</v>
          </cell>
          <cell r="EZ9" t="str">
            <v>T5 (HO) 2ft Linear Fluorescent</v>
          </cell>
          <cell r="FF9" t="str">
            <v>2' Linear LED</v>
          </cell>
          <cell r="FN9">
            <v>128282</v>
          </cell>
        </row>
        <row r="10">
          <cell r="CI10" t="str">
            <v>T12</v>
          </cell>
          <cell r="CP10">
            <v>101001</v>
          </cell>
          <cell r="EH10" t="str">
            <v>4' Linear LED (T8/T12 4ft Linear Fluorescent Baseline)</v>
          </cell>
          <cell r="EZ10" t="str">
            <v>T8/T12 4ft Linear Fluorescent</v>
          </cell>
          <cell r="FF10" t="str">
            <v>4' Linear LED</v>
          </cell>
          <cell r="FN10">
            <v>128375</v>
          </cell>
        </row>
        <row r="11">
          <cell r="CI11" t="str">
            <v>Circline Fluorescent</v>
          </cell>
          <cell r="CP11">
            <v>101132</v>
          </cell>
          <cell r="EH11" t="str">
            <v>4' Linear LED (T8/T12 (HO) 4ft Linear Fluorescent Baseline)</v>
          </cell>
          <cell r="EZ11" t="str">
            <v>T8/T12 (HO) 4ft Linear Fluorescent</v>
          </cell>
          <cell r="FF11" t="str">
            <v>4' Linear LED</v>
          </cell>
          <cell r="FN11">
            <v>128377</v>
          </cell>
        </row>
        <row r="12">
          <cell r="CI12" t="str">
            <v>Halogen</v>
          </cell>
          <cell r="CP12">
            <v>101106</v>
          </cell>
          <cell r="EH12" t="str">
            <v>4' Linear LED (T5 4ft Linear Fluorescent Baseline)</v>
          </cell>
          <cell r="EZ12" t="str">
            <v>T5 4ft Linear Fluorescent</v>
          </cell>
          <cell r="FF12" t="str">
            <v>4' Linear LED</v>
          </cell>
          <cell r="FN12">
            <v>128381</v>
          </cell>
        </row>
        <row r="13">
          <cell r="CI13" t="str">
            <v>Metal Halide</v>
          </cell>
          <cell r="CP13">
            <v>101108</v>
          </cell>
          <cell r="EH13" t="str">
            <v>4' Linear LED (T5 (HO) 4ft Linear Fluorescent Baseline)</v>
          </cell>
          <cell r="EZ13" t="str">
            <v>T5 (HO) 4ft Linear Fluorescent</v>
          </cell>
          <cell r="FF13" t="str">
            <v>4' Linear LED</v>
          </cell>
          <cell r="FN13">
            <v>128383</v>
          </cell>
        </row>
        <row r="14">
          <cell r="CF14">
            <v>0.25</v>
          </cell>
          <cell r="CI14" t="str">
            <v>U-Tube Fluorescent</v>
          </cell>
          <cell r="CP14">
            <v>101135</v>
          </cell>
          <cell r="EH14" t="str">
            <v>8' Linear LED (T8/T12 8ft Linear Fluorescent Baseline)</v>
          </cell>
          <cell r="EZ14" t="str">
            <v>T8/T12 8ft Linear Fluorescent</v>
          </cell>
          <cell r="FF14" t="str">
            <v>8' Linear LED</v>
          </cell>
          <cell r="FN14">
            <v>128776</v>
          </cell>
        </row>
        <row r="15">
          <cell r="CI15" t="str">
            <v>Inefficient Induction Fixture</v>
          </cell>
          <cell r="CP15">
            <v>101113</v>
          </cell>
          <cell r="EH15" t="str">
            <v>8' Linear LED (T8/T12 (HO) 8ft Linear Fluorescent Baseline)</v>
          </cell>
          <cell r="EZ15" t="str">
            <v>T8/T12 (HO) 8ft Linear Fluorescent</v>
          </cell>
          <cell r="FF15" t="str">
            <v>8' Linear LED</v>
          </cell>
          <cell r="FN15">
            <v>128778</v>
          </cell>
        </row>
        <row r="16">
          <cell r="CI16" t="str">
            <v>Mercury Vapor</v>
          </cell>
          <cell r="CP16">
            <v>101110</v>
          </cell>
          <cell r="EH16" t="str">
            <v>U-Tube LED (T8/T12 U-Tube Fluorescent Baseline)</v>
          </cell>
          <cell r="EZ16" t="str">
            <v>T8/T12 U-Tube Fluorescent</v>
          </cell>
          <cell r="FF16" t="str">
            <v>U-Tube LED</v>
          </cell>
          <cell r="FN16">
            <v>128579</v>
          </cell>
        </row>
        <row r="17">
          <cell r="CI17" t="str">
            <v>High Pressure Sodium</v>
          </cell>
          <cell r="CP17">
            <v>101136</v>
          </cell>
          <cell r="EH17" t="str">
            <v>LED Lamp/Fixture (HID (&lt;175W) Baseline)</v>
          </cell>
          <cell r="EZ17" t="str">
            <v>High Intensity Discharge (HID) [&lt;175W]</v>
          </cell>
          <cell r="FF17" t="str">
            <v>LED Lamp/Fixture</v>
          </cell>
          <cell r="FN17">
            <v>128684</v>
          </cell>
        </row>
        <row r="18">
          <cell r="CI18" t="str">
            <v>Incandescent</v>
          </cell>
          <cell r="CP18" t="str">
            <v>N/A</v>
          </cell>
          <cell r="EH18" t="str">
            <v>LED Lamp/Fixture (HID (175 to 250W) Baseline)</v>
          </cell>
          <cell r="EZ18" t="str">
            <v>High Intensity Discharge (HID) [175 to 250W]</v>
          </cell>
          <cell r="FF18" t="str">
            <v xml:space="preserve">LED Lamp/Fixture </v>
          </cell>
          <cell r="FN18">
            <v>128685</v>
          </cell>
        </row>
        <row r="19">
          <cell r="CI19" t="str">
            <v>T17</v>
          </cell>
          <cell r="CP19">
            <v>101037</v>
          </cell>
          <cell r="EH19" t="str">
            <v>LED Lamp/Fixture (HID (251 to 400W) Baseline)</v>
          </cell>
          <cell r="EZ19" t="str">
            <v>High Intensity Discharge (HID) [251 to 400W]</v>
          </cell>
          <cell r="FF19" t="str">
            <v xml:space="preserve">LED Lamp/Fixture </v>
          </cell>
          <cell r="FN19">
            <v>128620</v>
          </cell>
        </row>
        <row r="20">
          <cell r="CI20" t="str">
            <v>LED</v>
          </cell>
          <cell r="CP20" t="str">
            <v>N/A</v>
          </cell>
          <cell r="EH20" t="str">
            <v>LED Lamp/Fixture (HID (401 to 1000W) Baseline)</v>
          </cell>
          <cell r="EZ20" t="str">
            <v>High Intensity Discharge (HID) [401 to 1000W]</v>
          </cell>
          <cell r="FF20" t="str">
            <v xml:space="preserve">LED Lamp/Fixture </v>
          </cell>
          <cell r="FN20">
            <v>128624</v>
          </cell>
        </row>
        <row r="21">
          <cell r="CI21" t="str">
            <v>Inefficient NEON Fixture</v>
          </cell>
          <cell r="CP21">
            <v>101112</v>
          </cell>
          <cell r="EH21" t="str">
            <v>LED Lamp/Fixture (HID (&gt;1000W) Baseline)</v>
          </cell>
          <cell r="EZ21" t="str">
            <v>High Intensity Discharge (HID) [&gt;1000W]</v>
          </cell>
          <cell r="FF21" t="str">
            <v xml:space="preserve">LED Lamp/Fixture </v>
          </cell>
          <cell r="FN21">
            <v>128631</v>
          </cell>
        </row>
        <row r="22">
          <cell r="CI22" t="str">
            <v>1-6 Watt LED Screw-In</v>
          </cell>
          <cell r="CP22">
            <v>123923</v>
          </cell>
          <cell r="EH22" t="str">
            <v>Exterior: 1-6 Watt LED Screw-In</v>
          </cell>
          <cell r="EZ22" t="str">
            <v>Incandescent/CFL Screw-In Lamp</v>
          </cell>
          <cell r="FF22" t="str">
            <v>Exterior 1-6 Watt LED Screw-In</v>
          </cell>
          <cell r="FN22">
            <v>128823</v>
          </cell>
        </row>
        <row r="23">
          <cell r="CI23" t="str">
            <v>7-12 Watt LED Screw-In</v>
          </cell>
          <cell r="CP23">
            <v>124023</v>
          </cell>
          <cell r="EH23" t="str">
            <v>Exterior: 7-12 Watt LED Screw-In</v>
          </cell>
          <cell r="EZ23" t="str">
            <v>Incandescent/CFL Screw-In Lamp</v>
          </cell>
          <cell r="FF23" t="str">
            <v>Exterior 7-12 Watt LED Screw-In</v>
          </cell>
          <cell r="FN23">
            <v>128923</v>
          </cell>
        </row>
        <row r="24">
          <cell r="CI24" t="str">
            <v>13-17 Watt LED Screw-In</v>
          </cell>
          <cell r="CP24">
            <v>124123</v>
          </cell>
          <cell r="EH24" t="str">
            <v>Exterior: 13-17 Watt LED Screw-In</v>
          </cell>
          <cell r="EZ24" t="str">
            <v>Incandescent/CFL Screw-In Lamp</v>
          </cell>
          <cell r="FF24" t="str">
            <v>Exterior 13-17 Watt LED Screw-In</v>
          </cell>
          <cell r="FN24">
            <v>129023</v>
          </cell>
        </row>
        <row r="25">
          <cell r="CI25" t="str">
            <v>&gt;=18 Watt LED Screw-In</v>
          </cell>
          <cell r="CP25">
            <v>124223</v>
          </cell>
          <cell r="EH25" t="str">
            <v>Exterior: &gt;=18 Watt LED Screw-In</v>
          </cell>
          <cell r="EZ25" t="str">
            <v>Incandescent/CFL Screw-In Lamp</v>
          </cell>
          <cell r="FF25" t="str">
            <v>Exterior &gt;=18 Watt LED Screw-In</v>
          </cell>
          <cell r="FN25">
            <v>129123</v>
          </cell>
        </row>
        <row r="26">
          <cell r="EH26" t="str">
            <v>Exterior: 2' Linear LED (T8/T12 2ft Linear Fluorescent Baseline)</v>
          </cell>
          <cell r="EZ26" t="str">
            <v xml:space="preserve">Exterior T8/T12 2ft Linear Fluorescent </v>
          </cell>
          <cell r="FF26" t="str">
            <v>2' Linear LED</v>
          </cell>
          <cell r="FN26">
            <v>128286</v>
          </cell>
        </row>
        <row r="27">
          <cell r="EH27" t="str">
            <v>Exterior: 2' Linear LED (T5 2ft Linear Fluorescent Baseline)</v>
          </cell>
          <cell r="EZ27" t="str">
            <v>Exterior T5 2ft Linear Fluorescent</v>
          </cell>
          <cell r="FF27" t="str">
            <v>2' Linear LED</v>
          </cell>
          <cell r="FN27">
            <v>128292</v>
          </cell>
        </row>
        <row r="28">
          <cell r="EH28" t="str">
            <v>Exterior: 2' Linear LED (T5 (HO) 2ft Linear Fluorescent Baseline)</v>
          </cell>
          <cell r="EZ28" t="str">
            <v>Exterior T5 (HO) 2ft Linear Fluorescent</v>
          </cell>
          <cell r="FF28" t="str">
            <v>2' Linear LED</v>
          </cell>
          <cell r="FN28">
            <v>128294</v>
          </cell>
        </row>
        <row r="29">
          <cell r="EH29" t="str">
            <v>Exterior: 4' Linear LED (T8/T12 4ft Linear Fluorescent Baseline)</v>
          </cell>
          <cell r="EZ29" t="str">
            <v>Exterior T8/T12 4ft Linear Fluorescent</v>
          </cell>
          <cell r="FF29" t="str">
            <v>4' Linear LED</v>
          </cell>
          <cell r="FN29">
            <v>128387</v>
          </cell>
        </row>
        <row r="30">
          <cell r="EH30" t="str">
            <v>Exterior: 4' Linear LED (T8/T12 (HO) 4ft Linear Fluorescent Baseline)</v>
          </cell>
          <cell r="EZ30" t="str">
            <v>Exterior T8/T12 (HO) 4ft Linear Fluorescent</v>
          </cell>
          <cell r="FF30" t="str">
            <v>4' Linear LED</v>
          </cell>
          <cell r="FN30">
            <v>128389</v>
          </cell>
        </row>
        <row r="31">
          <cell r="EH31" t="str">
            <v>Exterior: 4' Linear LED (T5 4ft Linear Fluorescent Baseline)</v>
          </cell>
          <cell r="EZ31" t="str">
            <v>Exterior T5 4ft Linear Fluorescent</v>
          </cell>
          <cell r="FF31" t="str">
            <v>4' Linear LED</v>
          </cell>
          <cell r="FN31">
            <v>128393</v>
          </cell>
        </row>
        <row r="32">
          <cell r="EH32" t="str">
            <v>Exterior: 4' Linear LED (T5 (HO) 4ft Linear Fluorescent Baseline)</v>
          </cell>
          <cell r="EZ32" t="str">
            <v>Exterior T5 (HO) 4ft Linear Fluorescent</v>
          </cell>
          <cell r="FF32" t="str">
            <v>4' Linear LED</v>
          </cell>
          <cell r="FN32">
            <v>128395</v>
          </cell>
        </row>
        <row r="33">
          <cell r="EH33" t="str">
            <v>Exterior: 8' Linear LED (T8/T12 8ft Linear Fluorescent Baseline)</v>
          </cell>
          <cell r="EZ33" t="str">
            <v>Exterior T8/T12 8ft Linear Fluorescent</v>
          </cell>
          <cell r="FF33" t="str">
            <v>8' Linear LED</v>
          </cell>
          <cell r="FN33">
            <v>128788</v>
          </cell>
        </row>
        <row r="34">
          <cell r="EH34" t="str">
            <v>Exterior: 8' Linear LED (T8/T12 (HO) 8ft Linear Fluorescent Baseline)</v>
          </cell>
          <cell r="EZ34" t="str">
            <v>Exterior T8/T12 (HO) 8ft Linear Fluorescent</v>
          </cell>
          <cell r="FF34" t="str">
            <v>8' Linear LED</v>
          </cell>
          <cell r="FN34">
            <v>128790</v>
          </cell>
        </row>
        <row r="35">
          <cell r="EH35" t="str">
            <v>Exterior: U-Tube LED (T8/T12 U-Tube Fluorescent Baseline)</v>
          </cell>
          <cell r="EZ35" t="str">
            <v>Exterior T8/T12 U-Tube Fluorescent</v>
          </cell>
          <cell r="FF35" t="str">
            <v>U-Tube LED</v>
          </cell>
          <cell r="FN35">
            <v>128591</v>
          </cell>
        </row>
        <row r="36">
          <cell r="EH36" t="str">
            <v>Exterior: LED Lamp/Fixture (HID (&lt;175W) Baseline)</v>
          </cell>
          <cell r="EZ36" t="str">
            <v xml:space="preserve">Exterior HID &lt;175 W </v>
          </cell>
          <cell r="FF36" t="str">
            <v>LED Lamp/Fixture</v>
          </cell>
          <cell r="FN36">
            <v>128661</v>
          </cell>
        </row>
        <row r="37">
          <cell r="EH37" t="str">
            <v>Exterior: LED Lamp/Fixture (HID (175 to 250W) Baseline)</v>
          </cell>
          <cell r="EZ37" t="str">
            <v xml:space="preserve">Exterior HID 175 W to 250 W </v>
          </cell>
          <cell r="FF37" t="str">
            <v xml:space="preserve">LED Lamp/Fixture </v>
          </cell>
          <cell r="FN37">
            <v>128662</v>
          </cell>
        </row>
        <row r="38">
          <cell r="EH38" t="str">
            <v>Exterior: LED Lamp/Fixture (HID (251 to 400W) Baseline)</v>
          </cell>
          <cell r="EZ38" t="str">
            <v xml:space="preserve">Exterior HID 251 W to 400 W </v>
          </cell>
          <cell r="FF38" t="str">
            <v xml:space="preserve">LED Lamp/Fixture </v>
          </cell>
          <cell r="FN38">
            <v>128663</v>
          </cell>
        </row>
        <row r="39">
          <cell r="EH39" t="str">
            <v>Exterior: LED Lamp/Fixture (HID (401 to 1000W) Baseline)</v>
          </cell>
          <cell r="EZ39" t="str">
            <v xml:space="preserve">Exterior HID 401 W to 1000 W </v>
          </cell>
          <cell r="FF39" t="str">
            <v xml:space="preserve">LED Lamp/Fixture </v>
          </cell>
          <cell r="FN39">
            <v>128664</v>
          </cell>
        </row>
        <row r="40">
          <cell r="EH40" t="str">
            <v>Exterior: LED Lamp/Fixture (HID (&gt;1000W) Baseline)</v>
          </cell>
          <cell r="EZ40" t="str">
            <v xml:space="preserve">Exterior HID &gt;1000 W </v>
          </cell>
          <cell r="FF40" t="str">
            <v xml:space="preserve">LED Lamp/Fixture </v>
          </cell>
          <cell r="FN40">
            <v>128665</v>
          </cell>
        </row>
        <row r="41">
          <cell r="EH41" t="str">
            <v>Daylighting Controller (Controlling &lt; 500 W)</v>
          </cell>
          <cell r="EZ41" t="str">
            <v>No Controls</v>
          </cell>
          <cell r="FF41" t="str">
            <v>Daylighting Controller (Controlling &lt; 500 W)</v>
          </cell>
          <cell r="FN41">
            <v>124315</v>
          </cell>
        </row>
        <row r="42">
          <cell r="EH42" t="str">
            <v>Daylighting Controller (Controlling &gt;= 500 W)</v>
          </cell>
          <cell r="EZ42" t="str">
            <v>No Controls</v>
          </cell>
          <cell r="FF42" t="str">
            <v>Daylighting Controller (Controlling &gt;= 500 W)</v>
          </cell>
          <cell r="FN42">
            <v>124415</v>
          </cell>
        </row>
        <row r="43">
          <cell r="EH43" t="str">
            <v>Occupancy Sensor (Controlling &lt; 500 W)</v>
          </cell>
          <cell r="EZ43" t="str">
            <v>No Controls</v>
          </cell>
          <cell r="FF43" t="str">
            <v>Occupancy Sensor (Controlling &lt; 500 W)</v>
          </cell>
          <cell r="FN43">
            <v>124515</v>
          </cell>
        </row>
        <row r="44">
          <cell r="EH44" t="str">
            <v>Occupancy Sensor (Controlling &gt;= 500 W)</v>
          </cell>
          <cell r="EZ44" t="str">
            <v>No Controls</v>
          </cell>
          <cell r="FF44" t="str">
            <v>Occupancy Sensor (Controlling &gt;= 500 W)</v>
          </cell>
          <cell r="FN44">
            <v>124615</v>
          </cell>
        </row>
        <row r="45">
          <cell r="EH45" t="str">
            <v>Occupancy Sensor w/ Daylighting Control (Controlling &lt; 500 W)</v>
          </cell>
          <cell r="EZ45" t="str">
            <v>No Controls</v>
          </cell>
          <cell r="FF45" t="str">
            <v>Occupancy Sensor w/ Daylighting Control (Controlling &lt; 500 W)</v>
          </cell>
          <cell r="FN45">
            <v>124715</v>
          </cell>
        </row>
        <row r="46">
          <cell r="EH46" t="str">
            <v>Occupancy Sensor w/ Daylighting Control (Controlling &gt;= 500 W)</v>
          </cell>
          <cell r="EZ46" t="str">
            <v>No Controls</v>
          </cell>
          <cell r="FF46" t="str">
            <v>Occupancy Sensor w/ Daylighting Control (Controlling &gt;= 500 W)</v>
          </cell>
          <cell r="FN46">
            <v>124815</v>
          </cell>
        </row>
        <row r="47">
          <cell r="EH47" t="str">
            <v xml:space="preserve">A/C Unit (&lt; 5.42 Tons) </v>
          </cell>
          <cell r="EZ47" t="str">
            <v>High Eff. AC Unit</v>
          </cell>
          <cell r="FF47" t="str">
            <v xml:space="preserve">A/C Unit (&lt; 5.42 Tons) </v>
          </cell>
          <cell r="FN47">
            <v>221230</v>
          </cell>
        </row>
        <row r="48">
          <cell r="EH48" t="str">
            <v xml:space="preserve">A/C Unit (5.42 - 11.24 Tons) </v>
          </cell>
          <cell r="EZ48" t="str">
            <v>High Eff. Heat Pump Unit</v>
          </cell>
          <cell r="FF48" t="str">
            <v xml:space="preserve">A/C Unit (5.42 - 11.24 Tons) </v>
          </cell>
          <cell r="FN48">
            <v>221330</v>
          </cell>
        </row>
        <row r="49">
          <cell r="EH49" t="str">
            <v xml:space="preserve">A/C Unit (11.25 - 19.9 Tons) </v>
          </cell>
          <cell r="EZ49" t="str">
            <v>High Eff. Packaged Terminal AC (PTAC) Unit</v>
          </cell>
          <cell r="FF49" t="str">
            <v xml:space="preserve">A/C Unit (11.25 - 19.9 Tons) </v>
          </cell>
          <cell r="FN49">
            <v>221430</v>
          </cell>
        </row>
        <row r="50">
          <cell r="EH50" t="str">
            <v xml:space="preserve">A/C Unit (20.1 - 63.3 Tons) </v>
          </cell>
          <cell r="EZ50" t="str">
            <v>High Eff. Packaged Terminal HP (PTHP) Unit</v>
          </cell>
          <cell r="FF50" t="str">
            <v xml:space="preserve">A/C Unit (20.1 - 63.3 Tons) </v>
          </cell>
          <cell r="FN50">
            <v>221530</v>
          </cell>
        </row>
        <row r="51">
          <cell r="EH51" t="str">
            <v>A/C Unit (&gt; 63.3 Tons)</v>
          </cell>
          <cell r="EZ51" t="str">
            <v>Guestroom PTAC/PTHP Energy Management Controls</v>
          </cell>
          <cell r="FF51" t="str">
            <v>A/C Unit (&gt; 63.3 Tons)</v>
          </cell>
          <cell r="FN51">
            <v>221630</v>
          </cell>
        </row>
        <row r="52">
          <cell r="EH52" t="str">
            <v xml:space="preserve">Heat Pump (&lt; 5.42 Tons) </v>
          </cell>
          <cell r="EZ52" t="str">
            <v>Smart Thermostats for Small Business</v>
          </cell>
          <cell r="FF52" t="str">
            <v xml:space="preserve">Heat Pump (&lt; 5.42 Tons) </v>
          </cell>
          <cell r="FN52">
            <v>221730</v>
          </cell>
        </row>
        <row r="53">
          <cell r="EH53" t="str">
            <v xml:space="preserve">Heat Pump (5.42 - 11.24 Tons) </v>
          </cell>
          <cell r="EZ53" t="str">
            <v>High Eff. Air-Cooled Chiller</v>
          </cell>
          <cell r="FF53" t="str">
            <v xml:space="preserve">Heat Pump (5.42 - 11.24 Tons) </v>
          </cell>
          <cell r="FN53">
            <v>221830</v>
          </cell>
        </row>
        <row r="54">
          <cell r="EH54" t="str">
            <v>Heat Pump (11.25 - 19.9 Tons)</v>
          </cell>
          <cell r="EZ54" t="str">
            <v>High Eff. Centrifugal Water-Cooled Chiller</v>
          </cell>
          <cell r="FF54" t="str">
            <v>Heat Pump (11.25 - 19.9 Tons)</v>
          </cell>
          <cell r="FN54">
            <v>221930</v>
          </cell>
        </row>
        <row r="55">
          <cell r="EH55" t="str">
            <v>Heat Pump (&gt;= 20 Tons)</v>
          </cell>
          <cell r="EZ55" t="str">
            <v>Commercial AC Tune-Up</v>
          </cell>
          <cell r="FF55" t="str">
            <v>Heat Pump (&gt;= 20 Tons)</v>
          </cell>
          <cell r="FN55">
            <v>222030</v>
          </cell>
        </row>
        <row r="56">
          <cell r="EH56" t="str">
            <v>High Eff. AC Unit</v>
          </cell>
          <cell r="EZ56" t="str">
            <v>Existing Equipment</v>
          </cell>
          <cell r="FF56" t="str">
            <v>High Eff. AC Unit</v>
          </cell>
          <cell r="FN56">
            <v>223730</v>
          </cell>
        </row>
        <row r="57">
          <cell r="EH57" t="str">
            <v>High Eff. Heat Pump Unit</v>
          </cell>
          <cell r="EZ57" t="str">
            <v>Existing Equipment</v>
          </cell>
          <cell r="FF57" t="str">
            <v>High Eff. Heat Pump Unit</v>
          </cell>
          <cell r="FN57">
            <v>223830</v>
          </cell>
        </row>
        <row r="58">
          <cell r="EH58" t="str">
            <v>High Eff. Packaged Terminal AC (PTAC) Unit</v>
          </cell>
          <cell r="EZ58" t="str">
            <v>Existing Equipment</v>
          </cell>
          <cell r="FF58" t="str">
            <v>High Eff. Packaged Terminal AC (PTAC) Unit</v>
          </cell>
          <cell r="FN58">
            <v>229230</v>
          </cell>
        </row>
        <row r="59">
          <cell r="EH59" t="str">
            <v>High Eff. Packaged Terminal HP (PTHP) Unit</v>
          </cell>
          <cell r="EZ59" t="str">
            <v>Existing Equipment</v>
          </cell>
          <cell r="FF59" t="str">
            <v>High Eff. Packaged Terminal HP (PTHP) Unit</v>
          </cell>
          <cell r="FN59">
            <v>229330</v>
          </cell>
        </row>
        <row r="60">
          <cell r="EH60" t="str">
            <v>Smart Thermostats for Small Business</v>
          </cell>
          <cell r="EZ60" t="str">
            <v>Existing Equipment</v>
          </cell>
          <cell r="FF60" t="str">
            <v>Smart Thermostats for Small Business</v>
          </cell>
          <cell r="FN60">
            <v>223630</v>
          </cell>
        </row>
        <row r="61">
          <cell r="EH61" t="str">
            <v>Commercial Duct Sealing</v>
          </cell>
          <cell r="EZ61" t="str">
            <v>Existing Equipment</v>
          </cell>
          <cell r="FF61" t="str">
            <v>Commercial Duct Sealing</v>
          </cell>
          <cell r="FN61">
            <v>229430</v>
          </cell>
        </row>
        <row r="62">
          <cell r="EH62" t="str">
            <v>High Eff. Air-Cooled Chiller</v>
          </cell>
          <cell r="EZ62" t="str">
            <v>Existing Equipment</v>
          </cell>
          <cell r="FF62" t="str">
            <v>High Eff. Air-Cooled Chiller</v>
          </cell>
          <cell r="FN62">
            <v>229530</v>
          </cell>
        </row>
        <row r="63">
          <cell r="EH63" t="str">
            <v>High Eff. Positive Displacement Water-Cooled Chiller</v>
          </cell>
          <cell r="EZ63" t="str">
            <v>Existing Equipment</v>
          </cell>
          <cell r="FF63" t="str">
            <v>High Eff. Positive Displacement Water-Cooled Chiller</v>
          </cell>
          <cell r="FN63">
            <v>229630</v>
          </cell>
        </row>
        <row r="64">
          <cell r="EH64" t="str">
            <v>High Eff. Centrifugal Water-Cooled Chiller</v>
          </cell>
          <cell r="EZ64" t="str">
            <v>Existing Equipment</v>
          </cell>
          <cell r="FF64" t="str">
            <v>High Eff. Centrifugal Water-Cooled Chiller</v>
          </cell>
          <cell r="FN64">
            <v>229730</v>
          </cell>
        </row>
        <row r="65">
          <cell r="EH65" t="str">
            <v>Commercial AC Tune-Up</v>
          </cell>
          <cell r="EZ65" t="str">
            <v>Existing Equipment</v>
          </cell>
          <cell r="FF65" t="str">
            <v>Commercial AC Tune-Up</v>
          </cell>
          <cell r="FN65">
            <v>229830</v>
          </cell>
        </row>
        <row r="66">
          <cell r="EH66" t="str">
            <v>Commercial Heat Pump Tune-Up</v>
          </cell>
          <cell r="EZ66" t="str">
            <v>Existing Equipment</v>
          </cell>
          <cell r="FF66" t="str">
            <v>Commercial Heat Pump Tune-Up</v>
          </cell>
          <cell r="FN66">
            <v>229930</v>
          </cell>
        </row>
        <row r="67">
          <cell r="EH67" t="str">
            <v xml:space="preserve">Guest Room Energy Management Controls </v>
          </cell>
          <cell r="EZ67" t="str">
            <v>Existing Equipment</v>
          </cell>
          <cell r="FF67" t="str">
            <v xml:space="preserve">Guest Room Energy Management Controls </v>
          </cell>
          <cell r="FN67">
            <v>222130</v>
          </cell>
        </row>
        <row r="68">
          <cell r="EH68" t="str">
            <v>ECM Motors</v>
          </cell>
          <cell r="EZ68" t="str">
            <v>Existing Equipment</v>
          </cell>
          <cell r="FF68" t="str">
            <v>ECM Motors</v>
          </cell>
          <cell r="FN68">
            <v>422230</v>
          </cell>
        </row>
        <row r="69">
          <cell r="EH69" t="str">
            <v>Evaporator Fan Controllers</v>
          </cell>
          <cell r="EZ69" t="str">
            <v>No Controls</v>
          </cell>
          <cell r="FF69" t="str">
            <v>Evaporator Fan Controllers</v>
          </cell>
          <cell r="FN69">
            <v>422315</v>
          </cell>
        </row>
        <row r="70">
          <cell r="EH70" t="str">
            <v>Anti-Sweat Heater Controls</v>
          </cell>
          <cell r="EZ70" t="str">
            <v>No Controls</v>
          </cell>
          <cell r="FF70" t="str">
            <v>Anti-Sweat Heater Controls</v>
          </cell>
          <cell r="FN70">
            <v>422415</v>
          </cell>
        </row>
        <row r="71">
          <cell r="EH71" t="str">
            <v>Refrigerated Case Night Covers</v>
          </cell>
          <cell r="EZ71" t="str">
            <v>No Existing Equipment or Failed Equipment</v>
          </cell>
          <cell r="FF71" t="str">
            <v>Refrigerated Case Night Covers</v>
          </cell>
          <cell r="FN71">
            <v>420125</v>
          </cell>
        </row>
        <row r="72">
          <cell r="EH72" t="str">
            <v>ENERGY STAR Solid Door Refrigerator</v>
          </cell>
          <cell r="EZ72" t="str">
            <v>Existing Equipment</v>
          </cell>
          <cell r="FF72" t="str">
            <v>ENERGY STAR Solid Door Refrigerator</v>
          </cell>
          <cell r="FN72">
            <v>420230</v>
          </cell>
        </row>
        <row r="73">
          <cell r="EH73" t="str">
            <v>ENERGY STAR Solid Door Freezer</v>
          </cell>
          <cell r="EZ73" t="str">
            <v>Existing Equipment</v>
          </cell>
          <cell r="FF73" t="str">
            <v>ENERGY STAR Solid Door Freezer</v>
          </cell>
          <cell r="FN73">
            <v>420330</v>
          </cell>
        </row>
        <row r="74">
          <cell r="EH74" t="str">
            <v>Strip Curtains for Walk-In Coolers</v>
          </cell>
          <cell r="EZ74" t="str">
            <v>No Existing Equipment or Failed Equipment</v>
          </cell>
          <cell r="FF74" t="str">
            <v>Strip Curtains for Walk-In Coolers</v>
          </cell>
          <cell r="FN74">
            <v>420425</v>
          </cell>
        </row>
        <row r="75">
          <cell r="EH75" t="str">
            <v>Strip Curtains for Walk-In Freezers</v>
          </cell>
          <cell r="EZ75" t="str">
            <v>No Existing Equipment or Failed Equipment</v>
          </cell>
          <cell r="FF75" t="str">
            <v>Strip Curtains for Walk-In Freezers</v>
          </cell>
          <cell r="FN75">
            <v>420525</v>
          </cell>
        </row>
        <row r="76">
          <cell r="EH76" t="str">
            <v>Strip Curtains for Refrigerated Warehouse Doors</v>
          </cell>
          <cell r="EZ76" t="str">
            <v>No Existing Equipment or Failed Equipment</v>
          </cell>
          <cell r="FF76" t="str">
            <v>Strip Curtains for Refrigerated Warehouse Doors</v>
          </cell>
          <cell r="FN76">
            <v>420625</v>
          </cell>
        </row>
        <row r="77">
          <cell r="EH77" t="str">
            <v>Door Gaskets</v>
          </cell>
          <cell r="EZ77" t="str">
            <v>Strip Curtains for Refrigerated Warehouse Doors</v>
          </cell>
          <cell r="FF77" t="str">
            <v>Door Gaskets</v>
          </cell>
          <cell r="FN77">
            <v>422525</v>
          </cell>
        </row>
        <row r="78">
          <cell r="EH78" t="str">
            <v>ENERGY STAR Ice Machine</v>
          </cell>
          <cell r="EZ78" t="str">
            <v>ENERGY STAR Electric Convection Oven</v>
          </cell>
          <cell r="FF78" t="str">
            <v>ENERGY STAR Ice Machine</v>
          </cell>
          <cell r="FN78">
            <v>322830</v>
          </cell>
        </row>
        <row r="79">
          <cell r="EH79" t="str">
            <v xml:space="preserve">ENERGY STAR Commercial Combination Oven (electric) </v>
          </cell>
          <cell r="EZ79" t="str">
            <v>Existing Equipment</v>
          </cell>
          <cell r="FF79" t="str">
            <v xml:space="preserve">ENERGY STAR Commercial Combination Oven (electric) </v>
          </cell>
          <cell r="FN79">
            <v>323330</v>
          </cell>
        </row>
        <row r="80">
          <cell r="EH80" t="str">
            <v xml:space="preserve">Pre-Rinse Spray Valves </v>
          </cell>
          <cell r="EZ80" t="str">
            <v>Existing Equipment</v>
          </cell>
          <cell r="FF80" t="str">
            <v xml:space="preserve">Pre-Rinse Spray Valves </v>
          </cell>
          <cell r="FN80">
            <v>522730</v>
          </cell>
        </row>
        <row r="81">
          <cell r="EH81" t="str">
            <v>ENERGY STAR Commercial Fryer (electric)</v>
          </cell>
          <cell r="EZ81" t="str">
            <v>Existing Equipment</v>
          </cell>
          <cell r="FF81" t="str">
            <v>ENERGY STAR Commercial Fryer (electric)</v>
          </cell>
          <cell r="FN81">
            <v>322930</v>
          </cell>
        </row>
        <row r="82">
          <cell r="EH82" t="str">
            <v xml:space="preserve">ENERGY STAR Commercial Steam Cooker (electric) </v>
          </cell>
          <cell r="EZ82" t="str">
            <v>Existing Equipment</v>
          </cell>
          <cell r="FF82" t="str">
            <v xml:space="preserve">ENERGY STAR Commercial Steam Cooker (electric) </v>
          </cell>
          <cell r="FN82">
            <v>323030</v>
          </cell>
        </row>
        <row r="83">
          <cell r="EH83" t="str">
            <v>ENERGY STAR Commercial Convection Oven (electric)</v>
          </cell>
          <cell r="EZ83" t="str">
            <v>Existing Equipment</v>
          </cell>
          <cell r="FF83" t="str">
            <v>ENERGY STAR Commercial Convection Oven (electric)</v>
          </cell>
          <cell r="FN83">
            <v>323130</v>
          </cell>
        </row>
        <row r="84">
          <cell r="EH84" t="str">
            <v xml:space="preserve">ENERGY STAR Commercial Griddle (electric) </v>
          </cell>
          <cell r="EZ84" t="str">
            <v>Existing Equipment</v>
          </cell>
          <cell r="FF84" t="str">
            <v xml:space="preserve">ENERGY STAR Commercial Griddle (electric) </v>
          </cell>
          <cell r="FN84">
            <v>323230</v>
          </cell>
        </row>
        <row r="85">
          <cell r="EH85" t="str">
            <v>ENERGY STAR Commercial Dishwasher</v>
          </cell>
          <cell r="EZ85" t="str">
            <v>Existing Equipment</v>
          </cell>
          <cell r="FF85" t="str">
            <v>ENERGY STAR Commercial Dishwasher</v>
          </cell>
          <cell r="FN85">
            <v>321030</v>
          </cell>
        </row>
        <row r="86">
          <cell r="EH86" t="str">
            <v>Food Service Kitchen Exhaust Controls</v>
          </cell>
          <cell r="EZ86" t="str">
            <v>No Controls</v>
          </cell>
          <cell r="FF86" t="str">
            <v>Food Service Kitchen Exhaust Controls</v>
          </cell>
          <cell r="FN86">
            <v>321115</v>
          </cell>
        </row>
        <row r="87">
          <cell r="EH87" t="str">
            <v>Computer Power Management</v>
          </cell>
          <cell r="EZ87" t="str">
            <v>No Controls</v>
          </cell>
          <cell r="FF87" t="str">
            <v>Computer Power Management</v>
          </cell>
          <cell r="FN87">
            <v>933415</v>
          </cell>
        </row>
        <row r="88">
          <cell r="EH88" t="str">
            <v>Low-Flow Sink Aerators</v>
          </cell>
          <cell r="EZ88" t="str">
            <v>Existing Equipment</v>
          </cell>
          <cell r="FF88" t="str">
            <v>Low-Flow Sink Aerators</v>
          </cell>
          <cell r="FN88">
            <v>522630</v>
          </cell>
        </row>
        <row r="89">
          <cell r="EH89" t="str">
            <v>Low-Flow Shower Heads</v>
          </cell>
          <cell r="EZ89" t="str">
            <v>Existing Equipment</v>
          </cell>
          <cell r="FF89" t="str">
            <v>Low-Flow Shower Heads</v>
          </cell>
          <cell r="FN89">
            <v>520830</v>
          </cell>
        </row>
        <row r="90">
          <cell r="EH90" t="str">
            <v>Window Film</v>
          </cell>
          <cell r="EZ90" t="str">
            <v>No Existing Equipment or Failed Equipment</v>
          </cell>
          <cell r="FF90" t="str">
            <v>Window Film</v>
          </cell>
          <cell r="FN90">
            <v>821325</v>
          </cell>
        </row>
        <row r="91">
          <cell r="EH91" t="str">
            <v>Advanced Power Strips</v>
          </cell>
          <cell r="EZ91" t="str">
            <v>Existing Equipment</v>
          </cell>
          <cell r="FF91" t="str">
            <v>Advanced Power Strips</v>
          </cell>
          <cell r="FN91">
            <v>921530</v>
          </cell>
        </row>
        <row r="92">
          <cell r="EH92" t="str">
            <v>Refrigerated Vending Machine Controls</v>
          </cell>
          <cell r="EZ92" t="str">
            <v>No Controls</v>
          </cell>
          <cell r="FF92" t="str">
            <v>Refrigerated Vending Machine Controls</v>
          </cell>
          <cell r="FN92">
            <v>921615</v>
          </cell>
        </row>
        <row r="93">
          <cell r="EH93" t="str">
            <v>Non-Refrigerated Vending Machine Controls</v>
          </cell>
          <cell r="EZ93" t="str">
            <v>No Controls</v>
          </cell>
          <cell r="FF93" t="str">
            <v>Non-Refrigerated Vending Machine Controls</v>
          </cell>
          <cell r="FN93">
            <v>921715</v>
          </cell>
        </row>
        <row r="94">
          <cell r="EH94" t="str">
            <v>New Air Handling Unit</v>
          </cell>
          <cell r="EZ94" t="str">
            <v>Existing Equipment</v>
          </cell>
          <cell r="FF94" t="str">
            <v>New Air Handling Unit</v>
          </cell>
          <cell r="FN94">
            <v>203930</v>
          </cell>
        </row>
        <row r="95">
          <cell r="EH95" t="str">
            <v xml:space="preserve">New Air-Cooled Chiller </v>
          </cell>
          <cell r="EZ95" t="str">
            <v>Existing Equipment</v>
          </cell>
          <cell r="FF95" t="str">
            <v xml:space="preserve">New Air-Cooled Chiller </v>
          </cell>
          <cell r="FN95">
            <v>204030</v>
          </cell>
        </row>
        <row r="96">
          <cell r="EH96" t="str">
            <v xml:space="preserve">New Water-Cooled Chiller </v>
          </cell>
          <cell r="EZ96" t="str">
            <v>Existing Equipment</v>
          </cell>
          <cell r="FF96" t="str">
            <v xml:space="preserve">New Water-Cooled Chiller </v>
          </cell>
          <cell r="FN96">
            <v>204130</v>
          </cell>
        </row>
        <row r="97">
          <cell r="EH97" t="str">
            <v xml:space="preserve">New Packaged/Rooftop Unit </v>
          </cell>
          <cell r="EZ97" t="str">
            <v>Existing Equipment</v>
          </cell>
          <cell r="FF97" t="str">
            <v xml:space="preserve">New Packaged/Rooftop Unit </v>
          </cell>
          <cell r="FN97">
            <v>204230</v>
          </cell>
        </row>
        <row r="98">
          <cell r="EH98" t="str">
            <v xml:space="preserve">New Fan Motors (Efficient) </v>
          </cell>
          <cell r="EZ98" t="str">
            <v>Existing Equipment</v>
          </cell>
          <cell r="FF98" t="str">
            <v xml:space="preserve">New Fan Motors (Efficient) </v>
          </cell>
          <cell r="FN98">
            <v>604330</v>
          </cell>
        </row>
        <row r="99">
          <cell r="EH99" t="str">
            <v xml:space="preserve">New Pump Motors (Efficient) </v>
          </cell>
          <cell r="EZ99" t="str">
            <v>Existing Equipment</v>
          </cell>
          <cell r="FF99" t="str">
            <v xml:space="preserve">New Pump Motors (Efficient) </v>
          </cell>
          <cell r="FN99">
            <v>604430</v>
          </cell>
        </row>
        <row r="100">
          <cell r="EH100" t="str">
            <v>New Fan Coil Unit</v>
          </cell>
          <cell r="EZ100" t="str">
            <v>Existing Equipment</v>
          </cell>
          <cell r="FF100" t="str">
            <v>New Fan Coil Unit</v>
          </cell>
          <cell r="FN100">
            <v>204530</v>
          </cell>
        </row>
        <row r="101">
          <cell r="EH101" t="str">
            <v xml:space="preserve">New Cooling Tower </v>
          </cell>
          <cell r="EZ101" t="str">
            <v>Existing Equipment</v>
          </cell>
          <cell r="FF101" t="str">
            <v xml:space="preserve">New Cooling Tower </v>
          </cell>
          <cell r="FN101">
            <v>204630</v>
          </cell>
        </row>
        <row r="102">
          <cell r="EH102" t="str">
            <v>New Cooling Tower and Chiller</v>
          </cell>
          <cell r="EZ102" t="str">
            <v>Existing Equipment</v>
          </cell>
          <cell r="FF102" t="str">
            <v>New Cooling Tower and Chiller</v>
          </cell>
          <cell r="FN102">
            <v>204730</v>
          </cell>
        </row>
        <row r="103">
          <cell r="EH103" t="str">
            <v xml:space="preserve">VFD for Existing Air Handling Unit </v>
          </cell>
          <cell r="EZ103" t="str">
            <v>Existing Equipment</v>
          </cell>
          <cell r="FF103" t="str">
            <v xml:space="preserve">VFD for Existing Air Handling Unit </v>
          </cell>
          <cell r="FN103">
            <v>204830</v>
          </cell>
        </row>
        <row r="104">
          <cell r="EH104" t="str">
            <v xml:space="preserve">VFD for Existing Fan Motors </v>
          </cell>
          <cell r="EZ104" t="str">
            <v>Existing Equipment</v>
          </cell>
          <cell r="FF104" t="str">
            <v xml:space="preserve">VFD for Existing Fan Motors </v>
          </cell>
          <cell r="FN104">
            <v>204930</v>
          </cell>
        </row>
        <row r="105">
          <cell r="EH105" t="str">
            <v xml:space="preserve">VFD for Existing Pump Motors </v>
          </cell>
          <cell r="EZ105" t="str">
            <v>Existing Equipment</v>
          </cell>
          <cell r="FF105" t="str">
            <v xml:space="preserve">VFD for Existing Pump Motors </v>
          </cell>
          <cell r="FN105">
            <v>205030</v>
          </cell>
        </row>
        <row r="106">
          <cell r="EH106" t="str">
            <v xml:space="preserve">New Air Handling Units and VFD </v>
          </cell>
          <cell r="EZ106" t="str">
            <v>Existing Equipment</v>
          </cell>
          <cell r="FF106" t="str">
            <v xml:space="preserve">New Air Handling Units and VFD </v>
          </cell>
          <cell r="FN106">
            <v>205130</v>
          </cell>
        </row>
        <row r="107">
          <cell r="EH107" t="str">
            <v xml:space="preserve">New Pumps and VFD </v>
          </cell>
          <cell r="EZ107" t="str">
            <v>Existing Equipment</v>
          </cell>
          <cell r="FF107" t="str">
            <v xml:space="preserve">New Pumps and VFD </v>
          </cell>
          <cell r="FN107">
            <v>205230</v>
          </cell>
        </row>
        <row r="108">
          <cell r="EH108" t="str">
            <v xml:space="preserve">Existing Chiller Control Optimization </v>
          </cell>
          <cell r="EZ108" t="str">
            <v>Existing Equipment</v>
          </cell>
          <cell r="FF108" t="str">
            <v xml:space="preserve">Existing Chiller Control Optimization </v>
          </cell>
          <cell r="FN108">
            <v>205330</v>
          </cell>
        </row>
        <row r="109">
          <cell r="EH109" t="str">
            <v xml:space="preserve">Existing Cooling Tower Control Optimization </v>
          </cell>
          <cell r="EZ109" t="str">
            <v>Existing Equipment</v>
          </cell>
          <cell r="FF109" t="str">
            <v xml:space="preserve">Existing Cooling Tower Control Optimization </v>
          </cell>
          <cell r="FN109">
            <v>205430</v>
          </cell>
        </row>
        <row r="110">
          <cell r="EH110" t="str">
            <v xml:space="preserve">Existing Cooling Tower and Chiller Control Optimization </v>
          </cell>
          <cell r="EZ110" t="str">
            <v>Existing Equipment</v>
          </cell>
          <cell r="FF110" t="str">
            <v xml:space="preserve">Existing Cooling Tower and Chiller Control Optimization </v>
          </cell>
          <cell r="FN110">
            <v>205530</v>
          </cell>
        </row>
        <row r="111">
          <cell r="EH111" t="str">
            <v>New Chiller and Controls Optimization</v>
          </cell>
          <cell r="EZ111" t="str">
            <v>Existing Equipment</v>
          </cell>
          <cell r="FF111" t="str">
            <v>New Chiller and Controls Optimization</v>
          </cell>
          <cell r="FN111">
            <v>205630</v>
          </cell>
        </row>
        <row r="112">
          <cell r="EH112" t="str">
            <v>New Cooling Tower and Controls Optimization</v>
          </cell>
          <cell r="EZ112" t="str">
            <v>Existing Equipment</v>
          </cell>
          <cell r="FF112" t="str">
            <v>New Cooling Tower and Controls Optimization</v>
          </cell>
          <cell r="FN112">
            <v>205730</v>
          </cell>
        </row>
        <row r="113">
          <cell r="EH113" t="str">
            <v xml:space="preserve">Optimizing Process Cooling </v>
          </cell>
          <cell r="EZ113" t="str">
            <v>Existing Equipment</v>
          </cell>
          <cell r="FF113" t="str">
            <v xml:space="preserve">Optimizing Process Cooling </v>
          </cell>
          <cell r="FN113">
            <v>915830</v>
          </cell>
        </row>
        <row r="114">
          <cell r="EH114" t="str">
            <v>Optimizing Process Heating</v>
          </cell>
          <cell r="EZ114" t="str">
            <v>Existing Equipment</v>
          </cell>
          <cell r="FF114" t="str">
            <v>Optimizing Process Heating</v>
          </cell>
          <cell r="FN114">
            <v>915930</v>
          </cell>
        </row>
        <row r="115">
          <cell r="EH115" t="str">
            <v>Process Heat Recovery</v>
          </cell>
          <cell r="EZ115" t="str">
            <v>Existing Equipment</v>
          </cell>
          <cell r="FF115" t="str">
            <v>Process Heat Recovery</v>
          </cell>
          <cell r="FN115">
            <v>916030</v>
          </cell>
        </row>
        <row r="116">
          <cell r="EH116" t="str">
            <v xml:space="preserve">Efficient Air Compressor </v>
          </cell>
          <cell r="EZ116" t="str">
            <v>Existing Equipment</v>
          </cell>
          <cell r="FF116" t="str">
            <v xml:space="preserve">Efficient Air Compressor </v>
          </cell>
          <cell r="FN116">
            <v>706130</v>
          </cell>
        </row>
        <row r="117">
          <cell r="EH117" t="str">
            <v xml:space="preserve">Compressed Air Optimization </v>
          </cell>
          <cell r="EZ117" t="str">
            <v>Existing Equipment</v>
          </cell>
          <cell r="FF117" t="str">
            <v xml:space="preserve">Compressed Air Optimization </v>
          </cell>
          <cell r="FN117">
            <v>706230</v>
          </cell>
        </row>
        <row r="118">
          <cell r="EH118" t="str">
            <v>Upgrading Existing BAS</v>
          </cell>
          <cell r="EZ118" t="str">
            <v>Existing Equipment</v>
          </cell>
          <cell r="FF118" t="str">
            <v>Upgrading Existing BAS</v>
          </cell>
          <cell r="FN118">
            <v>206330</v>
          </cell>
        </row>
        <row r="119">
          <cell r="EH119" t="str">
            <v xml:space="preserve">New BAS </v>
          </cell>
          <cell r="EZ119" t="str">
            <v>No existing equipment or failed equipment</v>
          </cell>
          <cell r="FF119" t="str">
            <v xml:space="preserve">New BAS </v>
          </cell>
          <cell r="FN119">
            <v>206425</v>
          </cell>
        </row>
        <row r="120">
          <cell r="EH120" t="str">
            <v xml:space="preserve">RCx of Existing BAS </v>
          </cell>
          <cell r="EZ120" t="str">
            <v>Existing Equipment</v>
          </cell>
          <cell r="FF120" t="str">
            <v xml:space="preserve">RCx of Existing BAS </v>
          </cell>
          <cell r="FN120">
            <v>206530</v>
          </cell>
        </row>
        <row r="121">
          <cell r="EH121" t="str">
            <v xml:space="preserve">Scheduling of Existing BAS </v>
          </cell>
          <cell r="EZ121" t="str">
            <v>Existing Equipment</v>
          </cell>
          <cell r="FF121" t="str">
            <v xml:space="preserve">Scheduling of Existing BAS </v>
          </cell>
          <cell r="FN121">
            <v>206630</v>
          </cell>
        </row>
        <row r="122">
          <cell r="EH122" t="str">
            <v xml:space="preserve">Temperature Setback of Existing BAS </v>
          </cell>
          <cell r="EZ122" t="str">
            <v>Existing Equipment</v>
          </cell>
          <cell r="FF122" t="str">
            <v xml:space="preserve">Temperature Setback of Existing BAS </v>
          </cell>
          <cell r="FN122">
            <v>206730</v>
          </cell>
        </row>
        <row r="123">
          <cell r="EH123" t="str">
            <v xml:space="preserve">Demand Control Ventilation </v>
          </cell>
          <cell r="EZ123" t="str">
            <v>Existing Equipment</v>
          </cell>
          <cell r="FF123" t="str">
            <v xml:space="preserve">Demand Control Ventilation </v>
          </cell>
          <cell r="FN123">
            <v>206830</v>
          </cell>
        </row>
        <row r="124">
          <cell r="EH124" t="str">
            <v xml:space="preserve">Combined Measures </v>
          </cell>
          <cell r="EZ124" t="str">
            <v>Existing Equipment</v>
          </cell>
          <cell r="FF124" t="str">
            <v xml:space="preserve">Combined Measures </v>
          </cell>
          <cell r="FN124">
            <v>906930</v>
          </cell>
        </row>
        <row r="125">
          <cell r="EH125" t="str">
            <v xml:space="preserve">New Construction: Non-Lighting </v>
          </cell>
          <cell r="EZ125" t="str">
            <v>No existing equipment or failed equipment</v>
          </cell>
          <cell r="FF125" t="str">
            <v xml:space="preserve">New Construction: Non-Lighting </v>
          </cell>
          <cell r="FN125">
            <v>907034</v>
          </cell>
        </row>
        <row r="126">
          <cell r="EH126" t="str">
            <v>N/A</v>
          </cell>
          <cell r="EZ126" t="str">
            <v>N/A</v>
          </cell>
          <cell r="FF126" t="str">
            <v>N/A</v>
          </cell>
          <cell r="FN126">
            <v>907330</v>
          </cell>
        </row>
      </sheetData>
      <sheetData sheetId="5">
        <row r="5">
          <cell r="GX5" t="str">
            <v>LED Exit Signs</v>
          </cell>
          <cell r="HK5" t="str">
            <v>per sign</v>
          </cell>
          <cell r="HL5">
            <v>25.1</v>
          </cell>
          <cell r="HM5">
            <v>6</v>
          </cell>
          <cell r="HN5">
            <v>164</v>
          </cell>
          <cell r="HQ5">
            <v>2.3E-2</v>
          </cell>
          <cell r="HT5">
            <v>12</v>
          </cell>
          <cell r="HW5">
            <v>12</v>
          </cell>
        </row>
        <row r="6">
          <cell r="GX6" t="str">
            <v>1-6 Watt LED Screw-In</v>
          </cell>
          <cell r="HK6" t="str">
            <v>per bulb/lamp</v>
          </cell>
          <cell r="HL6">
            <v>29</v>
          </cell>
          <cell r="HM6">
            <v>6</v>
          </cell>
          <cell r="HN6">
            <v>95.5</v>
          </cell>
          <cell r="HQ6">
            <v>1.7000000000000001E-2</v>
          </cell>
          <cell r="HT6">
            <v>2</v>
          </cell>
          <cell r="HW6">
            <v>2</v>
          </cell>
        </row>
        <row r="7">
          <cell r="GX7" t="str">
            <v>7-12 Watt LED Screw-In</v>
          </cell>
          <cell r="HK7" t="str">
            <v>per bulb/lamp</v>
          </cell>
          <cell r="HL7">
            <v>43</v>
          </cell>
          <cell r="HM7">
            <v>12</v>
          </cell>
          <cell r="HN7">
            <v>128.69999999999999</v>
          </cell>
          <cell r="HQ7">
            <v>2.3E-2</v>
          </cell>
          <cell r="HT7">
            <v>4</v>
          </cell>
          <cell r="HW7">
            <v>4</v>
          </cell>
        </row>
        <row r="8">
          <cell r="GX8" t="str">
            <v>13-17 Watt LED Screw-In</v>
          </cell>
          <cell r="HK8" t="str">
            <v>per bulb/lamp</v>
          </cell>
          <cell r="HL8">
            <v>53</v>
          </cell>
          <cell r="HM8">
            <v>17</v>
          </cell>
          <cell r="HN8">
            <v>149.5</v>
          </cell>
          <cell r="HQ8">
            <v>2.7E-2</v>
          </cell>
          <cell r="HT8">
            <v>5</v>
          </cell>
          <cell r="HW8">
            <v>5</v>
          </cell>
        </row>
        <row r="9">
          <cell r="GX9" t="str">
            <v>&gt;=18 Watt LED Screw-In</v>
          </cell>
          <cell r="HK9" t="str">
            <v>per bulb/lamp</v>
          </cell>
          <cell r="HL9">
            <v>72</v>
          </cell>
          <cell r="HM9">
            <v>25</v>
          </cell>
          <cell r="HN9">
            <v>195.1</v>
          </cell>
          <cell r="HQ9">
            <v>3.5000000000000003E-2</v>
          </cell>
          <cell r="HT9">
            <v>6</v>
          </cell>
          <cell r="HW9">
            <v>6</v>
          </cell>
        </row>
        <row r="10">
          <cell r="GX10" t="str">
            <v>2' Linear LED (T8/T12 2ft Linear Fluorescent Baseline)</v>
          </cell>
          <cell r="HK10" t="str">
            <v>per lamp</v>
          </cell>
          <cell r="HL10">
            <v>17</v>
          </cell>
          <cell r="HM10">
            <v>10</v>
          </cell>
          <cell r="HN10">
            <v>29.1</v>
          </cell>
          <cell r="HQ10">
            <v>5.0000000000000001E-3</v>
          </cell>
          <cell r="HT10">
            <v>3</v>
          </cell>
          <cell r="HW10">
            <v>3</v>
          </cell>
        </row>
        <row r="11">
          <cell r="GX11" t="str">
            <v>2' Linear LED (T5 2ft Linear Fluorescent Baseline)</v>
          </cell>
          <cell r="HK11" t="str">
            <v>per lamp</v>
          </cell>
          <cell r="HL11">
            <v>14</v>
          </cell>
          <cell r="HM11">
            <v>8</v>
          </cell>
          <cell r="HN11">
            <v>24.9</v>
          </cell>
          <cell r="HQ11">
            <v>4.0000000000000001E-3</v>
          </cell>
          <cell r="HT11">
            <v>3</v>
          </cell>
          <cell r="HW11">
            <v>2</v>
          </cell>
        </row>
        <row r="12">
          <cell r="GX12" t="str">
            <v>2' Linear LED (T5 (HO) 2ft Linear Fluorescent Baseline)</v>
          </cell>
          <cell r="HK12" t="str">
            <v>per lamp</v>
          </cell>
          <cell r="HL12">
            <v>24</v>
          </cell>
          <cell r="HM12">
            <v>12</v>
          </cell>
          <cell r="HN12">
            <v>49.8</v>
          </cell>
          <cell r="HQ12">
            <v>8.9999999999999993E-3</v>
          </cell>
          <cell r="HT12">
            <v>6</v>
          </cell>
          <cell r="HW12">
            <v>5</v>
          </cell>
        </row>
        <row r="13">
          <cell r="GX13" t="str">
            <v>4' Linear LED (T8/T12 4ft Linear Fluorescent Baseline)</v>
          </cell>
          <cell r="HK13" t="str">
            <v>per lamp</v>
          </cell>
          <cell r="HL13">
            <v>28</v>
          </cell>
          <cell r="HM13">
            <v>14</v>
          </cell>
          <cell r="HN13">
            <v>58.1</v>
          </cell>
          <cell r="HQ13">
            <v>0.01</v>
          </cell>
          <cell r="HT13">
            <v>7</v>
          </cell>
          <cell r="HW13">
            <v>6</v>
          </cell>
        </row>
        <row r="14">
          <cell r="GX14" t="str">
            <v>4' Linear LED (T8/T12 (HO) 4ft Linear Fluorescent Baseline)</v>
          </cell>
          <cell r="HK14" t="str">
            <v>per lamp</v>
          </cell>
          <cell r="HL14">
            <v>44</v>
          </cell>
          <cell r="HM14">
            <v>15</v>
          </cell>
          <cell r="HN14">
            <v>120.4</v>
          </cell>
          <cell r="HQ14">
            <v>2.1999999999999999E-2</v>
          </cell>
          <cell r="HT14">
            <v>10</v>
          </cell>
          <cell r="HW14">
            <v>10</v>
          </cell>
        </row>
        <row r="15">
          <cell r="GX15" t="str">
            <v>4' Linear LED (T5 4ft Linear Fluorescent Baseline)</v>
          </cell>
          <cell r="HK15" t="str">
            <v>per lamp</v>
          </cell>
          <cell r="HL15">
            <v>28</v>
          </cell>
          <cell r="HM15">
            <v>16</v>
          </cell>
          <cell r="HN15">
            <v>49.8</v>
          </cell>
          <cell r="HQ15">
            <v>8.9999999999999993E-3</v>
          </cell>
          <cell r="HT15">
            <v>6</v>
          </cell>
          <cell r="HW15">
            <v>5</v>
          </cell>
        </row>
        <row r="16">
          <cell r="GX16" t="str">
            <v>4' Linear LED (T5 (HO) 4ft Linear Fluorescent Baseline)</v>
          </cell>
          <cell r="HK16" t="str">
            <v>per lamp</v>
          </cell>
          <cell r="HL16">
            <v>51.5</v>
          </cell>
          <cell r="HM16">
            <v>28</v>
          </cell>
          <cell r="HN16">
            <v>97.6</v>
          </cell>
          <cell r="HQ16">
            <v>1.7999999999999999E-2</v>
          </cell>
          <cell r="HT16">
            <v>10</v>
          </cell>
          <cell r="HW16">
            <v>10</v>
          </cell>
        </row>
        <row r="17">
          <cell r="GX17" t="str">
            <v>8' Linear LED (T8/T12 8ft Linear Fluorescent Baseline)</v>
          </cell>
          <cell r="HK17" t="str">
            <v>per lamp</v>
          </cell>
          <cell r="HL17">
            <v>58.4</v>
          </cell>
          <cell r="HM17">
            <v>28</v>
          </cell>
          <cell r="HN17">
            <v>126.2</v>
          </cell>
          <cell r="HQ17">
            <v>2.3E-2</v>
          </cell>
          <cell r="HT17">
            <v>15</v>
          </cell>
          <cell r="HW17">
            <v>13</v>
          </cell>
        </row>
        <row r="18">
          <cell r="GX18" t="str">
            <v>8' Linear LED (T8/T12 (HO) 8ft Linear Fluorescent Baseline)</v>
          </cell>
          <cell r="HK18" t="str">
            <v>per lamp</v>
          </cell>
          <cell r="HL18">
            <v>86</v>
          </cell>
          <cell r="HM18">
            <v>30</v>
          </cell>
          <cell r="HN18">
            <v>232.5</v>
          </cell>
          <cell r="HQ18">
            <v>4.2000000000000003E-2</v>
          </cell>
          <cell r="HT18">
            <v>20</v>
          </cell>
          <cell r="HW18">
            <v>20</v>
          </cell>
        </row>
        <row r="19">
          <cell r="GX19" t="str">
            <v>U-Tube LED (T8/T12 U-Tube Fluorescent Baseline)</v>
          </cell>
          <cell r="HK19" t="str">
            <v>per lamp</v>
          </cell>
          <cell r="HL19">
            <v>36</v>
          </cell>
          <cell r="HM19">
            <v>17</v>
          </cell>
          <cell r="HN19">
            <v>78.900000000000006</v>
          </cell>
          <cell r="HQ19">
            <v>1.4E-2</v>
          </cell>
          <cell r="HT19">
            <v>9</v>
          </cell>
          <cell r="HW19">
            <v>8</v>
          </cell>
        </row>
        <row r="20">
          <cell r="GX20" t="str">
            <v>LED Lamp/Fixture (HID (&lt;175W) Baseline)</v>
          </cell>
          <cell r="HK20" t="str">
            <v>per lamp/fixture</v>
          </cell>
          <cell r="HL20">
            <v>85</v>
          </cell>
          <cell r="HM20">
            <v>30</v>
          </cell>
          <cell r="HN20">
            <v>228.3</v>
          </cell>
          <cell r="HQ20">
            <v>4.1000000000000002E-2</v>
          </cell>
          <cell r="HT20">
            <v>27</v>
          </cell>
          <cell r="HW20">
            <v>23</v>
          </cell>
        </row>
        <row r="21">
          <cell r="GX21" t="str">
            <v>LED Lamp/Fixture (HID (175 to 250W) Baseline)</v>
          </cell>
          <cell r="HK21" t="str">
            <v>per lamp/fixture</v>
          </cell>
          <cell r="HL21">
            <v>200</v>
          </cell>
          <cell r="HM21">
            <v>110</v>
          </cell>
          <cell r="HN21">
            <v>373.6</v>
          </cell>
          <cell r="HQ21">
            <v>6.7000000000000004E-2</v>
          </cell>
          <cell r="HT21">
            <v>45</v>
          </cell>
          <cell r="HW21">
            <v>37</v>
          </cell>
        </row>
        <row r="22">
          <cell r="GX22" t="str">
            <v>LED Lamp/Fixture (HID (251 to 400W) Baseline)</v>
          </cell>
          <cell r="HK22" t="str">
            <v>per lamp/fixture</v>
          </cell>
          <cell r="HL22">
            <v>325</v>
          </cell>
          <cell r="HM22">
            <v>120</v>
          </cell>
          <cell r="HN22">
            <v>851</v>
          </cell>
          <cell r="HQ22">
            <v>0.153</v>
          </cell>
          <cell r="HT22">
            <v>100</v>
          </cell>
          <cell r="HW22">
            <v>85</v>
          </cell>
        </row>
        <row r="23">
          <cell r="GX23" t="str">
            <v>LED Lamp/Fixture (HID (401 to 1000W) Baseline)</v>
          </cell>
          <cell r="HK23" t="str">
            <v>per lamp/fixture</v>
          </cell>
          <cell r="HL23">
            <v>700</v>
          </cell>
          <cell r="HM23">
            <v>230</v>
          </cell>
          <cell r="HN23">
            <v>1951.1</v>
          </cell>
          <cell r="HQ23">
            <v>0.35099999999999998</v>
          </cell>
          <cell r="HT23">
            <v>225</v>
          </cell>
          <cell r="HW23">
            <v>195</v>
          </cell>
        </row>
        <row r="24">
          <cell r="GX24" t="str">
            <v>LED Lamp/Fixture (HID (&gt;1000W) Baseline)</v>
          </cell>
          <cell r="HK24" t="str">
            <v>per lamp/fixture</v>
          </cell>
          <cell r="HL24">
            <v>1000</v>
          </cell>
          <cell r="HM24">
            <v>300</v>
          </cell>
          <cell r="HN24">
            <v>2905.9</v>
          </cell>
          <cell r="HQ24">
            <v>0.52300000000000002</v>
          </cell>
          <cell r="HT24">
            <v>300</v>
          </cell>
          <cell r="HW24">
            <v>291</v>
          </cell>
        </row>
        <row r="25">
          <cell r="GX25" t="str">
            <v>Exterior: 1-6 Watt LED Screw-In</v>
          </cell>
          <cell r="HK25" t="str">
            <v>per bulb/lamp</v>
          </cell>
          <cell r="HL25">
            <v>29</v>
          </cell>
          <cell r="HM25">
            <v>6</v>
          </cell>
          <cell r="HN25">
            <v>97.4</v>
          </cell>
          <cell r="HQ25">
            <v>0</v>
          </cell>
          <cell r="HT25">
            <v>2</v>
          </cell>
          <cell r="HW25">
            <v>2</v>
          </cell>
        </row>
        <row r="26">
          <cell r="GX26" t="str">
            <v>Exterior: 7-12 Watt LED Screw-In</v>
          </cell>
          <cell r="HK26" t="str">
            <v>per bulb/lamp</v>
          </cell>
          <cell r="HL26">
            <v>43</v>
          </cell>
          <cell r="HM26">
            <v>12</v>
          </cell>
          <cell r="HN26">
            <v>131.19999999999999</v>
          </cell>
          <cell r="HQ26">
            <v>0</v>
          </cell>
          <cell r="HT26">
            <v>4</v>
          </cell>
          <cell r="HW26">
            <v>4</v>
          </cell>
        </row>
        <row r="27">
          <cell r="GX27" t="str">
            <v>Exterior: 13-17 Watt LED Screw-In</v>
          </cell>
          <cell r="HK27" t="str">
            <v>per bulb/lamp</v>
          </cell>
          <cell r="HL27">
            <v>53</v>
          </cell>
          <cell r="HM27">
            <v>17</v>
          </cell>
          <cell r="HN27">
            <v>152.4</v>
          </cell>
          <cell r="HQ27">
            <v>0</v>
          </cell>
          <cell r="HT27">
            <v>5</v>
          </cell>
          <cell r="HW27">
            <v>5</v>
          </cell>
        </row>
        <row r="28">
          <cell r="GX28" t="str">
            <v>Exterior: &gt;=18 Watt LED Screw-In</v>
          </cell>
          <cell r="HK28" t="str">
            <v>per bulb/lamp</v>
          </cell>
          <cell r="HL28">
            <v>72</v>
          </cell>
          <cell r="HM28">
            <v>25</v>
          </cell>
          <cell r="HN28">
            <v>198.9</v>
          </cell>
          <cell r="HQ28">
            <v>0</v>
          </cell>
          <cell r="HT28">
            <v>6</v>
          </cell>
          <cell r="HW28">
            <v>6</v>
          </cell>
        </row>
        <row r="29">
          <cell r="GX29" t="str">
            <v>Exterior: 2' Linear LED (T8/T12 2ft Linear Fluorescent Baseline)</v>
          </cell>
          <cell r="HK29" t="str">
            <v>per lamp</v>
          </cell>
          <cell r="HL29">
            <v>17</v>
          </cell>
          <cell r="HM29">
            <v>10</v>
          </cell>
          <cell r="HN29">
            <v>29.6</v>
          </cell>
          <cell r="HQ29">
            <v>0</v>
          </cell>
          <cell r="HT29">
            <v>4</v>
          </cell>
          <cell r="HW29">
            <v>3</v>
          </cell>
        </row>
        <row r="30">
          <cell r="GX30" t="str">
            <v>Exterior: 2' Linear LED (T5 2ft Linear Fluorescent Baseline)</v>
          </cell>
          <cell r="HK30" t="str">
            <v>per lamp</v>
          </cell>
          <cell r="HL30">
            <v>14</v>
          </cell>
          <cell r="HM30">
            <v>8</v>
          </cell>
          <cell r="HN30">
            <v>25.4</v>
          </cell>
          <cell r="HQ30">
            <v>0</v>
          </cell>
          <cell r="HT30">
            <v>3</v>
          </cell>
          <cell r="HW30">
            <v>3</v>
          </cell>
        </row>
        <row r="31">
          <cell r="GX31" t="str">
            <v>Exterior: 2' Linear LED (T5 (HO) 2ft Linear Fluorescent Baseline)</v>
          </cell>
          <cell r="HK31" t="str">
            <v>per lamp</v>
          </cell>
          <cell r="HL31">
            <v>24</v>
          </cell>
          <cell r="HM31">
            <v>12</v>
          </cell>
          <cell r="HN31">
            <v>50.8</v>
          </cell>
          <cell r="HQ31">
            <v>0</v>
          </cell>
          <cell r="HT31">
            <v>6</v>
          </cell>
          <cell r="HW31">
            <v>5</v>
          </cell>
        </row>
        <row r="32">
          <cell r="GX32" t="str">
            <v>Exterior: 4' Linear LED (T8/T12 4ft Linear Fluorescent Baseline)</v>
          </cell>
          <cell r="HK32" t="str">
            <v>per lamp</v>
          </cell>
          <cell r="HL32">
            <v>28</v>
          </cell>
          <cell r="HM32">
            <v>14</v>
          </cell>
          <cell r="HN32">
            <v>59.3</v>
          </cell>
          <cell r="HQ32">
            <v>0</v>
          </cell>
          <cell r="HT32">
            <v>7</v>
          </cell>
          <cell r="HW32">
            <v>6</v>
          </cell>
        </row>
        <row r="33">
          <cell r="GX33" t="str">
            <v>Exterior: 4' Linear LED (T8/T12 (HO) 4ft Linear Fluorescent Baseline)</v>
          </cell>
          <cell r="HK33" t="str">
            <v>per lamp</v>
          </cell>
          <cell r="HL33">
            <v>44</v>
          </cell>
          <cell r="HM33">
            <v>15</v>
          </cell>
          <cell r="HN33">
            <v>122.7</v>
          </cell>
          <cell r="HQ33">
            <v>0</v>
          </cell>
          <cell r="HT33">
            <v>10</v>
          </cell>
          <cell r="HW33">
            <v>10</v>
          </cell>
        </row>
        <row r="34">
          <cell r="GX34" t="str">
            <v>Exterior: 4' Linear LED (T5 4ft Linear Fluorescent Baseline)</v>
          </cell>
          <cell r="HK34" t="str">
            <v>per lamp</v>
          </cell>
          <cell r="HL34">
            <v>28</v>
          </cell>
          <cell r="HM34">
            <v>16</v>
          </cell>
          <cell r="HN34">
            <v>50.8</v>
          </cell>
          <cell r="HQ34">
            <v>0</v>
          </cell>
          <cell r="HT34">
            <v>6</v>
          </cell>
          <cell r="HW34">
            <v>5</v>
          </cell>
        </row>
        <row r="35">
          <cell r="GX35" t="str">
            <v>Exterior: 4' Linear LED (T5 (HO) 4ft Linear Fluorescent Baseline)</v>
          </cell>
          <cell r="HK35" t="str">
            <v>per lamp</v>
          </cell>
          <cell r="HL35">
            <v>51.5</v>
          </cell>
          <cell r="HM35">
            <v>28</v>
          </cell>
          <cell r="HN35">
            <v>99.5</v>
          </cell>
          <cell r="HQ35">
            <v>0</v>
          </cell>
          <cell r="HT35">
            <v>10</v>
          </cell>
          <cell r="HW35">
            <v>10</v>
          </cell>
        </row>
        <row r="36">
          <cell r="GX36" t="str">
            <v>Exterior: 8' Linear LED (T8/T12 8ft Linear Fluorescent Baseline)</v>
          </cell>
          <cell r="HK36" t="str">
            <v>per lamp</v>
          </cell>
          <cell r="HL36">
            <v>58.4</v>
          </cell>
          <cell r="HM36">
            <v>28</v>
          </cell>
          <cell r="HN36">
            <v>128.69999999999999</v>
          </cell>
          <cell r="HQ36">
            <v>0</v>
          </cell>
          <cell r="HT36">
            <v>15</v>
          </cell>
          <cell r="HW36">
            <v>13</v>
          </cell>
        </row>
        <row r="37">
          <cell r="GX37" t="str">
            <v>Exterior: 8' Linear LED (T8/T12 (HO) 8ft Linear Fluorescent Baseline)</v>
          </cell>
          <cell r="HK37" t="str">
            <v>per lamp</v>
          </cell>
          <cell r="HL37">
            <v>86</v>
          </cell>
          <cell r="HM37">
            <v>30</v>
          </cell>
          <cell r="HN37">
            <v>237</v>
          </cell>
          <cell r="HQ37">
            <v>0</v>
          </cell>
          <cell r="HT37">
            <v>20</v>
          </cell>
          <cell r="HW37">
            <v>20</v>
          </cell>
        </row>
        <row r="38">
          <cell r="GX38" t="str">
            <v>Exterior: U-Tube LED (T8/T12 U-Tube Fluorescent Baseline)</v>
          </cell>
          <cell r="HK38" t="str">
            <v>per lamp</v>
          </cell>
          <cell r="HL38">
            <v>36</v>
          </cell>
          <cell r="HM38">
            <v>17</v>
          </cell>
          <cell r="HN38">
            <v>80.400000000000006</v>
          </cell>
          <cell r="HQ38">
            <v>0</v>
          </cell>
          <cell r="HT38">
            <v>10</v>
          </cell>
          <cell r="HW38">
            <v>8</v>
          </cell>
        </row>
        <row r="39">
          <cell r="GX39" t="str">
            <v>Exterior: LED Lamp/Fixture (HID (&lt;175W) Baseline)</v>
          </cell>
          <cell r="HK39" t="str">
            <v>per lamp/fixture</v>
          </cell>
          <cell r="HL39">
            <v>85</v>
          </cell>
          <cell r="HM39">
            <v>30</v>
          </cell>
          <cell r="HN39">
            <v>232.8</v>
          </cell>
          <cell r="HQ39">
            <v>0</v>
          </cell>
          <cell r="HT39">
            <v>28</v>
          </cell>
          <cell r="HW39">
            <v>23</v>
          </cell>
        </row>
        <row r="40">
          <cell r="GX40" t="str">
            <v>Exterior: LED Lamp/Fixture (HID (175 to 250W) Baseline)</v>
          </cell>
          <cell r="HK40" t="str">
            <v>per lamp/fixture</v>
          </cell>
          <cell r="HL40">
            <v>200</v>
          </cell>
          <cell r="HM40">
            <v>110</v>
          </cell>
          <cell r="HN40">
            <v>380.9</v>
          </cell>
          <cell r="HQ40">
            <v>0</v>
          </cell>
          <cell r="HT40">
            <v>46</v>
          </cell>
          <cell r="HW40">
            <v>38</v>
          </cell>
        </row>
        <row r="41">
          <cell r="GX41" t="str">
            <v>Exterior: LED Lamp/Fixture (HID (251 to 400W) Baseline)</v>
          </cell>
          <cell r="HK41" t="str">
            <v>per lamp/fixture</v>
          </cell>
          <cell r="HL41">
            <v>325</v>
          </cell>
          <cell r="HM41">
            <v>120</v>
          </cell>
          <cell r="HN41">
            <v>867.7</v>
          </cell>
          <cell r="HQ41">
            <v>0</v>
          </cell>
          <cell r="HT41">
            <v>104</v>
          </cell>
          <cell r="HW41">
            <v>87</v>
          </cell>
        </row>
        <row r="42">
          <cell r="GX42" t="str">
            <v>Exterior: LED Lamp/Fixture (HID (401 to 1000W) Baseline)</v>
          </cell>
          <cell r="HK42" t="str">
            <v>per lamp/fixture</v>
          </cell>
          <cell r="HL42">
            <v>700</v>
          </cell>
          <cell r="HM42">
            <v>230</v>
          </cell>
          <cell r="HN42">
            <v>1989.3</v>
          </cell>
          <cell r="HQ42">
            <v>0</v>
          </cell>
          <cell r="HT42">
            <v>239</v>
          </cell>
          <cell r="HW42">
            <v>199</v>
          </cell>
        </row>
        <row r="43">
          <cell r="GX43" t="str">
            <v>Exterior: LED Lamp/Fixture (HID (&gt;1000W) Baseline)</v>
          </cell>
          <cell r="HK43" t="str">
            <v>per lamp/fixture</v>
          </cell>
          <cell r="HL43">
            <v>1000</v>
          </cell>
          <cell r="HM43">
            <v>300</v>
          </cell>
          <cell r="HN43">
            <v>2962.8</v>
          </cell>
          <cell r="HQ43">
            <v>0</v>
          </cell>
          <cell r="HT43">
            <v>300</v>
          </cell>
          <cell r="HW43">
            <v>300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5">
          <cell r="H15" t="str">
            <v>Fixture Code</v>
          </cell>
          <cell r="M15" t="str">
            <v>Lamp Type</v>
          </cell>
          <cell r="W15" t="str">
            <v>Description</v>
          </cell>
          <cell r="AM15" t="str">
            <v>Lamp/Fixt</v>
          </cell>
          <cell r="AP15" t="str">
            <v>Watt/Lamp</v>
          </cell>
          <cell r="AS15" t="str">
            <v>Watt/Fixt</v>
          </cell>
          <cell r="AV15" t="str">
            <v>Ballast</v>
          </cell>
          <cell r="AZ15" t="str">
            <v>Baseline Fixture Code</v>
          </cell>
          <cell r="BG15" t="str">
            <v>Prescriptive or Custom?</v>
          </cell>
          <cell r="BK15" t="str">
            <v>APTracks Measure No</v>
          </cell>
        </row>
        <row r="18">
          <cell r="H18" t="str">
            <v>CFD10/1</v>
          </cell>
          <cell r="M18" t="str">
            <v>Modular CFL and CCFL Fixtures</v>
          </cell>
          <cell r="W18" t="str">
            <v>Compact Fluorescent, 2D, (1) 10W lamp</v>
          </cell>
          <cell r="AM18">
            <v>1</v>
          </cell>
          <cell r="AP18">
            <v>10</v>
          </cell>
          <cell r="AS18">
            <v>16</v>
          </cell>
          <cell r="AV18" t="str">
            <v>Mag-STD</v>
          </cell>
          <cell r="AZ18" t="str">
            <v>CFL Custom</v>
          </cell>
          <cell r="BG18" t="str">
            <v>Custom</v>
          </cell>
          <cell r="BK18">
            <v>101137</v>
          </cell>
        </row>
        <row r="19">
          <cell r="H19" t="str">
            <v>CFD10/1-L</v>
          </cell>
          <cell r="M19" t="str">
            <v>Modular CFL and CCFL Fixtures</v>
          </cell>
          <cell r="W19" t="str">
            <v>Compact Fluorescent, 2D, (1) 10W lamp</v>
          </cell>
          <cell r="AM19">
            <v>1</v>
          </cell>
          <cell r="AP19">
            <v>10</v>
          </cell>
          <cell r="AS19">
            <v>14</v>
          </cell>
          <cell r="AV19" t="str">
            <v>Electronic</v>
          </cell>
          <cell r="AZ19" t="str">
            <v>CFL CUstom</v>
          </cell>
          <cell r="BG19" t="str">
            <v>Custom</v>
          </cell>
          <cell r="BK19">
            <v>101137</v>
          </cell>
        </row>
        <row r="20">
          <cell r="H20" t="str">
            <v>CFD16/1</v>
          </cell>
          <cell r="M20" t="str">
            <v>Modular CFL and CCFL Fixtures</v>
          </cell>
          <cell r="W20" t="str">
            <v>Compact Fluorescent, 2D, (1) 16W lamp</v>
          </cell>
          <cell r="AM20">
            <v>1</v>
          </cell>
          <cell r="AP20">
            <v>16</v>
          </cell>
          <cell r="AS20">
            <v>26</v>
          </cell>
          <cell r="AV20" t="str">
            <v>Mag-STD</v>
          </cell>
          <cell r="AZ20" t="str">
            <v>CFL Custom</v>
          </cell>
          <cell r="BG20" t="str">
            <v>Custom</v>
          </cell>
          <cell r="BK20">
            <v>101137</v>
          </cell>
        </row>
        <row r="21">
          <cell r="H21" t="str">
            <v>CFD16/1-L</v>
          </cell>
          <cell r="M21" t="str">
            <v>Modular CFL and CCFL Fixtures</v>
          </cell>
          <cell r="W21" t="str">
            <v>Compact Fluorescent, 2D, (1) 16W lamp</v>
          </cell>
          <cell r="AM21">
            <v>1</v>
          </cell>
          <cell r="AP21">
            <v>16</v>
          </cell>
          <cell r="AS21">
            <v>18</v>
          </cell>
          <cell r="AV21" t="str">
            <v>Electronic</v>
          </cell>
          <cell r="AZ21" t="str">
            <v>CFL CUstom</v>
          </cell>
          <cell r="BG21" t="str">
            <v>Custom</v>
          </cell>
          <cell r="BK21">
            <v>101137</v>
          </cell>
        </row>
        <row r="22">
          <cell r="H22" t="str">
            <v>CFD21/1</v>
          </cell>
          <cell r="M22" t="str">
            <v>Modular CFL and CCFL Fixtures</v>
          </cell>
          <cell r="W22" t="str">
            <v>Compact Fluorescent, 2D, (1) 21W lamp</v>
          </cell>
          <cell r="AM22">
            <v>1</v>
          </cell>
          <cell r="AP22">
            <v>21</v>
          </cell>
          <cell r="AS22">
            <v>26</v>
          </cell>
          <cell r="AV22" t="str">
            <v>Mag-STD</v>
          </cell>
          <cell r="AZ22" t="str">
            <v>CFL Custom</v>
          </cell>
          <cell r="BG22" t="str">
            <v>Custom</v>
          </cell>
          <cell r="BK22">
            <v>101137</v>
          </cell>
        </row>
        <row r="23">
          <cell r="H23" t="str">
            <v>CFD21/1-L</v>
          </cell>
          <cell r="M23" t="str">
            <v>Modular CFL and CCFL Fixtures</v>
          </cell>
          <cell r="W23" t="str">
            <v>Compact Fluorescent, 2D, (1) 21W lamp</v>
          </cell>
          <cell r="AM23">
            <v>1</v>
          </cell>
          <cell r="AP23">
            <v>21</v>
          </cell>
          <cell r="AS23">
            <v>22</v>
          </cell>
          <cell r="AV23" t="str">
            <v>Electronic</v>
          </cell>
          <cell r="AZ23" t="str">
            <v>CFL CUstom</v>
          </cell>
          <cell r="BG23" t="str">
            <v>Custom</v>
          </cell>
          <cell r="BK23">
            <v>101137</v>
          </cell>
        </row>
        <row r="24">
          <cell r="H24" t="str">
            <v>CFD28/1</v>
          </cell>
          <cell r="M24" t="str">
            <v>Modular CFL and CCFL Fixtures</v>
          </cell>
          <cell r="W24" t="str">
            <v>Compact Fluorescent, 2D, (1) 28W lamp</v>
          </cell>
          <cell r="AM24">
            <v>1</v>
          </cell>
          <cell r="AP24">
            <v>28</v>
          </cell>
          <cell r="AS24">
            <v>35</v>
          </cell>
          <cell r="AV24" t="str">
            <v>Mag-STD</v>
          </cell>
          <cell r="AZ24" t="str">
            <v>CFL Custom</v>
          </cell>
          <cell r="BG24" t="str">
            <v>Custom</v>
          </cell>
          <cell r="BK24">
            <v>101137</v>
          </cell>
        </row>
        <row r="25">
          <cell r="H25" t="str">
            <v>CFD28/1-L</v>
          </cell>
          <cell r="M25" t="str">
            <v>Modular CFL and CCFL Fixtures</v>
          </cell>
          <cell r="W25" t="str">
            <v>Compact Fluorescent, 2D, (1) 28W lamp</v>
          </cell>
          <cell r="AM25">
            <v>1</v>
          </cell>
          <cell r="AP25">
            <v>28</v>
          </cell>
          <cell r="AS25">
            <v>29</v>
          </cell>
          <cell r="AV25" t="str">
            <v>Electronic</v>
          </cell>
          <cell r="AZ25" t="str">
            <v>CFL CUstom</v>
          </cell>
          <cell r="BG25" t="str">
            <v>Custom</v>
          </cell>
          <cell r="BK25">
            <v>101137</v>
          </cell>
        </row>
        <row r="26">
          <cell r="H26" t="str">
            <v>CFD38/1</v>
          </cell>
          <cell r="M26" t="str">
            <v>Modular CFL and CCFL Fixtures</v>
          </cell>
          <cell r="W26" t="str">
            <v>Compact Fluorescent, 2D, (1) 38W lamp</v>
          </cell>
          <cell r="AM26">
            <v>1</v>
          </cell>
          <cell r="AP26">
            <v>38</v>
          </cell>
          <cell r="AS26">
            <v>46</v>
          </cell>
          <cell r="AV26" t="str">
            <v>Mag-STD</v>
          </cell>
          <cell r="AZ26" t="str">
            <v>CFL Custom</v>
          </cell>
          <cell r="BG26" t="str">
            <v>Custom</v>
          </cell>
          <cell r="BK26">
            <v>101137</v>
          </cell>
        </row>
        <row r="27">
          <cell r="H27" t="str">
            <v>CFD38/1-L</v>
          </cell>
          <cell r="M27" t="str">
            <v>Modular CFL and CCFL Fixtures</v>
          </cell>
          <cell r="W27" t="str">
            <v>Compact Fluorescent, 2D, (1) 38W lamp</v>
          </cell>
          <cell r="AM27">
            <v>1</v>
          </cell>
          <cell r="AP27">
            <v>38</v>
          </cell>
          <cell r="AS27">
            <v>32</v>
          </cell>
          <cell r="AV27" t="str">
            <v>Electronic</v>
          </cell>
          <cell r="AZ27" t="str">
            <v>CFL CUstom</v>
          </cell>
          <cell r="BG27" t="str">
            <v>Custom</v>
          </cell>
          <cell r="BK27">
            <v>101137</v>
          </cell>
        </row>
        <row r="28">
          <cell r="H28" t="str">
            <v>CFG13/1-L</v>
          </cell>
          <cell r="M28" t="str">
            <v>Modular CFL and CCFL Fixtures</v>
          </cell>
          <cell r="W28" t="str">
            <v>Compact Fluorescent, Multi, GU24 with Integrated Ballast, (1) 13W lamp</v>
          </cell>
          <cell r="AM28">
            <v>1</v>
          </cell>
          <cell r="AP28">
            <v>13</v>
          </cell>
          <cell r="AS28">
            <v>13</v>
          </cell>
          <cell r="AV28" t="str">
            <v>Electronic</v>
          </cell>
          <cell r="AZ28" t="str">
            <v>CFL Custom</v>
          </cell>
          <cell r="BG28" t="str">
            <v>Custom</v>
          </cell>
          <cell r="BK28">
            <v>101137</v>
          </cell>
        </row>
        <row r="29">
          <cell r="H29" t="str">
            <v>CFG18/1-L</v>
          </cell>
          <cell r="M29" t="str">
            <v>Modular CFL and CCFL Fixtures</v>
          </cell>
          <cell r="W29" t="str">
            <v>Compact Fluorescent, Multi, GU24 with Integrated Ballast, (1) 18W lamp</v>
          </cell>
          <cell r="AM29">
            <v>1</v>
          </cell>
          <cell r="AP29">
            <v>18</v>
          </cell>
          <cell r="AS29">
            <v>18</v>
          </cell>
          <cell r="AV29" t="str">
            <v>Electronic</v>
          </cell>
          <cell r="AZ29" t="str">
            <v>CFL CUstom</v>
          </cell>
          <cell r="BG29" t="str">
            <v>Custom</v>
          </cell>
          <cell r="BK29">
            <v>101137</v>
          </cell>
        </row>
        <row r="30">
          <cell r="H30" t="str">
            <v>CFG23/1-L</v>
          </cell>
          <cell r="M30" t="str">
            <v>Modular CFL and CCFL Fixtures</v>
          </cell>
          <cell r="W30" t="str">
            <v>Compact Fluorescent, Multi, GU24 with Integrated Ballast, (1) 23W lamp</v>
          </cell>
          <cell r="AM30">
            <v>1</v>
          </cell>
          <cell r="AP30">
            <v>23</v>
          </cell>
          <cell r="AS30">
            <v>23</v>
          </cell>
          <cell r="AV30" t="str">
            <v>Electronic</v>
          </cell>
          <cell r="AZ30" t="str">
            <v>CFL Custom</v>
          </cell>
          <cell r="BG30" t="str">
            <v>Custom</v>
          </cell>
          <cell r="BK30">
            <v>101137</v>
          </cell>
        </row>
        <row r="31">
          <cell r="H31" t="str">
            <v>CFG26/1-L</v>
          </cell>
          <cell r="M31" t="str">
            <v>Modular CFL and CCFL Fixtures</v>
          </cell>
          <cell r="W31" t="str">
            <v>Compact Fluorescent, Multi, GU24 with Integrated Ballast, (1) 26W lamp</v>
          </cell>
          <cell r="AM31">
            <v>1</v>
          </cell>
          <cell r="AP31">
            <v>26</v>
          </cell>
          <cell r="AS31">
            <v>26</v>
          </cell>
          <cell r="AV31" t="str">
            <v>Electronic</v>
          </cell>
          <cell r="AZ31" t="str">
            <v>CFL CUstom</v>
          </cell>
          <cell r="BG31" t="str">
            <v>Custom</v>
          </cell>
          <cell r="BK31">
            <v>101137</v>
          </cell>
        </row>
        <row r="32">
          <cell r="H32" t="str">
            <v>CFG32/1-L</v>
          </cell>
          <cell r="M32" t="str">
            <v>Modular CFL and CCFL Fixtures</v>
          </cell>
          <cell r="W32" t="str">
            <v>Compact Fluorescent, Multi, GU24 with Integrated Ballast, (1) 32W lamp</v>
          </cell>
          <cell r="AM32">
            <v>1</v>
          </cell>
          <cell r="AP32">
            <v>32</v>
          </cell>
          <cell r="AS32">
            <v>32</v>
          </cell>
          <cell r="AV32" t="str">
            <v>Electronic</v>
          </cell>
          <cell r="AZ32" t="str">
            <v>CFL Custom</v>
          </cell>
          <cell r="BG32" t="str">
            <v>Custom</v>
          </cell>
          <cell r="BK32">
            <v>101137</v>
          </cell>
        </row>
        <row r="33">
          <cell r="H33" t="str">
            <v>CFG42/1-L</v>
          </cell>
          <cell r="M33" t="str">
            <v>Modular CFL and CCFL Fixtures</v>
          </cell>
          <cell r="W33" t="str">
            <v>Compact Fluorescent, Multi, GU24 with Integrated Ballast, (1) 42W lamp</v>
          </cell>
          <cell r="AM33">
            <v>1</v>
          </cell>
          <cell r="AP33">
            <v>42</v>
          </cell>
          <cell r="AS33">
            <v>42</v>
          </cell>
          <cell r="AV33" t="str">
            <v>Electronic</v>
          </cell>
          <cell r="AZ33" t="str">
            <v>CFL CUstom</v>
          </cell>
          <cell r="BG33" t="str">
            <v>Custom</v>
          </cell>
          <cell r="BK33">
            <v>101137</v>
          </cell>
        </row>
        <row r="34">
          <cell r="H34" t="str">
            <v>CFM120/1-L</v>
          </cell>
          <cell r="M34" t="str">
            <v>Modular CFL and CCFL Fixtures</v>
          </cell>
          <cell r="W34" t="str">
            <v>Compact Fluorescent, Multi, 4-pin, (1) 120W lamp</v>
          </cell>
          <cell r="AM34">
            <v>1</v>
          </cell>
          <cell r="AP34">
            <v>120</v>
          </cell>
          <cell r="AS34">
            <v>135</v>
          </cell>
          <cell r="AV34" t="str">
            <v>Electronic</v>
          </cell>
          <cell r="AZ34" t="str">
            <v>CFL Custom</v>
          </cell>
          <cell r="BG34" t="str">
            <v>Custom</v>
          </cell>
          <cell r="BK34">
            <v>101137</v>
          </cell>
        </row>
        <row r="35">
          <cell r="H35" t="str">
            <v>CFM13/1-L</v>
          </cell>
          <cell r="M35" t="str">
            <v>Modular CFL and CCFL Fixtures</v>
          </cell>
          <cell r="W35" t="str">
            <v>Compact Fluorescent, Multi, 4-pin, (1) 13W lamp</v>
          </cell>
          <cell r="AM35">
            <v>1</v>
          </cell>
          <cell r="AP35">
            <v>13</v>
          </cell>
          <cell r="AS35">
            <v>16</v>
          </cell>
          <cell r="AV35" t="str">
            <v>Electronic</v>
          </cell>
          <cell r="AZ35" t="str">
            <v>CFL CUstom</v>
          </cell>
          <cell r="BG35" t="str">
            <v>Custom</v>
          </cell>
          <cell r="BK35">
            <v>101137</v>
          </cell>
        </row>
        <row r="36">
          <cell r="H36" t="str">
            <v>CFM13/2-L</v>
          </cell>
          <cell r="M36" t="str">
            <v>Modular CFL and CCFL Fixtures</v>
          </cell>
          <cell r="W36" t="str">
            <v>Compact Fluorescent, Multi, 4-pin, (2) 13W lamps</v>
          </cell>
          <cell r="AM36">
            <v>2</v>
          </cell>
          <cell r="AP36">
            <v>13</v>
          </cell>
          <cell r="AS36">
            <v>30</v>
          </cell>
          <cell r="AV36" t="str">
            <v>Electronic</v>
          </cell>
          <cell r="AZ36" t="str">
            <v>CFL Custom</v>
          </cell>
          <cell r="BG36" t="str">
            <v>Custom</v>
          </cell>
          <cell r="BK36">
            <v>101137</v>
          </cell>
        </row>
        <row r="37">
          <cell r="H37" t="str">
            <v>CFM15/1-L</v>
          </cell>
          <cell r="M37" t="str">
            <v>Modular CFL and CCFL Fixtures</v>
          </cell>
          <cell r="W37" t="str">
            <v>Compact Fluorescent, Multi, 4-pin, (1) 15W lamp</v>
          </cell>
          <cell r="AM37">
            <v>1</v>
          </cell>
          <cell r="AP37">
            <v>15</v>
          </cell>
          <cell r="AS37">
            <v>18</v>
          </cell>
          <cell r="AV37" t="str">
            <v>Electronic</v>
          </cell>
          <cell r="AZ37" t="str">
            <v>CFL CUstom</v>
          </cell>
          <cell r="BG37" t="str">
            <v>Custom</v>
          </cell>
          <cell r="BK37">
            <v>101137</v>
          </cell>
        </row>
        <row r="38">
          <cell r="H38" t="str">
            <v>CFM18/1-L</v>
          </cell>
          <cell r="M38" t="str">
            <v>Modular CFL and CCFL Fixtures</v>
          </cell>
          <cell r="W38" t="str">
            <v>Compact Fluorescent, Multi, 4-pin, (1) 18W lamp</v>
          </cell>
          <cell r="AM38">
            <v>1</v>
          </cell>
          <cell r="AP38">
            <v>18</v>
          </cell>
          <cell r="AS38">
            <v>20</v>
          </cell>
          <cell r="AV38" t="str">
            <v>Electronic</v>
          </cell>
          <cell r="AZ38" t="str">
            <v>CFL Custom</v>
          </cell>
          <cell r="BG38" t="str">
            <v>Custom</v>
          </cell>
          <cell r="BK38">
            <v>101137</v>
          </cell>
        </row>
        <row r="39">
          <cell r="H39" t="str">
            <v>CFM18/2-L</v>
          </cell>
          <cell r="M39" t="str">
            <v>Modular CFL and CCFL Fixtures</v>
          </cell>
          <cell r="W39" t="str">
            <v>Compact Fluorescent, Multi, 4-pin, (2) 18W lamps</v>
          </cell>
          <cell r="AM39">
            <v>2</v>
          </cell>
          <cell r="AP39">
            <v>18</v>
          </cell>
          <cell r="AS39">
            <v>40</v>
          </cell>
          <cell r="AV39" t="str">
            <v>Electronic</v>
          </cell>
          <cell r="AZ39" t="str">
            <v>CFL CUstom</v>
          </cell>
          <cell r="BG39" t="str">
            <v>Custom</v>
          </cell>
          <cell r="BK39">
            <v>101137</v>
          </cell>
        </row>
        <row r="40">
          <cell r="H40" t="str">
            <v>CFM21/1-L</v>
          </cell>
          <cell r="M40" t="str">
            <v>Modular CFL and CCFL Fixtures</v>
          </cell>
          <cell r="W40" t="str">
            <v>Compact Fluorescent, Multi, 4-pin, (1) 21W lamp</v>
          </cell>
          <cell r="AM40">
            <v>1</v>
          </cell>
          <cell r="AP40">
            <v>21</v>
          </cell>
          <cell r="AS40">
            <v>23</v>
          </cell>
          <cell r="AV40" t="str">
            <v>Electronic</v>
          </cell>
          <cell r="AZ40" t="str">
            <v>CFL Custom</v>
          </cell>
          <cell r="BG40" t="str">
            <v>Custom</v>
          </cell>
          <cell r="BK40">
            <v>101137</v>
          </cell>
        </row>
        <row r="41">
          <cell r="H41" t="str">
            <v>CFM26/1-L</v>
          </cell>
          <cell r="M41" t="str">
            <v>Modular CFL and CCFL Fixtures</v>
          </cell>
          <cell r="W41" t="str">
            <v>Compact Fluorescent, Multi, 4-pin, (1) 26W lamp</v>
          </cell>
          <cell r="AM41">
            <v>1</v>
          </cell>
          <cell r="AP41">
            <v>26</v>
          </cell>
          <cell r="AS41">
            <v>29</v>
          </cell>
          <cell r="AV41" t="str">
            <v>Electronic</v>
          </cell>
          <cell r="AZ41" t="str">
            <v>CFL CUstom</v>
          </cell>
          <cell r="BG41" t="str">
            <v>Custom</v>
          </cell>
          <cell r="BK41">
            <v>101137</v>
          </cell>
        </row>
        <row r="42">
          <cell r="H42" t="str">
            <v>CFM26/2-L</v>
          </cell>
          <cell r="M42" t="str">
            <v>Modular CFL and CCFL Fixtures</v>
          </cell>
          <cell r="W42" t="str">
            <v>Compact Fluorescent, Multi, 4-pin, (2) 26W lamps</v>
          </cell>
          <cell r="AM42">
            <v>2</v>
          </cell>
          <cell r="AP42">
            <v>26</v>
          </cell>
          <cell r="AS42">
            <v>51</v>
          </cell>
          <cell r="AV42" t="str">
            <v>Electronic</v>
          </cell>
          <cell r="AZ42" t="str">
            <v>CFL Custom</v>
          </cell>
          <cell r="BG42" t="str">
            <v>Custom</v>
          </cell>
          <cell r="BK42">
            <v>101137</v>
          </cell>
        </row>
        <row r="43">
          <cell r="H43" t="str">
            <v>CFM28/1-L</v>
          </cell>
          <cell r="M43" t="str">
            <v>Modular CFL and CCFL Fixtures</v>
          </cell>
          <cell r="W43" t="str">
            <v>Compact Fluorescent, Multi, 4-pin, (1) 28W lamp</v>
          </cell>
          <cell r="AM43">
            <v>1</v>
          </cell>
          <cell r="AP43">
            <v>28</v>
          </cell>
          <cell r="AS43">
            <v>31</v>
          </cell>
          <cell r="AV43" t="str">
            <v>Electronic</v>
          </cell>
          <cell r="AZ43" t="str">
            <v>CFL CUstom</v>
          </cell>
          <cell r="BG43" t="str">
            <v>Custom</v>
          </cell>
          <cell r="BK43">
            <v>101137</v>
          </cell>
        </row>
        <row r="44">
          <cell r="H44" t="str">
            <v>CFM32/1-L</v>
          </cell>
          <cell r="M44" t="str">
            <v>Modular CFL and CCFL Fixtures</v>
          </cell>
          <cell r="W44" t="str">
            <v>Compact Fluorescent, Multi, 4-pin, (1) 32W lamp</v>
          </cell>
          <cell r="AM44">
            <v>1</v>
          </cell>
          <cell r="AP44">
            <v>32</v>
          </cell>
          <cell r="AS44">
            <v>35</v>
          </cell>
          <cell r="AV44" t="str">
            <v>Electronic</v>
          </cell>
          <cell r="AZ44" t="str">
            <v>CFL Custom</v>
          </cell>
          <cell r="BG44" t="str">
            <v>Custom</v>
          </cell>
          <cell r="BK44">
            <v>101137</v>
          </cell>
        </row>
        <row r="45">
          <cell r="H45" t="str">
            <v>CFM42/1-L</v>
          </cell>
          <cell r="M45" t="str">
            <v>Modular CFL and CCFL Fixtures</v>
          </cell>
          <cell r="W45" t="str">
            <v>Compact Fluorescent, Multi, 4-pin, (1) 42W lamp</v>
          </cell>
          <cell r="AM45">
            <v>1</v>
          </cell>
          <cell r="AP45">
            <v>42</v>
          </cell>
          <cell r="AS45">
            <v>46</v>
          </cell>
          <cell r="AV45" t="str">
            <v>Electronic</v>
          </cell>
          <cell r="AZ45" t="str">
            <v>CFL CUstom</v>
          </cell>
          <cell r="BG45" t="str">
            <v>Custom</v>
          </cell>
          <cell r="BK45">
            <v>101137</v>
          </cell>
        </row>
        <row r="46">
          <cell r="H46" t="str">
            <v>CFM42/2-L</v>
          </cell>
          <cell r="M46" t="str">
            <v>Modular CFL and CCFL Fixtures</v>
          </cell>
          <cell r="W46" t="str">
            <v>Compact Fluorescent, Multi, 4-pin, (2) 42W lamps</v>
          </cell>
          <cell r="AM46">
            <v>2</v>
          </cell>
          <cell r="AP46">
            <v>42</v>
          </cell>
          <cell r="AS46">
            <v>93</v>
          </cell>
          <cell r="AV46" t="str">
            <v>Electronic</v>
          </cell>
          <cell r="AZ46" t="str">
            <v>CFL Custom</v>
          </cell>
          <cell r="BG46" t="str">
            <v>Custom</v>
          </cell>
          <cell r="BK46">
            <v>101137</v>
          </cell>
        </row>
        <row r="47">
          <cell r="H47" t="str">
            <v>CFM42/8-L</v>
          </cell>
          <cell r="M47" t="str">
            <v>Modular CFL and CCFL Fixtures</v>
          </cell>
          <cell r="W47" t="str">
            <v>Compact Fluorescent, Multi, 4-pin, (8) 42W lamps, (4) 2-lamp ballasts</v>
          </cell>
          <cell r="AM47">
            <v>8</v>
          </cell>
          <cell r="AP47">
            <v>42</v>
          </cell>
          <cell r="AS47">
            <v>372</v>
          </cell>
          <cell r="AV47" t="str">
            <v>Electronic</v>
          </cell>
          <cell r="AZ47" t="str">
            <v>CFL CUstom</v>
          </cell>
          <cell r="BG47" t="str">
            <v>Custom</v>
          </cell>
          <cell r="BK47">
            <v>101137</v>
          </cell>
        </row>
        <row r="48">
          <cell r="H48" t="str">
            <v>CFM57/1-L</v>
          </cell>
          <cell r="M48" t="str">
            <v>Modular CFL and CCFL Fixtures</v>
          </cell>
          <cell r="W48" t="str">
            <v>Compact Fluorescent, Multi, 4-pin, (1) 57W lamp</v>
          </cell>
          <cell r="AM48">
            <v>1</v>
          </cell>
          <cell r="AP48">
            <v>57</v>
          </cell>
          <cell r="AS48">
            <v>59</v>
          </cell>
          <cell r="AV48" t="str">
            <v>Electronic</v>
          </cell>
          <cell r="AZ48" t="str">
            <v>CFL Custom</v>
          </cell>
          <cell r="BG48" t="str">
            <v>Custom</v>
          </cell>
          <cell r="BK48">
            <v>101137</v>
          </cell>
        </row>
        <row r="49">
          <cell r="H49" t="str">
            <v>CFM60/1-L</v>
          </cell>
          <cell r="M49" t="str">
            <v>Modular CFL and CCFL Fixtures</v>
          </cell>
          <cell r="W49" t="str">
            <v>Compact Fluorescent, Multi, 4-pin, (1) 60W lamp</v>
          </cell>
          <cell r="AM49">
            <v>1</v>
          </cell>
          <cell r="AP49">
            <v>60</v>
          </cell>
          <cell r="AS49">
            <v>70</v>
          </cell>
          <cell r="AV49" t="str">
            <v>Electronic</v>
          </cell>
          <cell r="AZ49" t="str">
            <v>CFL CUstom</v>
          </cell>
          <cell r="BG49" t="str">
            <v>Custom</v>
          </cell>
          <cell r="BK49">
            <v>101137</v>
          </cell>
        </row>
        <row r="50">
          <cell r="H50" t="str">
            <v>CFM70/1-L</v>
          </cell>
          <cell r="M50" t="str">
            <v>Modular CFL and CCFL Fixtures</v>
          </cell>
          <cell r="W50" t="str">
            <v>Compact Fluorescent, Multi, 4-pin, (1) 70W lamp</v>
          </cell>
          <cell r="AM50">
            <v>1</v>
          </cell>
          <cell r="AP50">
            <v>70</v>
          </cell>
          <cell r="AS50">
            <v>73</v>
          </cell>
          <cell r="AV50" t="str">
            <v>Electronic</v>
          </cell>
          <cell r="AZ50" t="str">
            <v>CFL Custom</v>
          </cell>
          <cell r="BG50" t="str">
            <v>Custom</v>
          </cell>
          <cell r="BK50">
            <v>101137</v>
          </cell>
        </row>
        <row r="51">
          <cell r="H51" t="str">
            <v>CFM85/1-L</v>
          </cell>
          <cell r="M51" t="str">
            <v>Modular CFL and CCFL Fixtures</v>
          </cell>
          <cell r="W51" t="str">
            <v>Compact Fluorescent, Multi, 4-pin, (1) 85W lamp</v>
          </cell>
          <cell r="AM51">
            <v>1</v>
          </cell>
          <cell r="AP51">
            <v>85</v>
          </cell>
          <cell r="AS51">
            <v>96</v>
          </cell>
          <cell r="AV51" t="str">
            <v>Electronic</v>
          </cell>
          <cell r="AZ51" t="str">
            <v>CFL CUstom</v>
          </cell>
          <cell r="BG51" t="str">
            <v>Custom</v>
          </cell>
          <cell r="BK51">
            <v>101137</v>
          </cell>
        </row>
        <row r="52">
          <cell r="H52" t="str">
            <v>CFQ10/1</v>
          </cell>
          <cell r="M52" t="str">
            <v>Modular CFL and CCFL Fixtures</v>
          </cell>
          <cell r="W52" t="str">
            <v>Compact Fluorescent, quad, (1) 10W lamp</v>
          </cell>
          <cell r="AM52">
            <v>1</v>
          </cell>
          <cell r="AP52">
            <v>10</v>
          </cell>
          <cell r="AS52">
            <v>15</v>
          </cell>
          <cell r="AV52" t="str">
            <v>Mag-STD</v>
          </cell>
          <cell r="AZ52" t="str">
            <v>CFL Custom</v>
          </cell>
          <cell r="BG52" t="str">
            <v>Custom</v>
          </cell>
          <cell r="BK52">
            <v>101137</v>
          </cell>
        </row>
        <row r="53">
          <cell r="H53" t="str">
            <v>CFQ13/1</v>
          </cell>
          <cell r="M53" t="str">
            <v>Modular CFL and CCFL Fixtures</v>
          </cell>
          <cell r="W53" t="str">
            <v>Compact Fluorescent, quad, (1) 13W lamp</v>
          </cell>
          <cell r="AM53">
            <v>1</v>
          </cell>
          <cell r="AP53">
            <v>13</v>
          </cell>
          <cell r="AS53">
            <v>17</v>
          </cell>
          <cell r="AV53" t="str">
            <v>Mag-STD</v>
          </cell>
          <cell r="AZ53" t="str">
            <v>CFL CUstom</v>
          </cell>
          <cell r="BG53" t="str">
            <v>Custom</v>
          </cell>
          <cell r="BK53">
            <v>101137</v>
          </cell>
        </row>
        <row r="54">
          <cell r="H54" t="str">
            <v>CFQ13/1-L</v>
          </cell>
          <cell r="M54" t="str">
            <v>Modular CFL and CCFL Fixtures</v>
          </cell>
          <cell r="W54" t="str">
            <v>Compact Fluorescent, quad, (1) 13W lamp, BF=1.05</v>
          </cell>
          <cell r="AM54">
            <v>1</v>
          </cell>
          <cell r="AP54">
            <v>13</v>
          </cell>
          <cell r="AS54">
            <v>15</v>
          </cell>
          <cell r="AV54" t="str">
            <v>Electronic</v>
          </cell>
          <cell r="AZ54" t="str">
            <v>CFL Custom</v>
          </cell>
          <cell r="BG54" t="str">
            <v>Custom</v>
          </cell>
          <cell r="BK54">
            <v>101137</v>
          </cell>
        </row>
        <row r="55">
          <cell r="H55" t="str">
            <v>CFQ13/2</v>
          </cell>
          <cell r="M55" t="str">
            <v>Modular CFL and CCFL Fixtures</v>
          </cell>
          <cell r="W55" t="str">
            <v>Compact Fluorescent, quad, (2) 13W lamps</v>
          </cell>
          <cell r="AM55">
            <v>2</v>
          </cell>
          <cell r="AP55">
            <v>13</v>
          </cell>
          <cell r="AS55">
            <v>31</v>
          </cell>
          <cell r="AV55" t="str">
            <v>Mag-STD</v>
          </cell>
          <cell r="AZ55" t="str">
            <v>CFL CUstom</v>
          </cell>
          <cell r="BG55" t="str">
            <v>Custom</v>
          </cell>
          <cell r="BK55">
            <v>101137</v>
          </cell>
        </row>
        <row r="56">
          <cell r="H56" t="str">
            <v>CFQ13/2-L</v>
          </cell>
          <cell r="M56" t="str">
            <v>Modular CFL and CCFL Fixtures</v>
          </cell>
          <cell r="W56" t="str">
            <v>Compact Fluorescent, quad, (2) 13W lamps, BF=1.0</v>
          </cell>
          <cell r="AM56">
            <v>2</v>
          </cell>
          <cell r="AP56">
            <v>13</v>
          </cell>
          <cell r="AS56">
            <v>28</v>
          </cell>
          <cell r="AV56" t="str">
            <v>Electronic</v>
          </cell>
          <cell r="AZ56" t="str">
            <v>CFL Custom</v>
          </cell>
          <cell r="BG56" t="str">
            <v>Custom</v>
          </cell>
          <cell r="BK56">
            <v>101137</v>
          </cell>
        </row>
        <row r="57">
          <cell r="H57" t="str">
            <v>CFQ13/3</v>
          </cell>
          <cell r="M57" t="str">
            <v>Modular CFL and CCFL Fixtures</v>
          </cell>
          <cell r="W57" t="str">
            <v>Compact Fluorescent, quad, (3) 13W lamps</v>
          </cell>
          <cell r="AM57">
            <v>3</v>
          </cell>
          <cell r="AP57">
            <v>13</v>
          </cell>
          <cell r="AS57">
            <v>48</v>
          </cell>
          <cell r="AV57" t="str">
            <v>Mag-STD</v>
          </cell>
          <cell r="AZ57" t="str">
            <v>CFL CUstom</v>
          </cell>
          <cell r="BG57" t="str">
            <v>Custom</v>
          </cell>
          <cell r="BK57">
            <v>101137</v>
          </cell>
        </row>
        <row r="58">
          <cell r="H58" t="str">
            <v>CFQ15/1</v>
          </cell>
          <cell r="M58" t="str">
            <v>Modular CFL and CCFL Fixtures</v>
          </cell>
          <cell r="W58" t="str">
            <v>Compact Fluorescent, quad, (1) 15W lamp</v>
          </cell>
          <cell r="AM58">
            <v>1</v>
          </cell>
          <cell r="AP58">
            <v>15</v>
          </cell>
          <cell r="AS58">
            <v>20</v>
          </cell>
          <cell r="AV58" t="str">
            <v>Mag-STD</v>
          </cell>
          <cell r="AZ58" t="str">
            <v>CFL Custom</v>
          </cell>
          <cell r="BG58" t="str">
            <v>Custom</v>
          </cell>
          <cell r="BK58">
            <v>101137</v>
          </cell>
        </row>
        <row r="59">
          <cell r="H59" t="str">
            <v>CFQ17/1</v>
          </cell>
          <cell r="M59" t="str">
            <v>Modular CFL and CCFL Fixtures</v>
          </cell>
          <cell r="W59" t="str">
            <v>Compact Fluorescent, quad, (1) 17W lamp</v>
          </cell>
          <cell r="AM59">
            <v>1</v>
          </cell>
          <cell r="AP59">
            <v>17</v>
          </cell>
          <cell r="AS59">
            <v>24</v>
          </cell>
          <cell r="AV59" t="str">
            <v>Mag-STD</v>
          </cell>
          <cell r="AZ59" t="str">
            <v>CFL CUstom</v>
          </cell>
          <cell r="BG59" t="str">
            <v>Custom</v>
          </cell>
          <cell r="BK59">
            <v>101137</v>
          </cell>
        </row>
        <row r="60">
          <cell r="H60" t="str">
            <v>CFQ17/2</v>
          </cell>
          <cell r="M60" t="str">
            <v>Modular CFL and CCFL Fixtures</v>
          </cell>
          <cell r="W60" t="str">
            <v>Compact Fluorescent, quad, (2) 17W lamps</v>
          </cell>
          <cell r="AM60">
            <v>2</v>
          </cell>
          <cell r="AP60">
            <v>17</v>
          </cell>
          <cell r="AS60">
            <v>48</v>
          </cell>
          <cell r="AV60" t="str">
            <v>Mag-STD</v>
          </cell>
          <cell r="AZ60" t="str">
            <v>CFL Custom</v>
          </cell>
          <cell r="BG60" t="str">
            <v>Custom</v>
          </cell>
          <cell r="BK60">
            <v>101137</v>
          </cell>
        </row>
        <row r="61">
          <cell r="H61" t="str">
            <v>CFQ18/1</v>
          </cell>
          <cell r="M61" t="str">
            <v>Modular CFL and CCFL Fixtures</v>
          </cell>
          <cell r="W61" t="str">
            <v>Compact Fluorescent, quad, (1) 18W lamp</v>
          </cell>
          <cell r="AM61">
            <v>1</v>
          </cell>
          <cell r="AP61">
            <v>18</v>
          </cell>
          <cell r="AS61">
            <v>26</v>
          </cell>
          <cell r="AV61" t="str">
            <v>Mag-STD</v>
          </cell>
          <cell r="AZ61" t="str">
            <v>CFL CUstom</v>
          </cell>
          <cell r="BG61" t="str">
            <v>Custom</v>
          </cell>
          <cell r="BK61">
            <v>101137</v>
          </cell>
        </row>
        <row r="62">
          <cell r="H62" t="str">
            <v>CFQ18/1-L</v>
          </cell>
          <cell r="M62" t="str">
            <v>Modular CFL and CCFL Fixtures</v>
          </cell>
          <cell r="W62" t="str">
            <v>Compact Fluorescent, quad, (1) 18W lamp, BF=1.0</v>
          </cell>
          <cell r="AM62">
            <v>1</v>
          </cell>
          <cell r="AP62">
            <v>18</v>
          </cell>
          <cell r="AS62">
            <v>20</v>
          </cell>
          <cell r="AV62" t="str">
            <v>Electronic</v>
          </cell>
          <cell r="AZ62" t="str">
            <v>CFL Custom</v>
          </cell>
          <cell r="BG62" t="str">
            <v>Custom</v>
          </cell>
          <cell r="BK62">
            <v>101137</v>
          </cell>
        </row>
        <row r="63">
          <cell r="H63" t="str">
            <v>CFQ18/2</v>
          </cell>
          <cell r="M63" t="str">
            <v>Modular CFL and CCFL Fixtures</v>
          </cell>
          <cell r="W63" t="str">
            <v>Compact Fluorescent, quad, (2) 18W lamps</v>
          </cell>
          <cell r="AM63">
            <v>2</v>
          </cell>
          <cell r="AP63">
            <v>18</v>
          </cell>
          <cell r="AS63">
            <v>45</v>
          </cell>
          <cell r="AV63" t="str">
            <v>Mag-STD</v>
          </cell>
          <cell r="AZ63" t="str">
            <v>CFL CUstom</v>
          </cell>
          <cell r="BG63" t="str">
            <v>Custom</v>
          </cell>
          <cell r="BK63">
            <v>101137</v>
          </cell>
        </row>
        <row r="64">
          <cell r="H64" t="str">
            <v>CFQ18/2-L</v>
          </cell>
          <cell r="M64" t="str">
            <v>Modular CFL and CCFL Fixtures</v>
          </cell>
          <cell r="W64" t="str">
            <v>Compact Fluorescent, quad, (2) 18W lamp, BF=1.0</v>
          </cell>
          <cell r="AM64">
            <v>2</v>
          </cell>
          <cell r="AP64">
            <v>18</v>
          </cell>
          <cell r="AS64">
            <v>38</v>
          </cell>
          <cell r="AV64" t="str">
            <v>Electronic</v>
          </cell>
          <cell r="AZ64" t="str">
            <v>CFL Custom</v>
          </cell>
          <cell r="BG64" t="str">
            <v>Custom</v>
          </cell>
          <cell r="BK64">
            <v>101137</v>
          </cell>
        </row>
        <row r="65">
          <cell r="H65" t="str">
            <v>CFQ18/4</v>
          </cell>
          <cell r="M65" t="str">
            <v>Modular CFL and CCFL Fixtures</v>
          </cell>
          <cell r="W65" t="str">
            <v>Compact Fluorescent, quad, (4) 18W lamps</v>
          </cell>
          <cell r="AM65">
            <v>2</v>
          </cell>
          <cell r="AP65">
            <v>18</v>
          </cell>
          <cell r="AS65">
            <v>90</v>
          </cell>
          <cell r="AV65" t="str">
            <v>Mag-STD</v>
          </cell>
          <cell r="AZ65" t="str">
            <v>CFL CUstom</v>
          </cell>
          <cell r="BG65" t="str">
            <v>Custom</v>
          </cell>
          <cell r="BK65">
            <v>101137</v>
          </cell>
        </row>
        <row r="66">
          <cell r="H66" t="str">
            <v>CFQ20/1</v>
          </cell>
          <cell r="M66" t="str">
            <v>Modular CFL and CCFL Fixtures</v>
          </cell>
          <cell r="W66" t="str">
            <v>Compact Fluorescent, quad, (1) 20W lamp</v>
          </cell>
          <cell r="AM66">
            <v>1</v>
          </cell>
          <cell r="AP66">
            <v>20</v>
          </cell>
          <cell r="AS66">
            <v>23</v>
          </cell>
          <cell r="AV66" t="str">
            <v>Mag-STD</v>
          </cell>
          <cell r="AZ66" t="str">
            <v>CFL Custom</v>
          </cell>
          <cell r="BG66" t="str">
            <v>Custom</v>
          </cell>
          <cell r="BK66">
            <v>101137</v>
          </cell>
        </row>
        <row r="67">
          <cell r="H67" t="str">
            <v>CFQ20/2</v>
          </cell>
          <cell r="M67" t="str">
            <v>Modular CFL and CCFL Fixtures</v>
          </cell>
          <cell r="W67" t="str">
            <v>Compact Fluorescent, quad, (2) 20W lamps</v>
          </cell>
          <cell r="AM67">
            <v>2</v>
          </cell>
          <cell r="AP67">
            <v>20</v>
          </cell>
          <cell r="AS67">
            <v>46</v>
          </cell>
          <cell r="AV67" t="str">
            <v>Mag-STD</v>
          </cell>
          <cell r="AZ67" t="str">
            <v>CFL CUstom</v>
          </cell>
          <cell r="BG67" t="str">
            <v>Custom</v>
          </cell>
          <cell r="BK67">
            <v>101137</v>
          </cell>
        </row>
        <row r="68">
          <cell r="H68" t="str">
            <v>CFQ22/1</v>
          </cell>
          <cell r="M68" t="str">
            <v>Modular CFL and CCFL Fixtures</v>
          </cell>
          <cell r="W68" t="str">
            <v>Compact Fluorescent, Quad, (1) 22W lamp</v>
          </cell>
          <cell r="AM68">
            <v>1</v>
          </cell>
          <cell r="AP68">
            <v>22</v>
          </cell>
          <cell r="AS68">
            <v>24</v>
          </cell>
          <cell r="AV68" t="str">
            <v>Mag-STD</v>
          </cell>
          <cell r="AZ68" t="str">
            <v>CFL Custom</v>
          </cell>
          <cell r="BG68" t="str">
            <v>Custom</v>
          </cell>
          <cell r="BK68">
            <v>101137</v>
          </cell>
        </row>
        <row r="69">
          <cell r="H69" t="str">
            <v>CFQ22/2</v>
          </cell>
          <cell r="M69" t="str">
            <v>Modular CFL and CCFL Fixtures</v>
          </cell>
          <cell r="W69" t="str">
            <v>Compact Fluorescent, Quad, (2) 22W lamps</v>
          </cell>
          <cell r="AM69">
            <v>2</v>
          </cell>
          <cell r="AP69">
            <v>22</v>
          </cell>
          <cell r="AS69">
            <v>48</v>
          </cell>
          <cell r="AV69" t="str">
            <v>Mag-STD</v>
          </cell>
          <cell r="AZ69" t="str">
            <v>CFL CUstom</v>
          </cell>
          <cell r="BG69" t="str">
            <v>Custom</v>
          </cell>
          <cell r="BK69">
            <v>101137</v>
          </cell>
        </row>
        <row r="70">
          <cell r="H70" t="str">
            <v>CFQ22/3</v>
          </cell>
          <cell r="M70" t="str">
            <v>Modular CFL and CCFL Fixtures</v>
          </cell>
          <cell r="W70" t="str">
            <v>Compact Fluorescent, Quad, (3) 22W lamps</v>
          </cell>
          <cell r="AM70">
            <v>3</v>
          </cell>
          <cell r="AP70">
            <v>22</v>
          </cell>
          <cell r="AS70">
            <v>72</v>
          </cell>
          <cell r="AV70" t="str">
            <v>Mag-STD</v>
          </cell>
          <cell r="AZ70" t="str">
            <v>CFL Custom</v>
          </cell>
          <cell r="BG70" t="str">
            <v>Custom</v>
          </cell>
          <cell r="BK70">
            <v>101137</v>
          </cell>
        </row>
        <row r="71">
          <cell r="H71" t="str">
            <v>CFQ23/1</v>
          </cell>
          <cell r="M71" t="str">
            <v>Modular CFL and CCFL Fixtures</v>
          </cell>
          <cell r="W71" t="str">
            <v>Compact Fluorescent, Quad, (1) 23W lamp</v>
          </cell>
          <cell r="AM71">
            <v>1</v>
          </cell>
          <cell r="AP71">
            <v>23</v>
          </cell>
          <cell r="AS71">
            <v>27</v>
          </cell>
          <cell r="AV71" t="str">
            <v>Mag-STD</v>
          </cell>
          <cell r="AZ71" t="str">
            <v>CFL CUstom</v>
          </cell>
          <cell r="BG71" t="str">
            <v>Custom</v>
          </cell>
          <cell r="BK71">
            <v>101137</v>
          </cell>
        </row>
        <row r="72">
          <cell r="H72" t="str">
            <v>CFQ25/1</v>
          </cell>
          <cell r="M72" t="str">
            <v>Modular CFL and CCFL Fixtures</v>
          </cell>
          <cell r="W72" t="str">
            <v>Compact Fluorescent, Quad, (1) 25W lamp</v>
          </cell>
          <cell r="AM72">
            <v>1</v>
          </cell>
          <cell r="AP72">
            <v>25</v>
          </cell>
          <cell r="AS72">
            <v>33</v>
          </cell>
          <cell r="AV72" t="str">
            <v>Mag-STD</v>
          </cell>
          <cell r="AZ72" t="str">
            <v>CFL Custom</v>
          </cell>
          <cell r="BG72" t="str">
            <v>Custom</v>
          </cell>
          <cell r="BK72">
            <v>101137</v>
          </cell>
        </row>
        <row r="73">
          <cell r="H73" t="str">
            <v>CFQ25/2</v>
          </cell>
          <cell r="M73" t="str">
            <v>Modular CFL and CCFL Fixtures</v>
          </cell>
          <cell r="W73" t="str">
            <v>Compact Fluorescent, Quad, (2) 25W lamps</v>
          </cell>
          <cell r="AM73">
            <v>2</v>
          </cell>
          <cell r="AP73">
            <v>25</v>
          </cell>
          <cell r="AS73">
            <v>66</v>
          </cell>
          <cell r="AV73" t="str">
            <v>Mag-STD</v>
          </cell>
          <cell r="AZ73" t="str">
            <v>CFL CUstom</v>
          </cell>
          <cell r="BG73" t="str">
            <v>Custom</v>
          </cell>
          <cell r="BK73">
            <v>101137</v>
          </cell>
        </row>
        <row r="74">
          <cell r="H74" t="str">
            <v>CFQ26/1</v>
          </cell>
          <cell r="M74" t="str">
            <v>Modular CFL and CCFL Fixtures</v>
          </cell>
          <cell r="W74" t="str">
            <v>Compact Fluorescent, quad, (1) 26W lamp</v>
          </cell>
          <cell r="AM74">
            <v>1</v>
          </cell>
          <cell r="AP74">
            <v>26</v>
          </cell>
          <cell r="AS74">
            <v>33</v>
          </cell>
          <cell r="AV74" t="str">
            <v>Mag-STD</v>
          </cell>
          <cell r="AZ74" t="str">
            <v>CFL Custom</v>
          </cell>
          <cell r="BG74" t="str">
            <v>Custom</v>
          </cell>
          <cell r="BK74">
            <v>101137</v>
          </cell>
        </row>
        <row r="75">
          <cell r="H75" t="str">
            <v>CFQ26/1-L</v>
          </cell>
          <cell r="M75" t="str">
            <v>Modular CFL and CCFL Fixtures</v>
          </cell>
          <cell r="W75" t="str">
            <v>Compact Fluorescent, quad, (1) 26W lamp, BF=0.95</v>
          </cell>
          <cell r="AM75">
            <v>1</v>
          </cell>
          <cell r="AP75">
            <v>26</v>
          </cell>
          <cell r="AS75">
            <v>27</v>
          </cell>
          <cell r="AV75" t="str">
            <v>Electronic</v>
          </cell>
          <cell r="AZ75" t="str">
            <v>CFL CUstom</v>
          </cell>
          <cell r="BG75" t="str">
            <v>Custom</v>
          </cell>
          <cell r="BK75">
            <v>101137</v>
          </cell>
        </row>
        <row r="76">
          <cell r="H76" t="str">
            <v>CFQ26/2</v>
          </cell>
          <cell r="M76" t="str">
            <v>Modular CFL and CCFL Fixtures</v>
          </cell>
          <cell r="W76" t="str">
            <v>Compact Fluorescent, quad, (2) 26W lamps</v>
          </cell>
          <cell r="AM76">
            <v>2</v>
          </cell>
          <cell r="AP76">
            <v>26</v>
          </cell>
          <cell r="AS76">
            <v>66</v>
          </cell>
          <cell r="AV76" t="str">
            <v>Mag-STD</v>
          </cell>
          <cell r="AZ76" t="str">
            <v>CFL Custom</v>
          </cell>
          <cell r="BG76" t="str">
            <v>Custom</v>
          </cell>
          <cell r="BK76">
            <v>101137</v>
          </cell>
        </row>
        <row r="77">
          <cell r="H77" t="str">
            <v>CFQ26/2-L</v>
          </cell>
          <cell r="M77" t="str">
            <v>Modular CFL and CCFL Fixtures</v>
          </cell>
          <cell r="W77" t="str">
            <v>Compact Fluorescent, quad, (2) 26W lamps, BF=0.95</v>
          </cell>
          <cell r="AM77">
            <v>2</v>
          </cell>
          <cell r="AP77">
            <v>26</v>
          </cell>
          <cell r="AS77">
            <v>50</v>
          </cell>
          <cell r="AV77" t="str">
            <v>Electronic</v>
          </cell>
          <cell r="AZ77" t="str">
            <v>CFL CUstom</v>
          </cell>
          <cell r="BG77" t="str">
            <v>Custom</v>
          </cell>
          <cell r="BK77">
            <v>101137</v>
          </cell>
        </row>
        <row r="78">
          <cell r="H78" t="str">
            <v>CFQ26/3</v>
          </cell>
          <cell r="M78" t="str">
            <v>Modular CFL and CCFL Fixtures</v>
          </cell>
          <cell r="W78" t="str">
            <v>Compact Fluorescent, quad, (3) 26W lamps</v>
          </cell>
          <cell r="AM78">
            <v>3</v>
          </cell>
          <cell r="AP78">
            <v>26</v>
          </cell>
          <cell r="AS78">
            <v>99</v>
          </cell>
          <cell r="AV78" t="str">
            <v>Mag-STD</v>
          </cell>
          <cell r="AZ78" t="str">
            <v>CFL Custom</v>
          </cell>
          <cell r="BG78" t="str">
            <v>Custom</v>
          </cell>
          <cell r="BK78">
            <v>101137</v>
          </cell>
        </row>
        <row r="79">
          <cell r="H79" t="str">
            <v>CFQ26/6-L</v>
          </cell>
          <cell r="M79" t="str">
            <v>Modular CFL and CCFL Fixtures</v>
          </cell>
          <cell r="W79" t="str">
            <v>Compact Fluorescent, quad, (6) 26W lamps, BF=0.95</v>
          </cell>
          <cell r="AM79">
            <v>6</v>
          </cell>
          <cell r="AP79">
            <v>26</v>
          </cell>
          <cell r="AS79">
            <v>150</v>
          </cell>
          <cell r="AV79" t="str">
            <v>Electronic</v>
          </cell>
          <cell r="AZ79" t="str">
            <v>CFL CUstom</v>
          </cell>
          <cell r="BG79" t="str">
            <v>Custom</v>
          </cell>
          <cell r="BK79">
            <v>101137</v>
          </cell>
        </row>
        <row r="80">
          <cell r="H80" t="str">
            <v>CFQ28/1</v>
          </cell>
          <cell r="M80" t="str">
            <v>Modular CFL and CCFL Fixtures</v>
          </cell>
          <cell r="W80" t="str">
            <v>Compact Fluorescent, quad, (1) 28W lamp</v>
          </cell>
          <cell r="AM80">
            <v>1</v>
          </cell>
          <cell r="AP80">
            <v>28</v>
          </cell>
          <cell r="AS80">
            <v>33</v>
          </cell>
          <cell r="AV80" t="str">
            <v>Mag-STD</v>
          </cell>
          <cell r="AZ80" t="str">
            <v>CFL Custom</v>
          </cell>
          <cell r="BG80" t="str">
            <v>Custom</v>
          </cell>
          <cell r="BK80">
            <v>101137</v>
          </cell>
        </row>
        <row r="81">
          <cell r="H81" t="str">
            <v>CFQ28/1-L</v>
          </cell>
          <cell r="M81" t="str">
            <v>Modular CFL and CCFL Fixtures</v>
          </cell>
          <cell r="W81" t="str">
            <v>Compact Fluorescent, quad, (1) 28W lamp</v>
          </cell>
          <cell r="AM81">
            <v>1</v>
          </cell>
          <cell r="AP81">
            <v>28</v>
          </cell>
          <cell r="AS81">
            <v>31</v>
          </cell>
          <cell r="AV81" t="str">
            <v>Electronic</v>
          </cell>
          <cell r="AZ81" t="str">
            <v>CFL CUstom</v>
          </cell>
          <cell r="BG81" t="str">
            <v>Custom</v>
          </cell>
          <cell r="BK81">
            <v>101137</v>
          </cell>
        </row>
        <row r="82">
          <cell r="H82" t="str">
            <v>CFQ28/2-L</v>
          </cell>
          <cell r="M82" t="str">
            <v>Modular CFL and CCFL Fixtures</v>
          </cell>
          <cell r="W82" t="str">
            <v>Compact Fluorescent, quad, (2) 28W lamps</v>
          </cell>
          <cell r="AM82">
            <v>2</v>
          </cell>
          <cell r="AP82">
            <v>28</v>
          </cell>
          <cell r="AS82">
            <v>60</v>
          </cell>
          <cell r="AV82" t="str">
            <v>Electronic</v>
          </cell>
          <cell r="AZ82" t="str">
            <v>CFL Custom</v>
          </cell>
          <cell r="BG82" t="str">
            <v>Custom</v>
          </cell>
          <cell r="BK82">
            <v>101137</v>
          </cell>
        </row>
        <row r="83">
          <cell r="H83" t="str">
            <v>CFQ9/1</v>
          </cell>
          <cell r="M83" t="str">
            <v>Modular CFL and CCFL Fixtures</v>
          </cell>
          <cell r="W83" t="str">
            <v>Compact Fluorescent, Quad, (1) 9W lamp</v>
          </cell>
          <cell r="AM83">
            <v>1</v>
          </cell>
          <cell r="AP83">
            <v>9</v>
          </cell>
          <cell r="AS83">
            <v>14</v>
          </cell>
          <cell r="AV83" t="str">
            <v>Mag-STD</v>
          </cell>
          <cell r="AZ83" t="str">
            <v>CFL CUstom</v>
          </cell>
          <cell r="BG83" t="str">
            <v>Custom</v>
          </cell>
          <cell r="BK83">
            <v>101137</v>
          </cell>
        </row>
        <row r="84">
          <cell r="H84" t="str">
            <v>CFQ9/2</v>
          </cell>
          <cell r="M84" t="str">
            <v>Modular CFL and CCFL Fixtures</v>
          </cell>
          <cell r="W84" t="str">
            <v>Compact Fluorescent, Quad, (2) 9W lamps</v>
          </cell>
          <cell r="AM84">
            <v>2</v>
          </cell>
          <cell r="AP84">
            <v>9</v>
          </cell>
          <cell r="AS84">
            <v>23</v>
          </cell>
          <cell r="AV84" t="str">
            <v>Mag-STD</v>
          </cell>
          <cell r="AZ84" t="str">
            <v>CFL Custom</v>
          </cell>
          <cell r="BG84" t="str">
            <v>Custom</v>
          </cell>
          <cell r="BK84">
            <v>101137</v>
          </cell>
        </row>
        <row r="85">
          <cell r="H85" t="str">
            <v>CFT13/1</v>
          </cell>
          <cell r="M85" t="str">
            <v>Modular CFL and CCFL Fixtures</v>
          </cell>
          <cell r="W85" t="str">
            <v>Compact Fluorescent, twin, (1) 13W lamp</v>
          </cell>
          <cell r="AM85">
            <v>1</v>
          </cell>
          <cell r="AP85">
            <v>13</v>
          </cell>
          <cell r="AS85">
            <v>17</v>
          </cell>
          <cell r="AV85" t="str">
            <v>Mag-STD</v>
          </cell>
          <cell r="AZ85" t="str">
            <v>CFL CUstom</v>
          </cell>
          <cell r="BG85" t="str">
            <v>Custom</v>
          </cell>
          <cell r="BK85">
            <v>101137</v>
          </cell>
        </row>
        <row r="86">
          <cell r="H86" t="str">
            <v>CFT13/1-L</v>
          </cell>
          <cell r="M86" t="str">
            <v>Modular CFL and CCFL Fixtures</v>
          </cell>
          <cell r="W86" t="str">
            <v>Compact Fluorescent, twin, (1) 13W lamp</v>
          </cell>
          <cell r="AM86">
            <v>1</v>
          </cell>
          <cell r="AP86">
            <v>13</v>
          </cell>
          <cell r="AS86">
            <v>15</v>
          </cell>
          <cell r="AV86" t="str">
            <v>Electronic</v>
          </cell>
          <cell r="AZ86" t="str">
            <v>CFL Custom</v>
          </cell>
          <cell r="BG86" t="str">
            <v>Custom</v>
          </cell>
          <cell r="BK86">
            <v>101137</v>
          </cell>
        </row>
        <row r="87">
          <cell r="H87" t="str">
            <v>CFT13/2</v>
          </cell>
          <cell r="M87" t="str">
            <v>Modular CFL and CCFL Fixtures</v>
          </cell>
          <cell r="W87" t="str">
            <v>Compact Fluorescent, twin, (2) 13W lamps</v>
          </cell>
          <cell r="AM87">
            <v>2</v>
          </cell>
          <cell r="AP87">
            <v>13</v>
          </cell>
          <cell r="AS87">
            <v>31</v>
          </cell>
          <cell r="AV87" t="str">
            <v>Mag-STD</v>
          </cell>
          <cell r="AZ87" t="str">
            <v>CFL CUstom</v>
          </cell>
          <cell r="BG87" t="str">
            <v>Custom</v>
          </cell>
          <cell r="BK87">
            <v>101137</v>
          </cell>
        </row>
        <row r="88">
          <cell r="H88" t="str">
            <v>CFT13/2-L</v>
          </cell>
          <cell r="M88" t="str">
            <v>Modular CFL and CCFL Fixtures</v>
          </cell>
          <cell r="W88" t="str">
            <v>Compact Fluorescent, twin, (2) 13W lamps</v>
          </cell>
          <cell r="AM88">
            <v>2</v>
          </cell>
          <cell r="AP88">
            <v>13</v>
          </cell>
          <cell r="AS88">
            <v>28</v>
          </cell>
          <cell r="AV88" t="str">
            <v>Electronic</v>
          </cell>
          <cell r="AZ88" t="str">
            <v>CFL Custom</v>
          </cell>
          <cell r="BG88" t="str">
            <v>Custom</v>
          </cell>
          <cell r="BK88">
            <v>101137</v>
          </cell>
        </row>
        <row r="89">
          <cell r="H89" t="str">
            <v>CFT13/3</v>
          </cell>
          <cell r="M89" t="str">
            <v>Modular CFL and CCFL Fixtures</v>
          </cell>
          <cell r="W89" t="str">
            <v>Compact Fluorescent, twin, (3) 13 W lamps</v>
          </cell>
          <cell r="AM89">
            <v>3</v>
          </cell>
          <cell r="AP89">
            <v>13</v>
          </cell>
          <cell r="AS89">
            <v>48</v>
          </cell>
          <cell r="AV89" t="str">
            <v>Mag-STD</v>
          </cell>
          <cell r="AZ89" t="str">
            <v>CFL CUstom</v>
          </cell>
          <cell r="BG89" t="str">
            <v>Custom</v>
          </cell>
          <cell r="BK89">
            <v>101137</v>
          </cell>
        </row>
        <row r="90">
          <cell r="H90" t="str">
            <v>CFT18/1</v>
          </cell>
          <cell r="M90" t="str">
            <v>Modular CFL and CCFL Fixtures</v>
          </cell>
          <cell r="W90" t="str">
            <v>Compact Fluorescent, Long twin., (1) 18W lamp</v>
          </cell>
          <cell r="AM90">
            <v>1</v>
          </cell>
          <cell r="AP90">
            <v>18</v>
          </cell>
          <cell r="AS90">
            <v>24</v>
          </cell>
          <cell r="AV90" t="str">
            <v>Mag-STD</v>
          </cell>
          <cell r="AZ90" t="str">
            <v>CFL Custom</v>
          </cell>
          <cell r="BG90" t="str">
            <v>Custom</v>
          </cell>
          <cell r="BK90">
            <v>101137</v>
          </cell>
        </row>
        <row r="91">
          <cell r="H91" t="str">
            <v>CFT18/1-L</v>
          </cell>
          <cell r="M91" t="str">
            <v>Modular CFL and CCFL Fixtures</v>
          </cell>
          <cell r="W91" t="str">
            <v>Compact Fluorescent, twin, (1) 18W lamp</v>
          </cell>
          <cell r="AM91">
            <v>1</v>
          </cell>
          <cell r="AP91">
            <v>18</v>
          </cell>
          <cell r="AS91">
            <v>20</v>
          </cell>
          <cell r="AV91" t="str">
            <v>Electronic</v>
          </cell>
          <cell r="AZ91" t="str">
            <v>CFL CUstom</v>
          </cell>
          <cell r="BG91" t="str">
            <v>Custom</v>
          </cell>
          <cell r="BK91">
            <v>101137</v>
          </cell>
        </row>
        <row r="92">
          <cell r="H92" t="str">
            <v>CFT18/2</v>
          </cell>
          <cell r="M92" t="str">
            <v>Modular CFL and CCFL Fixtures</v>
          </cell>
          <cell r="W92" t="str">
            <v>Compact Fluorescent, twin, (2) 18 W lamps</v>
          </cell>
          <cell r="AM92">
            <v>2</v>
          </cell>
          <cell r="AP92">
            <v>18</v>
          </cell>
          <cell r="AS92">
            <v>38</v>
          </cell>
          <cell r="AV92" t="str">
            <v>Mag-STD</v>
          </cell>
          <cell r="AZ92" t="str">
            <v>CFL Custom</v>
          </cell>
          <cell r="BG92" t="str">
            <v>Custom</v>
          </cell>
          <cell r="BK92">
            <v>101137</v>
          </cell>
        </row>
        <row r="93">
          <cell r="H93" t="str">
            <v>CFT22/1</v>
          </cell>
          <cell r="M93" t="str">
            <v>Modular CFL and CCFL Fixtures</v>
          </cell>
          <cell r="W93" t="str">
            <v>Compact Fluorescent, twin, (1) 22W lamp</v>
          </cell>
          <cell r="AM93">
            <v>1</v>
          </cell>
          <cell r="AP93">
            <v>22</v>
          </cell>
          <cell r="AS93">
            <v>27</v>
          </cell>
          <cell r="AV93" t="str">
            <v>Mag-STD</v>
          </cell>
          <cell r="AZ93" t="str">
            <v>CFL CUstom</v>
          </cell>
          <cell r="BG93" t="str">
            <v>Custom</v>
          </cell>
          <cell r="BK93">
            <v>101137</v>
          </cell>
        </row>
        <row r="94">
          <cell r="H94" t="str">
            <v>CFT22/2</v>
          </cell>
          <cell r="M94" t="str">
            <v>Modular CFL and CCFL Fixtures</v>
          </cell>
          <cell r="W94" t="str">
            <v>Compact Fluorescent, twin, (2) 22W lamps</v>
          </cell>
          <cell r="AM94">
            <v>2</v>
          </cell>
          <cell r="AP94">
            <v>22</v>
          </cell>
          <cell r="AS94">
            <v>54</v>
          </cell>
          <cell r="AV94" t="str">
            <v>Mag-STD</v>
          </cell>
          <cell r="AZ94" t="str">
            <v>CFL Custom</v>
          </cell>
          <cell r="BG94" t="str">
            <v>Custom</v>
          </cell>
          <cell r="BK94">
            <v>101137</v>
          </cell>
        </row>
        <row r="95">
          <cell r="H95" t="str">
            <v>CFT22/4</v>
          </cell>
          <cell r="M95" t="str">
            <v>Modular CFL and CCFL Fixtures</v>
          </cell>
          <cell r="W95" t="str">
            <v>Compact Fluorescent, twin, (4) 22W lamps</v>
          </cell>
          <cell r="AM95">
            <v>4</v>
          </cell>
          <cell r="AP95">
            <v>22</v>
          </cell>
          <cell r="AS95">
            <v>108</v>
          </cell>
          <cell r="AV95" t="str">
            <v>Mag-STD</v>
          </cell>
          <cell r="AZ95" t="str">
            <v>CFL CUstom</v>
          </cell>
          <cell r="BG95" t="str">
            <v>Custom</v>
          </cell>
          <cell r="BK95">
            <v>101137</v>
          </cell>
        </row>
        <row r="96">
          <cell r="H96" t="str">
            <v>CFT24/1</v>
          </cell>
          <cell r="M96" t="str">
            <v>Modular CFL and CCFL Fixtures</v>
          </cell>
          <cell r="W96" t="str">
            <v>Compact Fluorescent, long twin, (1) 24W lamp</v>
          </cell>
          <cell r="AM96">
            <v>1</v>
          </cell>
          <cell r="AP96">
            <v>24</v>
          </cell>
          <cell r="AS96">
            <v>32</v>
          </cell>
          <cell r="AV96" t="str">
            <v>Mag-STD</v>
          </cell>
          <cell r="AZ96" t="str">
            <v>CFL Custom</v>
          </cell>
          <cell r="BG96" t="str">
            <v>Custom</v>
          </cell>
          <cell r="BK96">
            <v>101137</v>
          </cell>
        </row>
        <row r="97">
          <cell r="H97" t="str">
            <v>CFT26/1</v>
          </cell>
          <cell r="M97" t="str">
            <v>Modular CFL and CCFL Fixtures</v>
          </cell>
          <cell r="W97" t="str">
            <v>Compact Fluorescent, twin, (1) 26W lamp</v>
          </cell>
          <cell r="AM97">
            <v>1</v>
          </cell>
          <cell r="AP97">
            <v>26</v>
          </cell>
          <cell r="AS97">
            <v>32</v>
          </cell>
          <cell r="AV97" t="str">
            <v>Mag-STD</v>
          </cell>
          <cell r="AZ97" t="str">
            <v>CFL CUstom</v>
          </cell>
          <cell r="BG97" t="str">
            <v>Custom</v>
          </cell>
          <cell r="BK97">
            <v>101137</v>
          </cell>
        </row>
        <row r="98">
          <cell r="H98" t="str">
            <v>CFT26/1-L</v>
          </cell>
          <cell r="M98" t="str">
            <v>Modular CFL and CCFL Fixtures</v>
          </cell>
          <cell r="W98" t="str">
            <v>Compact Fluorescent, twin, (1) 26W lamp</v>
          </cell>
          <cell r="AM98">
            <v>1</v>
          </cell>
          <cell r="AP98">
            <v>26</v>
          </cell>
          <cell r="AS98">
            <v>27</v>
          </cell>
          <cell r="AV98" t="str">
            <v>Electronic</v>
          </cell>
          <cell r="AZ98" t="str">
            <v>CFL Custom</v>
          </cell>
          <cell r="BG98" t="str">
            <v>Custom</v>
          </cell>
          <cell r="BK98">
            <v>101137</v>
          </cell>
        </row>
        <row r="99">
          <cell r="H99" t="str">
            <v>CFT26/2-L</v>
          </cell>
          <cell r="M99" t="str">
            <v>Modular CFL and CCFL Fixtures</v>
          </cell>
          <cell r="W99" t="str">
            <v>Compact Fluorescent, twin, (2) 26W lamps</v>
          </cell>
          <cell r="AM99">
            <v>2</v>
          </cell>
          <cell r="AP99">
            <v>26</v>
          </cell>
          <cell r="AS99">
            <v>51</v>
          </cell>
          <cell r="AV99" t="str">
            <v>Electronic</v>
          </cell>
          <cell r="AZ99" t="str">
            <v>CFL CUstom</v>
          </cell>
          <cell r="BG99" t="str">
            <v>Custom</v>
          </cell>
          <cell r="BK99">
            <v>101137</v>
          </cell>
        </row>
        <row r="100">
          <cell r="H100" t="str">
            <v>CFT28/1</v>
          </cell>
          <cell r="M100" t="str">
            <v>Modular CFL and CCFL Fixtures</v>
          </cell>
          <cell r="W100" t="str">
            <v>Compact Fluorescent, twin, (1) 28W lamp</v>
          </cell>
          <cell r="AM100">
            <v>1</v>
          </cell>
          <cell r="AP100">
            <v>28</v>
          </cell>
          <cell r="AS100">
            <v>33</v>
          </cell>
          <cell r="AV100" t="str">
            <v>Mag-STD</v>
          </cell>
          <cell r="AZ100" t="str">
            <v>CFL Custom</v>
          </cell>
          <cell r="BG100" t="str">
            <v>Custom</v>
          </cell>
          <cell r="BK100">
            <v>101137</v>
          </cell>
        </row>
        <row r="101">
          <cell r="H101" t="str">
            <v>CFT28/2</v>
          </cell>
          <cell r="M101" t="str">
            <v>Modular CFL and CCFL Fixtures</v>
          </cell>
          <cell r="W101" t="str">
            <v>Compact Fluorescent, twin, (2) 28W lamps</v>
          </cell>
          <cell r="AM101">
            <v>2</v>
          </cell>
          <cell r="AP101">
            <v>28</v>
          </cell>
          <cell r="AS101">
            <v>66</v>
          </cell>
          <cell r="AV101" t="str">
            <v>Mag-STD</v>
          </cell>
          <cell r="AZ101" t="str">
            <v>CFL CUstom</v>
          </cell>
          <cell r="BG101" t="str">
            <v>Custom</v>
          </cell>
          <cell r="BK101">
            <v>101137</v>
          </cell>
        </row>
        <row r="102">
          <cell r="H102" t="str">
            <v>CFT32/1-L</v>
          </cell>
          <cell r="M102" t="str">
            <v>Modular CFL and CCFL Fixtures</v>
          </cell>
          <cell r="W102" t="str">
            <v>Compact Fluorescent, twin, (1) 32W lamp</v>
          </cell>
          <cell r="AM102">
            <v>1</v>
          </cell>
          <cell r="AP102">
            <v>32</v>
          </cell>
          <cell r="AS102">
            <v>34</v>
          </cell>
          <cell r="AV102" t="str">
            <v>Electronic</v>
          </cell>
          <cell r="AZ102" t="str">
            <v>CFL Custom</v>
          </cell>
          <cell r="BG102" t="str">
            <v>Custom</v>
          </cell>
          <cell r="BK102">
            <v>101137</v>
          </cell>
        </row>
        <row r="103">
          <cell r="H103" t="str">
            <v>CFT32/2-L</v>
          </cell>
          <cell r="M103" t="str">
            <v>Modular CFL and CCFL Fixtures</v>
          </cell>
          <cell r="W103" t="str">
            <v>Compact Fluorescent, twin, (2) 32W lamps</v>
          </cell>
          <cell r="AM103">
            <v>2</v>
          </cell>
          <cell r="AP103">
            <v>32</v>
          </cell>
          <cell r="AS103">
            <v>62</v>
          </cell>
          <cell r="AV103" t="str">
            <v>Electronic</v>
          </cell>
          <cell r="AZ103" t="str">
            <v>CFL CUstom</v>
          </cell>
          <cell r="BG103" t="str">
            <v>Custom</v>
          </cell>
          <cell r="BK103">
            <v>101137</v>
          </cell>
        </row>
        <row r="104">
          <cell r="H104" t="str">
            <v>CFT32/6-L</v>
          </cell>
          <cell r="M104" t="str">
            <v>Modular CFL and CCFL Fixtures</v>
          </cell>
          <cell r="W104" t="str">
            <v>Compact Fluorescent, twin, (6) 32W lamps</v>
          </cell>
          <cell r="AM104">
            <v>6</v>
          </cell>
          <cell r="AP104">
            <v>32</v>
          </cell>
          <cell r="AS104">
            <v>186</v>
          </cell>
          <cell r="AV104" t="str">
            <v>Electronic</v>
          </cell>
          <cell r="AZ104" t="str">
            <v>CFL Custom</v>
          </cell>
          <cell r="BG104" t="str">
            <v>Custom</v>
          </cell>
          <cell r="BK104">
            <v>101137</v>
          </cell>
        </row>
        <row r="105">
          <cell r="H105" t="str">
            <v>CFT36/1</v>
          </cell>
          <cell r="M105" t="str">
            <v>Modular CFL and CCFL Fixtures</v>
          </cell>
          <cell r="W105" t="str">
            <v>Compact Fluorescent, long twin, (1) 36W lamp</v>
          </cell>
          <cell r="AM105">
            <v>1</v>
          </cell>
          <cell r="AP105">
            <v>36</v>
          </cell>
          <cell r="AS105">
            <v>51</v>
          </cell>
          <cell r="AV105" t="str">
            <v>Mag-STD</v>
          </cell>
          <cell r="AZ105" t="str">
            <v>CFL CUstom</v>
          </cell>
          <cell r="BG105" t="str">
            <v>Custom</v>
          </cell>
          <cell r="BK105">
            <v>101137</v>
          </cell>
        </row>
        <row r="106">
          <cell r="H106" t="str">
            <v>CFT40/1</v>
          </cell>
          <cell r="M106" t="str">
            <v>Modular CFL and CCFL Fixtures</v>
          </cell>
          <cell r="W106" t="str">
            <v>Compact Fluorescent, long twin, (1) 40W lamp</v>
          </cell>
          <cell r="AM106">
            <v>1</v>
          </cell>
          <cell r="AP106">
            <v>40</v>
          </cell>
          <cell r="AS106">
            <v>46</v>
          </cell>
          <cell r="AV106" t="str">
            <v>Mag-STD</v>
          </cell>
          <cell r="AZ106" t="str">
            <v>CFL Custom</v>
          </cell>
          <cell r="BG106" t="str">
            <v>Custom</v>
          </cell>
          <cell r="BK106">
            <v>101137</v>
          </cell>
        </row>
        <row r="107">
          <cell r="H107" t="str">
            <v>CFT40/1-L</v>
          </cell>
          <cell r="M107" t="str">
            <v>Modular CFL and CCFL Fixtures</v>
          </cell>
          <cell r="W107" t="str">
            <v>Compact Fluorescent, long twin, (1) 40W lamp</v>
          </cell>
          <cell r="AM107">
            <v>1</v>
          </cell>
          <cell r="AP107">
            <v>40</v>
          </cell>
          <cell r="AS107">
            <v>43</v>
          </cell>
          <cell r="AV107" t="str">
            <v>Electronic</v>
          </cell>
          <cell r="AZ107" t="str">
            <v>CFL CUstom</v>
          </cell>
          <cell r="BG107" t="str">
            <v>Custom</v>
          </cell>
          <cell r="BK107">
            <v>101137</v>
          </cell>
        </row>
        <row r="108">
          <cell r="H108" t="str">
            <v>CFT40/2</v>
          </cell>
          <cell r="M108" t="str">
            <v>Modular CFL and CCFL Fixtures</v>
          </cell>
          <cell r="W108" t="str">
            <v>Compact Fluorescent, long twin, (2) 40W lamps</v>
          </cell>
          <cell r="AM108">
            <v>2</v>
          </cell>
          <cell r="AP108">
            <v>40</v>
          </cell>
          <cell r="AS108">
            <v>85</v>
          </cell>
          <cell r="AV108" t="str">
            <v>Mag-STD</v>
          </cell>
          <cell r="AZ108" t="str">
            <v>CFL Custom</v>
          </cell>
          <cell r="BG108" t="str">
            <v>Custom</v>
          </cell>
          <cell r="BK108">
            <v>101137</v>
          </cell>
        </row>
        <row r="109">
          <cell r="H109" t="str">
            <v>CFT40/2-L</v>
          </cell>
          <cell r="M109" t="str">
            <v>Modular CFL and CCFL Fixtures</v>
          </cell>
          <cell r="W109" t="str">
            <v>Compact Fluorescent, long twin, (2) 40W lamps</v>
          </cell>
          <cell r="AM109">
            <v>2</v>
          </cell>
          <cell r="AP109">
            <v>40</v>
          </cell>
          <cell r="AS109">
            <v>72</v>
          </cell>
          <cell r="AV109" t="str">
            <v>Electronic</v>
          </cell>
          <cell r="AZ109" t="str">
            <v>CFL CUstom</v>
          </cell>
          <cell r="BG109" t="str">
            <v>Custom</v>
          </cell>
          <cell r="BK109">
            <v>101137</v>
          </cell>
        </row>
        <row r="110">
          <cell r="H110" t="str">
            <v>CFT40/3</v>
          </cell>
          <cell r="M110" t="str">
            <v>Modular CFL and CCFL Fixtures</v>
          </cell>
          <cell r="W110" t="str">
            <v>Compact Fluorescent, long twin, (3) 40 W lamps</v>
          </cell>
          <cell r="AM110">
            <v>3</v>
          </cell>
          <cell r="AP110">
            <v>40</v>
          </cell>
          <cell r="AS110">
            <v>133</v>
          </cell>
          <cell r="AV110" t="str">
            <v>Mag-STD</v>
          </cell>
          <cell r="AZ110" t="str">
            <v>CFL Custom</v>
          </cell>
          <cell r="BG110" t="str">
            <v>Custom</v>
          </cell>
          <cell r="BK110">
            <v>101137</v>
          </cell>
        </row>
        <row r="111">
          <cell r="H111" t="str">
            <v>CFT40/3-L</v>
          </cell>
          <cell r="M111" t="str">
            <v>Modular CFL and CCFL Fixtures</v>
          </cell>
          <cell r="W111" t="str">
            <v>Compact Fluorescent, long twin, (3) 40W lamps</v>
          </cell>
          <cell r="AM111">
            <v>3</v>
          </cell>
          <cell r="AP111">
            <v>40</v>
          </cell>
          <cell r="AS111">
            <v>105</v>
          </cell>
          <cell r="AV111" t="str">
            <v>Electronic</v>
          </cell>
          <cell r="AZ111" t="str">
            <v>CFL CUstom</v>
          </cell>
          <cell r="BG111" t="str">
            <v>Custom</v>
          </cell>
          <cell r="BK111">
            <v>101137</v>
          </cell>
        </row>
        <row r="112">
          <cell r="H112" t="str">
            <v>CFT40/5-L</v>
          </cell>
          <cell r="M112" t="str">
            <v>Modular CFL and CCFL Fixtures</v>
          </cell>
          <cell r="W112" t="str">
            <v>Compact Fluorescent, long twin, (5) 40W lamps</v>
          </cell>
          <cell r="AM112">
            <v>5</v>
          </cell>
          <cell r="AP112">
            <v>40</v>
          </cell>
          <cell r="AS112">
            <v>177</v>
          </cell>
          <cell r="AV112" t="str">
            <v>Electronic</v>
          </cell>
          <cell r="AZ112" t="str">
            <v>CFL Custom</v>
          </cell>
          <cell r="BG112" t="str">
            <v>Custom</v>
          </cell>
          <cell r="BK112">
            <v>101137</v>
          </cell>
        </row>
        <row r="113">
          <cell r="H113" t="str">
            <v>CFT5/1</v>
          </cell>
          <cell r="M113" t="str">
            <v>Modular CFL and CCFL Fixtures</v>
          </cell>
          <cell r="W113" t="str">
            <v>Compact Fluorescent, twin, (1) 5W lamp</v>
          </cell>
          <cell r="AM113">
            <v>1</v>
          </cell>
          <cell r="AP113">
            <v>5</v>
          </cell>
          <cell r="AS113">
            <v>9</v>
          </cell>
          <cell r="AV113" t="str">
            <v>Mag-STD</v>
          </cell>
          <cell r="AZ113" t="str">
            <v>CFL CUstom</v>
          </cell>
          <cell r="BG113" t="str">
            <v>Custom</v>
          </cell>
          <cell r="BK113">
            <v>101137</v>
          </cell>
        </row>
        <row r="114">
          <cell r="H114" t="str">
            <v>CFT5/2</v>
          </cell>
          <cell r="M114" t="str">
            <v>Modular CFL and CCFL Fixtures</v>
          </cell>
          <cell r="W114" t="str">
            <v>Compact Fluorescent, long twin, (2) 5W lamps</v>
          </cell>
          <cell r="AM114">
            <v>2</v>
          </cell>
          <cell r="AP114">
            <v>5</v>
          </cell>
          <cell r="AS114">
            <v>18</v>
          </cell>
          <cell r="AV114" t="str">
            <v>Mag-STD</v>
          </cell>
          <cell r="AZ114" t="str">
            <v>CFL Custom</v>
          </cell>
          <cell r="BG114" t="str">
            <v>Custom</v>
          </cell>
          <cell r="BK114">
            <v>101137</v>
          </cell>
        </row>
        <row r="115">
          <cell r="H115" t="str">
            <v>CFT50/1-L</v>
          </cell>
          <cell r="M115" t="str">
            <v>Modular CFL and CCFL Fixtures</v>
          </cell>
          <cell r="W115" t="str">
            <v>Compact Fluorescent, long twin, (1) 50W lamp</v>
          </cell>
          <cell r="AM115">
            <v>1</v>
          </cell>
          <cell r="AP115">
            <v>50</v>
          </cell>
          <cell r="AS115">
            <v>54</v>
          </cell>
          <cell r="AV115" t="str">
            <v>Electronic</v>
          </cell>
          <cell r="AZ115" t="str">
            <v>CFL CUstom</v>
          </cell>
          <cell r="BG115" t="str">
            <v>Custom</v>
          </cell>
          <cell r="BK115">
            <v>101137</v>
          </cell>
        </row>
        <row r="116">
          <cell r="H116" t="str">
            <v>CFT50/2-L</v>
          </cell>
          <cell r="M116" t="str">
            <v>Modular CFL and CCFL Fixtures</v>
          </cell>
          <cell r="W116" t="str">
            <v>Compact Fluorescent, long twin, (2) 50W lamps</v>
          </cell>
          <cell r="AM116">
            <v>1</v>
          </cell>
          <cell r="AP116">
            <v>50</v>
          </cell>
          <cell r="AS116">
            <v>108</v>
          </cell>
          <cell r="AV116" t="str">
            <v>Electronic</v>
          </cell>
          <cell r="AZ116" t="str">
            <v>CFL Custom</v>
          </cell>
          <cell r="BG116" t="str">
            <v>Custom</v>
          </cell>
          <cell r="BK116">
            <v>101137</v>
          </cell>
        </row>
        <row r="117">
          <cell r="H117" t="str">
            <v>CFT55/1-L</v>
          </cell>
          <cell r="M117" t="str">
            <v>Modular CFL and CCFL Fixtures</v>
          </cell>
          <cell r="W117" t="str">
            <v>Compact Fluorescent, long twin, (1) 55W lamp</v>
          </cell>
          <cell r="AM117">
            <v>1</v>
          </cell>
          <cell r="AP117">
            <v>55</v>
          </cell>
          <cell r="AS117">
            <v>58</v>
          </cell>
          <cell r="AV117" t="str">
            <v>Electronic</v>
          </cell>
          <cell r="AZ117" t="str">
            <v>CFL CUstom</v>
          </cell>
          <cell r="BG117" t="str">
            <v>Custom</v>
          </cell>
          <cell r="BK117">
            <v>101137</v>
          </cell>
        </row>
        <row r="118">
          <cell r="H118" t="str">
            <v>CFT55/2-L</v>
          </cell>
          <cell r="M118" t="str">
            <v>Modular CFL and CCFL Fixtures</v>
          </cell>
          <cell r="W118" t="str">
            <v>Compact Fluorescent, long twin, (2) 55W lamps</v>
          </cell>
          <cell r="AM118">
            <v>2</v>
          </cell>
          <cell r="AP118">
            <v>55</v>
          </cell>
          <cell r="AS118">
            <v>108</v>
          </cell>
          <cell r="AV118" t="str">
            <v>Electronic</v>
          </cell>
          <cell r="AZ118" t="str">
            <v>CFL Custom</v>
          </cell>
          <cell r="BG118" t="str">
            <v>Custom</v>
          </cell>
          <cell r="BK118">
            <v>101137</v>
          </cell>
        </row>
        <row r="119">
          <cell r="H119" t="str">
            <v>CFT55/3-L</v>
          </cell>
          <cell r="M119" t="str">
            <v>Modular CFL and CCFL Fixtures</v>
          </cell>
          <cell r="W119" t="str">
            <v>Compact Fluorescent, long twin, (3) 55W lamps</v>
          </cell>
          <cell r="AM119">
            <v>3</v>
          </cell>
          <cell r="AP119">
            <v>55</v>
          </cell>
          <cell r="AS119">
            <v>168</v>
          </cell>
          <cell r="AV119" t="str">
            <v>Electronic</v>
          </cell>
          <cell r="AZ119" t="str">
            <v>CFL CUstom</v>
          </cell>
          <cell r="BG119" t="str">
            <v>Custom</v>
          </cell>
          <cell r="BK119">
            <v>101137</v>
          </cell>
        </row>
        <row r="120">
          <cell r="H120" t="str">
            <v>CFT55/4-L</v>
          </cell>
          <cell r="M120" t="str">
            <v>Modular CFL and CCFL Fixtures</v>
          </cell>
          <cell r="W120" t="str">
            <v>Compact Fluorescent, long twin, (4) 55W lamps</v>
          </cell>
          <cell r="AM120">
            <v>4</v>
          </cell>
          <cell r="AP120">
            <v>55</v>
          </cell>
          <cell r="AS120">
            <v>220</v>
          </cell>
          <cell r="AV120" t="str">
            <v>Electronic</v>
          </cell>
          <cell r="AZ120" t="str">
            <v>CFL Custom</v>
          </cell>
          <cell r="BG120" t="str">
            <v>Custom</v>
          </cell>
          <cell r="BK120">
            <v>101137</v>
          </cell>
        </row>
        <row r="121">
          <cell r="H121" t="str">
            <v>CFT7/1</v>
          </cell>
          <cell r="M121" t="str">
            <v>Modular CFL and CCFL Fixtures</v>
          </cell>
          <cell r="W121" t="str">
            <v>Compact Fluorescent, twin, (1) 7W lamp</v>
          </cell>
          <cell r="AM121">
            <v>1</v>
          </cell>
          <cell r="AP121">
            <v>7</v>
          </cell>
          <cell r="AS121">
            <v>10</v>
          </cell>
          <cell r="AV121" t="str">
            <v>Mag-STD</v>
          </cell>
          <cell r="AZ121" t="str">
            <v>CFL CUstom</v>
          </cell>
          <cell r="BG121" t="str">
            <v>Custom</v>
          </cell>
          <cell r="BK121">
            <v>101137</v>
          </cell>
        </row>
        <row r="122">
          <cell r="H122" t="str">
            <v>CFT7/2</v>
          </cell>
          <cell r="M122" t="str">
            <v>Modular CFL and CCFL Fixtures</v>
          </cell>
          <cell r="W122" t="str">
            <v>Compact Fluorescent, twin, (2) 7W lamps</v>
          </cell>
          <cell r="AM122">
            <v>2</v>
          </cell>
          <cell r="AP122">
            <v>7</v>
          </cell>
          <cell r="AS122">
            <v>21</v>
          </cell>
          <cell r="AV122" t="str">
            <v>Mag-STD</v>
          </cell>
          <cell r="AZ122" t="str">
            <v>CFL Custom</v>
          </cell>
          <cell r="BG122" t="str">
            <v>Custom</v>
          </cell>
          <cell r="BK122">
            <v>101137</v>
          </cell>
        </row>
        <row r="123">
          <cell r="H123" t="str">
            <v>CFT80/1-L</v>
          </cell>
          <cell r="M123" t="str">
            <v>Modular CFL and CCFL Fixtures</v>
          </cell>
          <cell r="W123" t="str">
            <v>Compact Fluorescent, long twin, (1) 80W lamp</v>
          </cell>
          <cell r="AM123">
            <v>1</v>
          </cell>
          <cell r="AP123">
            <v>80</v>
          </cell>
          <cell r="AS123">
            <v>90</v>
          </cell>
          <cell r="AV123" t="str">
            <v>Electronic</v>
          </cell>
          <cell r="AZ123" t="str">
            <v>CFL CUstom</v>
          </cell>
          <cell r="BG123" t="str">
            <v>Custom</v>
          </cell>
          <cell r="BK123">
            <v>101137</v>
          </cell>
        </row>
        <row r="124">
          <cell r="H124" t="str">
            <v>CFT9/1</v>
          </cell>
          <cell r="M124" t="str">
            <v>Modular CFL and CCFL Fixtures</v>
          </cell>
          <cell r="W124" t="str">
            <v>Compact Fluorescent, twin, (1) 9W lamp</v>
          </cell>
          <cell r="AM124">
            <v>1</v>
          </cell>
          <cell r="AP124">
            <v>9</v>
          </cell>
          <cell r="AS124">
            <v>12</v>
          </cell>
          <cell r="AV124" t="str">
            <v>Mag-STD</v>
          </cell>
          <cell r="AZ124" t="str">
            <v>CFL Custom</v>
          </cell>
          <cell r="BG124" t="str">
            <v>Custom</v>
          </cell>
          <cell r="BK124">
            <v>101137</v>
          </cell>
        </row>
        <row r="125">
          <cell r="H125" t="str">
            <v>CFT9/2</v>
          </cell>
          <cell r="M125" t="str">
            <v>Modular CFL and CCFL Fixtures</v>
          </cell>
          <cell r="W125" t="str">
            <v>Compact Fluorescent, twin, (2) 9W lamps</v>
          </cell>
          <cell r="AM125">
            <v>2</v>
          </cell>
          <cell r="AP125">
            <v>9</v>
          </cell>
          <cell r="AS125">
            <v>23</v>
          </cell>
          <cell r="AV125" t="str">
            <v>Mag-STD</v>
          </cell>
          <cell r="AZ125" t="str">
            <v>CFL CUstom</v>
          </cell>
          <cell r="BG125" t="str">
            <v>Custom</v>
          </cell>
          <cell r="BK125">
            <v>101137</v>
          </cell>
        </row>
        <row r="126">
          <cell r="H126" t="str">
            <v>CFT9/3</v>
          </cell>
          <cell r="M126" t="str">
            <v>Modular CFL and CCFL Fixtures</v>
          </cell>
          <cell r="W126" t="str">
            <v>Compact Fluorescent, twin, (3) 9 W lamps</v>
          </cell>
          <cell r="AM126">
            <v>3</v>
          </cell>
          <cell r="AP126">
            <v>9</v>
          </cell>
          <cell r="AS126">
            <v>34</v>
          </cell>
          <cell r="AV126" t="str">
            <v>Mag-STD</v>
          </cell>
          <cell r="AZ126" t="str">
            <v>CFL Custom</v>
          </cell>
          <cell r="BG126" t="str">
            <v>Custom</v>
          </cell>
          <cell r="BK126">
            <v>101137</v>
          </cell>
        </row>
        <row r="127">
          <cell r="H127" t="str">
            <v>F40SE/D1</v>
          </cell>
          <cell r="M127" t="str">
            <v>Other Linear Fluorescent</v>
          </cell>
          <cell r="W127" t="str">
            <v>Fluorescent, (0) 48" lamps, Completely delamped fixture with (1) hot ballast</v>
          </cell>
          <cell r="AM127">
            <v>1</v>
          </cell>
          <cell r="AP127">
            <v>0</v>
          </cell>
          <cell r="AS127">
            <v>4</v>
          </cell>
          <cell r="AV127" t="str">
            <v>Mag-ES</v>
          </cell>
          <cell r="AZ127" t="str">
            <v>Inefficient fixture</v>
          </cell>
          <cell r="BG127" t="str">
            <v>Custom</v>
          </cell>
          <cell r="BK127">
            <v>101014</v>
          </cell>
        </row>
        <row r="128">
          <cell r="H128" t="str">
            <v>F40SE/D2</v>
          </cell>
          <cell r="M128" t="str">
            <v>Other Linear Fluorescent</v>
          </cell>
          <cell r="W128" t="str">
            <v>Fluorescent, (0) 48" lamps, Completely delamped fixture with (2) hot ballast</v>
          </cell>
          <cell r="AM128">
            <v>1</v>
          </cell>
          <cell r="AP128">
            <v>0</v>
          </cell>
          <cell r="AS128">
            <v>8</v>
          </cell>
          <cell r="AV128" t="str">
            <v>Mag-ES</v>
          </cell>
          <cell r="AZ128" t="str">
            <v>Inefficient fixture</v>
          </cell>
          <cell r="BG128" t="str">
            <v>Custom</v>
          </cell>
          <cell r="BK128">
            <v>101014</v>
          </cell>
        </row>
        <row r="129">
          <cell r="H129" t="str">
            <v>F22PS</v>
          </cell>
          <cell r="M129" t="str">
            <v>T5 Linear Fluorescent</v>
          </cell>
          <cell r="W129" t="str">
            <v>Fluorescent, (2) 21", Preheat T5 lamps, (1) Magnetic ballasts with integral starter, (BF=0.80)</v>
          </cell>
          <cell r="AM129">
            <v>2</v>
          </cell>
          <cell r="AP129">
            <v>13</v>
          </cell>
          <cell r="AS129">
            <v>26</v>
          </cell>
          <cell r="AV129" t="str">
            <v>Mag-STD</v>
          </cell>
          <cell r="AZ129" t="str">
            <v>T5</v>
          </cell>
          <cell r="BG129" t="str">
            <v>Custom</v>
          </cell>
          <cell r="BK129">
            <v>101003</v>
          </cell>
        </row>
        <row r="130">
          <cell r="H130" t="str">
            <v>F24PS</v>
          </cell>
          <cell r="M130" t="str">
            <v>T5 Linear Fluorescent</v>
          </cell>
          <cell r="W130" t="str">
            <v>Fluorescent, (4) 21", Preheat T5 lamps, (2) Magnetic ballasts with integral starter (BF=0.80)</v>
          </cell>
          <cell r="AM130">
            <v>4</v>
          </cell>
          <cell r="AP130">
            <v>13</v>
          </cell>
          <cell r="AS130">
            <v>53</v>
          </cell>
          <cell r="AV130" t="str">
            <v>Mag-STD</v>
          </cell>
          <cell r="AZ130" t="str">
            <v>T5</v>
          </cell>
          <cell r="BG130" t="str">
            <v>Custom</v>
          </cell>
          <cell r="BK130">
            <v>101003</v>
          </cell>
        </row>
        <row r="131">
          <cell r="H131" t="str">
            <v>F21GPL-H</v>
          </cell>
          <cell r="M131" t="str">
            <v>T5 Linear Fluorescent</v>
          </cell>
          <cell r="W131" t="str">
            <v>Fluorescent (1) 22" (563mm) T-5 lamp; (1) Prog.Start or PRS Ballast, HLO (.95 &lt; BF &lt; 1.1)</v>
          </cell>
          <cell r="AM131">
            <v>1</v>
          </cell>
          <cell r="AP131">
            <v>14</v>
          </cell>
          <cell r="AS131">
            <v>18</v>
          </cell>
          <cell r="AV131" t="str">
            <v>PRS Elec.</v>
          </cell>
          <cell r="AZ131" t="str">
            <v>T5</v>
          </cell>
          <cell r="BG131" t="str">
            <v>Custom</v>
          </cell>
          <cell r="BK131">
            <v>101003</v>
          </cell>
        </row>
        <row r="132">
          <cell r="H132" t="str">
            <v>F22GPL-H</v>
          </cell>
          <cell r="M132" t="str">
            <v>T5 Linear Fluorescent</v>
          </cell>
          <cell r="W132" t="str">
            <v>Fluorescent (2) 22" (563mm) T-5 lamps; (1) Prog.Start or PRS Ballast, HLO (.95 &lt; BF &lt; 1.1)</v>
          </cell>
          <cell r="AM132">
            <v>2</v>
          </cell>
          <cell r="AP132">
            <v>14</v>
          </cell>
          <cell r="AS132">
            <v>33</v>
          </cell>
          <cell r="AV132" t="str">
            <v>PRS Elec.</v>
          </cell>
          <cell r="AZ132" t="str">
            <v>T5</v>
          </cell>
          <cell r="BG132" t="str">
            <v>Custom</v>
          </cell>
          <cell r="BK132">
            <v>101003</v>
          </cell>
        </row>
        <row r="133">
          <cell r="H133" t="str">
            <v>F23GPL/2-H</v>
          </cell>
          <cell r="M133" t="str">
            <v>T5 Linear Fluorescent</v>
          </cell>
          <cell r="W133" t="str">
            <v>Fluorescent (3) 22" (563mm) T-5 lamps; (2) Prog.Start or PRS Ballasts, HLO (.95 &lt; BF &lt; 1.1)</v>
          </cell>
          <cell r="AM133">
            <v>3</v>
          </cell>
          <cell r="AP133">
            <v>14</v>
          </cell>
          <cell r="AS133">
            <v>51</v>
          </cell>
          <cell r="AV133" t="str">
            <v>PRS Elec.</v>
          </cell>
          <cell r="AZ133" t="str">
            <v>T5</v>
          </cell>
          <cell r="BG133" t="str">
            <v>Custom</v>
          </cell>
          <cell r="BK133">
            <v>101003</v>
          </cell>
        </row>
        <row r="134">
          <cell r="H134" t="str">
            <v>F23GPL-H</v>
          </cell>
          <cell r="M134" t="str">
            <v>T5 Linear Fluorescent</v>
          </cell>
          <cell r="W134" t="str">
            <v>Fluorescent (3) 22" (563mm) T-5 lamps; (1) Prog.Start or PRS Ballast, HLO (.95 &lt; BF &lt; 1.1)</v>
          </cell>
          <cell r="AM134">
            <v>3</v>
          </cell>
          <cell r="AP134">
            <v>14</v>
          </cell>
          <cell r="AS134">
            <v>50</v>
          </cell>
          <cell r="AV134" t="str">
            <v>PRS Elec.</v>
          </cell>
          <cell r="AZ134" t="str">
            <v>T5</v>
          </cell>
          <cell r="BG134" t="str">
            <v>Custom</v>
          </cell>
          <cell r="BK134">
            <v>101003</v>
          </cell>
        </row>
        <row r="135">
          <cell r="H135" t="str">
            <v>F24GPL/2-H</v>
          </cell>
          <cell r="M135" t="str">
            <v>T5 Linear Fluorescent</v>
          </cell>
          <cell r="W135" t="str">
            <v>Fluorescent (4) 22" (563mm) T-5 lamps; (2) Prog.Start or PRS Ballasts, HLO (.95 &lt; BF &lt; 1.1)</v>
          </cell>
          <cell r="AM135">
            <v>4</v>
          </cell>
          <cell r="AP135">
            <v>14</v>
          </cell>
          <cell r="AS135">
            <v>66</v>
          </cell>
          <cell r="AV135" t="str">
            <v>PRS Elec.</v>
          </cell>
          <cell r="AZ135" t="str">
            <v>T5</v>
          </cell>
          <cell r="BG135" t="str">
            <v>Custom</v>
          </cell>
          <cell r="BK135">
            <v>101003</v>
          </cell>
        </row>
        <row r="136">
          <cell r="H136" t="str">
            <v>F1.51LS</v>
          </cell>
          <cell r="M136" t="str">
            <v>T8 Linear Fluorescent</v>
          </cell>
          <cell r="W136" t="str">
            <v>Fluorescent, (1) 18" T-8 lamp</v>
          </cell>
          <cell r="AM136">
            <v>1</v>
          </cell>
          <cell r="AP136">
            <v>15</v>
          </cell>
          <cell r="AS136">
            <v>19</v>
          </cell>
          <cell r="AV136" t="str">
            <v>Mag-STD</v>
          </cell>
          <cell r="AZ136" t="str">
            <v>T8</v>
          </cell>
          <cell r="BG136" t="str">
            <v>Custom</v>
          </cell>
          <cell r="BK136">
            <v>101002</v>
          </cell>
        </row>
        <row r="137">
          <cell r="H137" t="str">
            <v>F1.51SS</v>
          </cell>
          <cell r="M137" t="str">
            <v>T12 Linear Fluorescent</v>
          </cell>
          <cell r="W137" t="str">
            <v>Fluorescent, (1) 18" T12 lamp</v>
          </cell>
          <cell r="AM137">
            <v>1</v>
          </cell>
          <cell r="AP137">
            <v>15</v>
          </cell>
          <cell r="AS137">
            <v>19</v>
          </cell>
          <cell r="AV137" t="str">
            <v>Mag-STD</v>
          </cell>
          <cell r="AZ137" t="str">
            <v>T12</v>
          </cell>
          <cell r="BG137" t="str">
            <v>Custom</v>
          </cell>
          <cell r="BK137">
            <v>101001</v>
          </cell>
        </row>
        <row r="138">
          <cell r="H138" t="str">
            <v>F1.52LS</v>
          </cell>
          <cell r="M138" t="str">
            <v>T8 Linear Fluorescent</v>
          </cell>
          <cell r="W138" t="str">
            <v>Fluorescent, (2) 18" T-8 lamps</v>
          </cell>
          <cell r="AM138">
            <v>2</v>
          </cell>
          <cell r="AP138">
            <v>15</v>
          </cell>
          <cell r="AS138">
            <v>36</v>
          </cell>
          <cell r="AV138" t="str">
            <v>Mag-STD</v>
          </cell>
          <cell r="AZ138" t="str">
            <v>T8</v>
          </cell>
          <cell r="BG138" t="str">
            <v>Custom</v>
          </cell>
          <cell r="BK138">
            <v>101002</v>
          </cell>
        </row>
        <row r="139">
          <cell r="H139" t="str">
            <v>F1.52SS</v>
          </cell>
          <cell r="M139" t="str">
            <v>T12 Linear Fluorescent</v>
          </cell>
          <cell r="W139" t="str">
            <v>Fluorescent, (2) 18", T12 lamps</v>
          </cell>
          <cell r="AM139">
            <v>2</v>
          </cell>
          <cell r="AP139">
            <v>15</v>
          </cell>
          <cell r="AS139">
            <v>36</v>
          </cell>
          <cell r="AV139" t="str">
            <v>Mag-STD</v>
          </cell>
          <cell r="AZ139" t="str">
            <v>T12</v>
          </cell>
          <cell r="BG139" t="str">
            <v>Custom</v>
          </cell>
          <cell r="BK139">
            <v>101001</v>
          </cell>
        </row>
        <row r="140">
          <cell r="H140" t="str">
            <v>F21GLL</v>
          </cell>
          <cell r="M140" t="str">
            <v>T8 Linear Fluorescent</v>
          </cell>
          <cell r="W140" t="str">
            <v>Fluorescent (1) 24" T-8 lamp, Prog. Start or PRS Ballast, NLO (0.85 &lt; BF &lt; 0.95)</v>
          </cell>
          <cell r="AM140">
            <v>1</v>
          </cell>
          <cell r="AP140">
            <v>17</v>
          </cell>
          <cell r="AS140">
            <v>18</v>
          </cell>
          <cell r="AV140" t="str">
            <v>PRS Elec.</v>
          </cell>
          <cell r="AZ140" t="str">
            <v>T8</v>
          </cell>
          <cell r="BG140" t="str">
            <v>Custom</v>
          </cell>
          <cell r="BK140">
            <v>101002</v>
          </cell>
        </row>
        <row r="141">
          <cell r="H141" t="str">
            <v>F21ILL</v>
          </cell>
          <cell r="M141" t="str">
            <v>T8 Linear Fluorescent</v>
          </cell>
          <cell r="W141" t="str">
            <v>Fluorescent, (1) 24", T-8 lamp, Instant Start Ballast, NLO (0.85 &lt; BF &lt; 0.95)</v>
          </cell>
          <cell r="AM141">
            <v>1</v>
          </cell>
          <cell r="AP141">
            <v>17</v>
          </cell>
          <cell r="AS141">
            <v>18</v>
          </cell>
          <cell r="AV141" t="str">
            <v>Electronic</v>
          </cell>
          <cell r="AZ141" t="str">
            <v>T8</v>
          </cell>
          <cell r="BG141" t="str">
            <v>Custom</v>
          </cell>
          <cell r="BK141">
            <v>101002</v>
          </cell>
        </row>
        <row r="142">
          <cell r="H142" t="str">
            <v>F21ILL/T2</v>
          </cell>
          <cell r="M142" t="str">
            <v>T8 Linear Fluorescent</v>
          </cell>
          <cell r="W142" t="str">
            <v>Fluorescent, (1) 24", T-8 lamp, Tandem 2-lamp IS Ballast, NLO (0.85 &lt; BF &lt; 0.95)</v>
          </cell>
          <cell r="AM142">
            <v>1</v>
          </cell>
          <cell r="AP142">
            <v>17</v>
          </cell>
          <cell r="AS142">
            <v>17</v>
          </cell>
          <cell r="AV142" t="str">
            <v>Electronic</v>
          </cell>
          <cell r="AZ142" t="str">
            <v>T8</v>
          </cell>
          <cell r="BG142" t="str">
            <v>Custom</v>
          </cell>
          <cell r="BK142">
            <v>101002</v>
          </cell>
        </row>
        <row r="143">
          <cell r="H143" t="str">
            <v>F21ILL/T2-R</v>
          </cell>
          <cell r="M143" t="str">
            <v>T8 Linear Fluorescent</v>
          </cell>
          <cell r="W143" t="str">
            <v>Fluorescent, (1) 24", T-8 lamp, Tandem 2-lamp IS Ballast, RLO (BF&lt; 0.85)</v>
          </cell>
          <cell r="AM143">
            <v>1</v>
          </cell>
          <cell r="AP143">
            <v>17</v>
          </cell>
          <cell r="AS143">
            <v>15</v>
          </cell>
          <cell r="AV143" t="str">
            <v>Electronic</v>
          </cell>
          <cell r="AZ143" t="str">
            <v>T8</v>
          </cell>
          <cell r="BG143" t="str">
            <v>Custom</v>
          </cell>
          <cell r="BK143">
            <v>101002</v>
          </cell>
        </row>
        <row r="144">
          <cell r="H144" t="str">
            <v>F21ILL/T3</v>
          </cell>
          <cell r="M144" t="str">
            <v>T8 Linear Fluorescent</v>
          </cell>
          <cell r="W144" t="str">
            <v>Fluorescent, (1) 24", T-8 lamp, Tandem 3-lamp IS Ballast, NLO (0.85 &lt; BF &lt; 0.95)</v>
          </cell>
          <cell r="AM144">
            <v>1</v>
          </cell>
          <cell r="AP144">
            <v>17</v>
          </cell>
          <cell r="AS144">
            <v>16</v>
          </cell>
          <cell r="AV144" t="str">
            <v>Electronic</v>
          </cell>
          <cell r="AZ144" t="str">
            <v>T8</v>
          </cell>
          <cell r="BG144" t="str">
            <v>Custom</v>
          </cell>
          <cell r="BK144">
            <v>101002</v>
          </cell>
        </row>
        <row r="145">
          <cell r="H145" t="str">
            <v>F21ILL/T3-R</v>
          </cell>
          <cell r="M145" t="str">
            <v>T8 Linear Fluorescent</v>
          </cell>
          <cell r="W145" t="str">
            <v>Fluorescent, (1) 24", T-8 lamp, Tandem 3-lamp IS Ballast, RLO (BF&lt; 0.85)</v>
          </cell>
          <cell r="AM145">
            <v>1</v>
          </cell>
          <cell r="AP145">
            <v>17</v>
          </cell>
          <cell r="AS145">
            <v>14</v>
          </cell>
          <cell r="AV145" t="str">
            <v>Electronic</v>
          </cell>
          <cell r="AZ145" t="str">
            <v>T8</v>
          </cell>
          <cell r="BG145" t="str">
            <v>Custom</v>
          </cell>
          <cell r="BK145">
            <v>101002</v>
          </cell>
        </row>
        <row r="146">
          <cell r="H146" t="str">
            <v>F21ILL/T4</v>
          </cell>
          <cell r="M146" t="str">
            <v>T8 Linear Fluorescent</v>
          </cell>
          <cell r="W146" t="str">
            <v>Fluorescent, (1) 24", T-8 lamp, Tandem 4-lamp IS Ballast, NLO (0.85 &lt; BF &lt; 0.95)</v>
          </cell>
          <cell r="AM146">
            <v>1</v>
          </cell>
          <cell r="AP146">
            <v>17</v>
          </cell>
          <cell r="AS146">
            <v>15</v>
          </cell>
          <cell r="AV146" t="str">
            <v>Electronic</v>
          </cell>
          <cell r="AZ146" t="str">
            <v>T8</v>
          </cell>
          <cell r="BG146" t="str">
            <v>Custom</v>
          </cell>
          <cell r="BK146">
            <v>101002</v>
          </cell>
        </row>
        <row r="147">
          <cell r="H147" t="str">
            <v>F21ILL/T4-R</v>
          </cell>
          <cell r="M147" t="str">
            <v>T8 Linear Fluorescent</v>
          </cell>
          <cell r="W147" t="str">
            <v>Fluorescent, (1) 24", T-8 lamp, Tandem 4-lamp IS Ballast, RLO (BF&lt; 0.85)</v>
          </cell>
          <cell r="AM147">
            <v>1</v>
          </cell>
          <cell r="AP147">
            <v>17</v>
          </cell>
          <cell r="AS147">
            <v>13</v>
          </cell>
          <cell r="AV147" t="str">
            <v>Electronic</v>
          </cell>
          <cell r="AZ147" t="str">
            <v>T8</v>
          </cell>
          <cell r="BG147" t="str">
            <v>Custom</v>
          </cell>
          <cell r="BK147">
            <v>101002</v>
          </cell>
        </row>
        <row r="148">
          <cell r="H148" t="str">
            <v>F21ILL-R</v>
          </cell>
          <cell r="M148" t="str">
            <v>T8 Linear Fluorescent</v>
          </cell>
          <cell r="W148" t="str">
            <v>Fluorescent, (1) 24", T-8 lamp, Instant Start Ballast, RLO (BF&lt; 0.85)</v>
          </cell>
          <cell r="AM148">
            <v>1</v>
          </cell>
          <cell r="AP148">
            <v>17</v>
          </cell>
          <cell r="AS148">
            <v>17</v>
          </cell>
          <cell r="AV148" t="str">
            <v>Electronic</v>
          </cell>
          <cell r="AZ148" t="str">
            <v>T8</v>
          </cell>
          <cell r="BG148" t="str">
            <v>Custom</v>
          </cell>
          <cell r="BK148">
            <v>101002</v>
          </cell>
        </row>
        <row r="149">
          <cell r="H149" t="str">
            <v>F21ILU</v>
          </cell>
          <cell r="M149" t="str">
            <v>T8 Linear Fluorescent</v>
          </cell>
          <cell r="W149" t="str">
            <v>Fluorescent, (1) 24", T-8 lamp, Instant Start Ballast, NLO (0.85 &lt; BF &lt; 0.95)</v>
          </cell>
          <cell r="AM149">
            <v>1</v>
          </cell>
          <cell r="AP149">
            <v>17</v>
          </cell>
          <cell r="AS149">
            <v>17</v>
          </cell>
          <cell r="AV149" t="str">
            <v>Prem. Elec.</v>
          </cell>
          <cell r="AZ149" t="str">
            <v>T8</v>
          </cell>
          <cell r="BG149" t="str">
            <v>Custom</v>
          </cell>
          <cell r="BK149">
            <v>101002</v>
          </cell>
        </row>
        <row r="150">
          <cell r="H150" t="str">
            <v>F21ILU-R</v>
          </cell>
          <cell r="M150" t="str">
            <v>T8 Linear Fluorescent</v>
          </cell>
          <cell r="W150" t="str">
            <v>Fluorescent, (1) 24", T-8 lamp, Instant Start Ballast, RLO (BF&lt; 0.85)</v>
          </cell>
          <cell r="AM150">
            <v>1</v>
          </cell>
          <cell r="AP150">
            <v>17</v>
          </cell>
          <cell r="AS150">
            <v>15</v>
          </cell>
          <cell r="AV150" t="str">
            <v>Prem. Elec.</v>
          </cell>
          <cell r="AZ150" t="str">
            <v>T8</v>
          </cell>
          <cell r="BG150" t="str">
            <v>Custom</v>
          </cell>
          <cell r="BK150">
            <v>101002</v>
          </cell>
        </row>
        <row r="151">
          <cell r="H151" t="str">
            <v>F21ILU-V</v>
          </cell>
          <cell r="M151" t="str">
            <v>T8 Linear Fluorescent</v>
          </cell>
          <cell r="W151" t="str">
            <v>Fluorescent, (1) 24", T-8 lamps, Instant Start Ballast, VHLO (BF &gt; 1.1)</v>
          </cell>
          <cell r="AM151">
            <v>1</v>
          </cell>
          <cell r="AP151">
            <v>17</v>
          </cell>
          <cell r="AS151">
            <v>22</v>
          </cell>
          <cell r="AV151" t="str">
            <v>Prem. Elec.</v>
          </cell>
          <cell r="AZ151" t="str">
            <v>T8</v>
          </cell>
          <cell r="BG151" t="str">
            <v>Custom</v>
          </cell>
          <cell r="BK151">
            <v>101002</v>
          </cell>
        </row>
        <row r="152">
          <cell r="H152" t="str">
            <v>F21LL</v>
          </cell>
          <cell r="M152" t="str">
            <v>T8 Linear Fluorescent</v>
          </cell>
          <cell r="W152" t="str">
            <v>Fluorescent, (1) 24", T-8 lamp, Rapid Start Ballast, NLO (0.85 &lt; BF &lt; 0.95)</v>
          </cell>
          <cell r="AM152">
            <v>1</v>
          </cell>
          <cell r="AP152">
            <v>17</v>
          </cell>
          <cell r="AS152">
            <v>16</v>
          </cell>
          <cell r="AV152" t="str">
            <v>Electronic</v>
          </cell>
          <cell r="AZ152" t="str">
            <v>T8</v>
          </cell>
          <cell r="BG152" t="str">
            <v>Custom</v>
          </cell>
          <cell r="BK152">
            <v>101002</v>
          </cell>
        </row>
        <row r="153">
          <cell r="H153" t="str">
            <v>F21LL/T2</v>
          </cell>
          <cell r="M153" t="str">
            <v>T8 Linear Fluorescent</v>
          </cell>
          <cell r="W153" t="str">
            <v>Fluorescent, (1) 24", T-8 lamp, Tandem 2-Lamp RS Ballast, NLO (0.85 &lt; BF &lt; 0.95)</v>
          </cell>
          <cell r="AM153">
            <v>1</v>
          </cell>
          <cell r="AP153">
            <v>17</v>
          </cell>
          <cell r="AS153">
            <v>16</v>
          </cell>
          <cell r="AV153" t="str">
            <v>Electronic</v>
          </cell>
          <cell r="AZ153" t="str">
            <v>T8</v>
          </cell>
          <cell r="BG153" t="str">
            <v>Custom</v>
          </cell>
          <cell r="BK153">
            <v>101002</v>
          </cell>
        </row>
        <row r="154">
          <cell r="H154" t="str">
            <v>F21LL/T3</v>
          </cell>
          <cell r="M154" t="str">
            <v>T8 Linear Fluorescent</v>
          </cell>
          <cell r="W154" t="str">
            <v>Fluorescent, (1) 24", T-8 lamp, Tandem 3-Lamp RS Ballast, NLO (0.85 &lt; BF &lt; 0.95)</v>
          </cell>
          <cell r="AM154">
            <v>1</v>
          </cell>
          <cell r="AP154">
            <v>17</v>
          </cell>
          <cell r="AS154">
            <v>17</v>
          </cell>
          <cell r="AV154" t="str">
            <v>Electronic</v>
          </cell>
          <cell r="AZ154" t="str">
            <v>T8</v>
          </cell>
          <cell r="BG154" t="str">
            <v>Custom</v>
          </cell>
          <cell r="BK154">
            <v>101002</v>
          </cell>
        </row>
        <row r="155">
          <cell r="H155" t="str">
            <v>F21LL/T4</v>
          </cell>
          <cell r="M155" t="str">
            <v>T8 Linear Fluorescent</v>
          </cell>
          <cell r="W155" t="str">
            <v>Fluorescent, (1) 24", T-8 lamp, Tandem 4-Lamp RS Ballast, NLO (0.85 &lt; BF &lt; 0.95)</v>
          </cell>
          <cell r="AM155">
            <v>1</v>
          </cell>
          <cell r="AP155">
            <v>17</v>
          </cell>
          <cell r="AS155">
            <v>17</v>
          </cell>
          <cell r="AV155" t="str">
            <v>Electronic</v>
          </cell>
          <cell r="AZ155" t="str">
            <v>T8</v>
          </cell>
          <cell r="BG155" t="str">
            <v>Custom</v>
          </cell>
          <cell r="BK155">
            <v>101002</v>
          </cell>
        </row>
        <row r="156">
          <cell r="H156" t="str">
            <v>F21LL-R</v>
          </cell>
          <cell r="M156" t="str">
            <v>T8 Linear Fluorescent</v>
          </cell>
          <cell r="W156" t="str">
            <v>Fluorescent, (1) 24", T-8 lamp, Rapid Start Ballast, RLO (BF&lt; 0.85)</v>
          </cell>
          <cell r="AM156">
            <v>1</v>
          </cell>
          <cell r="AP156">
            <v>17</v>
          </cell>
          <cell r="AS156">
            <v>15</v>
          </cell>
          <cell r="AV156" t="str">
            <v>Electronic</v>
          </cell>
          <cell r="AZ156" t="str">
            <v>T8</v>
          </cell>
          <cell r="BG156" t="str">
            <v>Custom</v>
          </cell>
          <cell r="BK156">
            <v>101002</v>
          </cell>
        </row>
        <row r="157">
          <cell r="H157" t="str">
            <v>F21SL</v>
          </cell>
          <cell r="M157" t="str">
            <v>T8 Linear Fluorescent</v>
          </cell>
          <cell r="W157" t="str">
            <v>Fluorescent, (1) 24", T-8 lamp, Standard Ballast</v>
          </cell>
          <cell r="AM157">
            <v>1</v>
          </cell>
          <cell r="AP157">
            <v>17</v>
          </cell>
          <cell r="AS157">
            <v>24</v>
          </cell>
          <cell r="AV157" t="str">
            <v>Mag-STD</v>
          </cell>
          <cell r="AZ157" t="str">
            <v>T8</v>
          </cell>
          <cell r="BG157" t="str">
            <v>Custom</v>
          </cell>
          <cell r="BK157">
            <v>101002</v>
          </cell>
        </row>
        <row r="158">
          <cell r="H158" t="str">
            <v>F22GLL</v>
          </cell>
          <cell r="M158" t="str">
            <v>T8 Linear Fluorescent</v>
          </cell>
          <cell r="W158" t="str">
            <v>Fluorescent (2) 24" T-8 lamp, Prog. Start or PRS Ballast, NLO (0.85 &lt; BF &lt; 0.95)</v>
          </cell>
          <cell r="AM158">
            <v>2</v>
          </cell>
          <cell r="AP158">
            <v>17</v>
          </cell>
          <cell r="AS158">
            <v>31</v>
          </cell>
          <cell r="AV158" t="str">
            <v>PRS Elec.</v>
          </cell>
          <cell r="AZ158" t="str">
            <v>T8</v>
          </cell>
          <cell r="BG158" t="str">
            <v>Custom</v>
          </cell>
          <cell r="BK158">
            <v>101002</v>
          </cell>
        </row>
        <row r="159">
          <cell r="H159" t="str">
            <v>F22ILL</v>
          </cell>
          <cell r="M159" t="str">
            <v>T8 Linear Fluorescent</v>
          </cell>
          <cell r="W159" t="str">
            <v>Fluorescent, (2) 24", T-8 lamps, Instant Start Ballast, NLO (0.85 &lt; BF &lt; 0.95)</v>
          </cell>
          <cell r="AM159">
            <v>2</v>
          </cell>
          <cell r="AP159">
            <v>17</v>
          </cell>
          <cell r="AS159">
            <v>33</v>
          </cell>
          <cell r="AV159" t="str">
            <v>Electronic</v>
          </cell>
          <cell r="AZ159" t="str">
            <v>T8</v>
          </cell>
          <cell r="BG159" t="str">
            <v>Custom</v>
          </cell>
          <cell r="BK159">
            <v>101002</v>
          </cell>
        </row>
        <row r="160">
          <cell r="H160" t="str">
            <v>F22ILL/T4</v>
          </cell>
          <cell r="M160" t="str">
            <v>T8 Linear Fluorescent</v>
          </cell>
          <cell r="W160" t="str">
            <v>Fluorescent, (2) 24", T-8 lamps, Tandem 4-lamp IS Ballast, NLO (0.85 &lt; BF &lt; 0.95)</v>
          </cell>
          <cell r="AM160">
            <v>2</v>
          </cell>
          <cell r="AP160">
            <v>17</v>
          </cell>
          <cell r="AS160">
            <v>30</v>
          </cell>
          <cell r="AV160" t="str">
            <v>Electronic</v>
          </cell>
          <cell r="AZ160" t="str">
            <v>T8</v>
          </cell>
          <cell r="BG160" t="str">
            <v>Custom</v>
          </cell>
          <cell r="BK160">
            <v>101002</v>
          </cell>
        </row>
        <row r="161">
          <cell r="H161" t="str">
            <v>F22ILL/T4-R</v>
          </cell>
          <cell r="M161" t="str">
            <v>T8 Linear Fluorescent</v>
          </cell>
          <cell r="W161" t="str">
            <v>Fluorescent, (2) 24", T-8 lamps, Tandem 4-lamp IS Ballast, RLO (BF&lt;.85)</v>
          </cell>
          <cell r="AM161">
            <v>2</v>
          </cell>
          <cell r="AP161">
            <v>17</v>
          </cell>
          <cell r="AS161">
            <v>27</v>
          </cell>
          <cell r="AV161" t="str">
            <v>Electronic</v>
          </cell>
          <cell r="AZ161" t="str">
            <v>T8</v>
          </cell>
          <cell r="BG161" t="str">
            <v>Custom</v>
          </cell>
          <cell r="BK161">
            <v>101002</v>
          </cell>
        </row>
        <row r="162">
          <cell r="H162" t="str">
            <v>F22ILL-R</v>
          </cell>
          <cell r="M162" t="str">
            <v>T8 Linear Fluorescent</v>
          </cell>
          <cell r="W162" t="str">
            <v>Fluorescent, (2) 24", T-8 lamps, Instant Start Ballast, RLO (BF&lt; 0.85)</v>
          </cell>
          <cell r="AM162">
            <v>2</v>
          </cell>
          <cell r="AP162">
            <v>17</v>
          </cell>
          <cell r="AS162">
            <v>30</v>
          </cell>
          <cell r="AV162" t="str">
            <v>Electronic</v>
          </cell>
          <cell r="AZ162" t="str">
            <v>T8</v>
          </cell>
          <cell r="BG162" t="str">
            <v>Custom</v>
          </cell>
          <cell r="BK162">
            <v>101002</v>
          </cell>
        </row>
        <row r="163">
          <cell r="H163" t="str">
            <v>F22ILU</v>
          </cell>
          <cell r="M163" t="str">
            <v>T8 Linear Fluorescent</v>
          </cell>
          <cell r="W163" t="str">
            <v>Fluorescent, (2) 24", T-8 lamps, Instant Start Ballast, NLO (0.85 &lt; BF &lt; 0.95)</v>
          </cell>
          <cell r="AM163">
            <v>2</v>
          </cell>
          <cell r="AP163">
            <v>17</v>
          </cell>
          <cell r="AS163">
            <v>30</v>
          </cell>
          <cell r="AV163" t="str">
            <v>Prem. Elec.</v>
          </cell>
          <cell r="AZ163" t="str">
            <v>T8</v>
          </cell>
          <cell r="BG163" t="str">
            <v>Custom</v>
          </cell>
          <cell r="BK163">
            <v>101002</v>
          </cell>
        </row>
        <row r="164">
          <cell r="H164" t="str">
            <v>F22ILU/T4-R</v>
          </cell>
          <cell r="M164" t="str">
            <v>T8 Linear Fluorescent</v>
          </cell>
          <cell r="W164" t="str">
            <v>Fluorescent, (2) 24", T-8 lamps, Tandem 4-lamp IS Ballast, RLO (BF&lt; 0.85)</v>
          </cell>
          <cell r="AM164">
            <v>2</v>
          </cell>
          <cell r="AP164">
            <v>17</v>
          </cell>
          <cell r="AS164">
            <v>26</v>
          </cell>
          <cell r="AV164" t="str">
            <v>Prem. Elec.</v>
          </cell>
          <cell r="AZ164" t="str">
            <v>T8</v>
          </cell>
          <cell r="BG164" t="str">
            <v>Custom</v>
          </cell>
          <cell r="BK164">
            <v>101002</v>
          </cell>
        </row>
        <row r="165">
          <cell r="H165" t="str">
            <v>F22ILU/T4-R</v>
          </cell>
          <cell r="M165" t="str">
            <v>T8 Linear Fluorescent</v>
          </cell>
          <cell r="W165" t="str">
            <v>Fluorescent, (2) 24", T-8 lamps, Tandem 4-lamp IS Ballast, RLO (BF&lt; 0.85)</v>
          </cell>
          <cell r="AM165">
            <v>2</v>
          </cell>
          <cell r="AP165">
            <v>17</v>
          </cell>
          <cell r="AS165">
            <v>26</v>
          </cell>
          <cell r="AV165" t="str">
            <v>Prem. Elec.</v>
          </cell>
          <cell r="AZ165" t="str">
            <v>T8</v>
          </cell>
          <cell r="BG165" t="str">
            <v>Custom</v>
          </cell>
          <cell r="BK165">
            <v>101002</v>
          </cell>
        </row>
        <row r="166">
          <cell r="H166" t="str">
            <v>F22ILU-R</v>
          </cell>
          <cell r="M166" t="str">
            <v>T8 Linear Fluorescent</v>
          </cell>
          <cell r="W166" t="str">
            <v>Fluorescent, (2) 24", T-8 lamps, Instant Start Ballast, RLO (BF&lt; 0.85)</v>
          </cell>
          <cell r="AM166">
            <v>2</v>
          </cell>
          <cell r="AP166">
            <v>17</v>
          </cell>
          <cell r="AS166">
            <v>27</v>
          </cell>
          <cell r="AV166" t="str">
            <v>Prem. Elec.</v>
          </cell>
          <cell r="AZ166" t="str">
            <v>T8</v>
          </cell>
          <cell r="BG166" t="str">
            <v>Custom</v>
          </cell>
          <cell r="BK166">
            <v>101002</v>
          </cell>
        </row>
        <row r="167">
          <cell r="H167" t="str">
            <v>F22ILU-V</v>
          </cell>
          <cell r="M167" t="str">
            <v>T8 Linear Fluorescent</v>
          </cell>
          <cell r="W167" t="str">
            <v>Fluorescent, (2) 24", T-8 lamps, Instant Start Ballast, VHLO (BF &gt; 1.1)</v>
          </cell>
          <cell r="AM167">
            <v>2</v>
          </cell>
          <cell r="AP167">
            <v>17</v>
          </cell>
          <cell r="AS167">
            <v>41</v>
          </cell>
          <cell r="AV167" t="str">
            <v>Prem. Elec.</v>
          </cell>
          <cell r="AZ167" t="str">
            <v>T8</v>
          </cell>
          <cell r="BG167" t="str">
            <v>Custom</v>
          </cell>
          <cell r="BK167">
            <v>101002</v>
          </cell>
        </row>
        <row r="168">
          <cell r="H168" t="str">
            <v>F22ILU-V</v>
          </cell>
          <cell r="M168" t="str">
            <v>T8 Linear Fluorescent</v>
          </cell>
          <cell r="W168" t="str">
            <v>Fluorescent, (2) 24", T-8 lamps, Instant Start Ballast, VHLO (BF &gt; 1.1)</v>
          </cell>
          <cell r="AM168">
            <v>2</v>
          </cell>
          <cell r="AP168">
            <v>17</v>
          </cell>
          <cell r="AS168">
            <v>41</v>
          </cell>
          <cell r="AV168" t="str">
            <v>Prem. Elec.</v>
          </cell>
          <cell r="AZ168" t="str">
            <v>T8</v>
          </cell>
          <cell r="BG168" t="str">
            <v>Custom</v>
          </cell>
          <cell r="BK168">
            <v>101002</v>
          </cell>
        </row>
        <row r="169">
          <cell r="H169" t="str">
            <v>F22LL</v>
          </cell>
          <cell r="M169" t="str">
            <v>T8 Linear Fluorescent</v>
          </cell>
          <cell r="W169" t="str">
            <v>Fluorescent, (2) 24", T-8 lamps, Rapid Start Ballast, NLO (0.85 &lt; BF &lt; 0.95)</v>
          </cell>
          <cell r="AM169">
            <v>2</v>
          </cell>
          <cell r="AP169">
            <v>17</v>
          </cell>
          <cell r="AS169">
            <v>31</v>
          </cell>
          <cell r="AV169" t="str">
            <v>Electronic</v>
          </cell>
          <cell r="AZ169" t="str">
            <v>T8</v>
          </cell>
          <cell r="BG169" t="str">
            <v>Custom</v>
          </cell>
          <cell r="BK169">
            <v>101002</v>
          </cell>
        </row>
        <row r="170">
          <cell r="H170" t="str">
            <v>F22LL</v>
          </cell>
          <cell r="M170" t="str">
            <v>T8 Linear Fluorescent</v>
          </cell>
          <cell r="W170" t="str">
            <v>Fluorescent, (2) 24", T-8 lamps, Rapid Start Ballast, NLO (0.85 &lt; BF &lt; 0.95)</v>
          </cell>
          <cell r="AM170">
            <v>2</v>
          </cell>
          <cell r="AP170">
            <v>17</v>
          </cell>
          <cell r="AS170">
            <v>31</v>
          </cell>
          <cell r="AV170" t="str">
            <v>Electronic</v>
          </cell>
          <cell r="AZ170" t="str">
            <v>T8</v>
          </cell>
          <cell r="BG170" t="str">
            <v>Custom</v>
          </cell>
          <cell r="BK170">
            <v>101002</v>
          </cell>
        </row>
        <row r="171">
          <cell r="H171" t="str">
            <v>F22LL/T4</v>
          </cell>
          <cell r="M171" t="str">
            <v>T8 Linear Fluorescent</v>
          </cell>
          <cell r="W171" t="str">
            <v>Fluorescent, (2) 24", T-8 lamps, Tandem 4-lamp RS Ballast, NLO (0.85 &lt; BF &lt; 0.95)</v>
          </cell>
          <cell r="AM171">
            <v>2</v>
          </cell>
          <cell r="AP171">
            <v>17</v>
          </cell>
          <cell r="AS171">
            <v>34</v>
          </cell>
          <cell r="AV171" t="str">
            <v>Electronic</v>
          </cell>
          <cell r="AZ171" t="str">
            <v>T8</v>
          </cell>
          <cell r="BG171" t="str">
            <v>Custom</v>
          </cell>
          <cell r="BK171">
            <v>101002</v>
          </cell>
        </row>
        <row r="172">
          <cell r="H172" t="str">
            <v>F22LL/T4</v>
          </cell>
          <cell r="M172" t="str">
            <v>T8 Linear Fluorescent</v>
          </cell>
          <cell r="W172" t="str">
            <v>Fluorescent, (2) 24", T-8 lamps, Tandem 4-lamp RS Ballast, NLO (0.85 &lt; BF &lt; 0.95)</v>
          </cell>
          <cell r="AM172">
            <v>2</v>
          </cell>
          <cell r="AP172">
            <v>17</v>
          </cell>
          <cell r="AS172">
            <v>34</v>
          </cell>
          <cell r="AV172" t="str">
            <v>Electronic</v>
          </cell>
          <cell r="AZ172" t="str">
            <v>T8</v>
          </cell>
          <cell r="BG172" t="str">
            <v>Custom</v>
          </cell>
          <cell r="BK172">
            <v>101002</v>
          </cell>
        </row>
        <row r="173">
          <cell r="H173" t="str">
            <v>F22LL-R</v>
          </cell>
          <cell r="M173" t="str">
            <v>T8 Linear Fluorescent</v>
          </cell>
          <cell r="W173" t="str">
            <v>Fluorescent, (2) 24", T-8 lamps, Rapid Start Ballast, RLO (BF&lt; 0.85)</v>
          </cell>
          <cell r="AM173">
            <v>2</v>
          </cell>
          <cell r="AP173">
            <v>17</v>
          </cell>
          <cell r="AS173">
            <v>28</v>
          </cell>
          <cell r="AV173" t="str">
            <v>Electronic</v>
          </cell>
          <cell r="AZ173" t="str">
            <v>T8</v>
          </cell>
          <cell r="BG173" t="str">
            <v>Custom</v>
          </cell>
          <cell r="BK173">
            <v>101002</v>
          </cell>
        </row>
        <row r="174">
          <cell r="H174" t="str">
            <v>F22LL-R</v>
          </cell>
          <cell r="M174" t="str">
            <v>T8 Linear Fluorescent</v>
          </cell>
          <cell r="W174" t="str">
            <v>Fluorescent, (2) 24", T-8 lamps, Rapid Start Ballast, RLO (BF&lt; 0.85)</v>
          </cell>
          <cell r="AM174">
            <v>2</v>
          </cell>
          <cell r="AP174">
            <v>17</v>
          </cell>
          <cell r="AS174">
            <v>28</v>
          </cell>
          <cell r="AV174" t="str">
            <v>Electronic</v>
          </cell>
          <cell r="AZ174" t="str">
            <v>T8</v>
          </cell>
          <cell r="BG174" t="str">
            <v>Custom</v>
          </cell>
          <cell r="BK174">
            <v>101002</v>
          </cell>
        </row>
        <row r="175">
          <cell r="H175" t="str">
            <v>F23GLL</v>
          </cell>
          <cell r="M175" t="str">
            <v>T8 Linear Fluorescent</v>
          </cell>
          <cell r="W175" t="str">
            <v>Fluorescent (3) 24" T-8 lamp, Prog. Start or PRS Ballast, NLO (0.85 &lt; BF &lt; 0.95)</v>
          </cell>
          <cell r="AM175">
            <v>3</v>
          </cell>
          <cell r="AP175">
            <v>17</v>
          </cell>
          <cell r="AS175">
            <v>47</v>
          </cell>
          <cell r="AV175" t="str">
            <v>PRS Elec.</v>
          </cell>
          <cell r="AZ175" t="str">
            <v>T8</v>
          </cell>
          <cell r="BG175" t="str">
            <v>Custom</v>
          </cell>
          <cell r="BK175">
            <v>101002</v>
          </cell>
        </row>
        <row r="176">
          <cell r="H176" t="str">
            <v>F23GLL</v>
          </cell>
          <cell r="M176" t="str">
            <v>T8 Linear Fluorescent</v>
          </cell>
          <cell r="W176" t="str">
            <v>Fluorescent (3) 24" T-8 lamp, Prog. Start or PRS Ballast, NLO (0.85 &lt; BF &lt; 0.95)</v>
          </cell>
          <cell r="AM176">
            <v>3</v>
          </cell>
          <cell r="AP176">
            <v>17</v>
          </cell>
          <cell r="AS176">
            <v>47</v>
          </cell>
          <cell r="AV176" t="str">
            <v>PRS Elec.</v>
          </cell>
          <cell r="AZ176" t="str">
            <v>T8</v>
          </cell>
          <cell r="BG176" t="str">
            <v>Custom</v>
          </cell>
          <cell r="BK176">
            <v>101002</v>
          </cell>
        </row>
        <row r="177">
          <cell r="H177" t="str">
            <v>F23ILL</v>
          </cell>
          <cell r="M177" t="str">
            <v>T8 Linear Fluorescent</v>
          </cell>
          <cell r="W177" t="str">
            <v>Fluorescent, (3) 24", T-8 lamps, Instant Start Ballast, NLO (0.85 &lt; BF &lt; 0.95)</v>
          </cell>
          <cell r="AM177">
            <v>3</v>
          </cell>
          <cell r="AP177">
            <v>17</v>
          </cell>
          <cell r="AS177">
            <v>47</v>
          </cell>
          <cell r="AV177" t="str">
            <v>Electronic</v>
          </cell>
          <cell r="AZ177" t="str">
            <v>T8</v>
          </cell>
          <cell r="BG177" t="str">
            <v>Custom</v>
          </cell>
          <cell r="BK177">
            <v>101002</v>
          </cell>
        </row>
        <row r="178">
          <cell r="H178" t="str">
            <v>F23ILL</v>
          </cell>
          <cell r="M178" t="str">
            <v>T8 Linear Fluorescent</v>
          </cell>
          <cell r="W178" t="str">
            <v>Fluorescent, (3) 24", T-8 lamps, Instant Start Ballast, NLO (0.85 &lt; BF &lt; 0.95)</v>
          </cell>
          <cell r="AM178">
            <v>3</v>
          </cell>
          <cell r="AP178">
            <v>17</v>
          </cell>
          <cell r="AS178">
            <v>47</v>
          </cell>
          <cell r="AV178" t="str">
            <v>Electronic</v>
          </cell>
          <cell r="AZ178" t="str">
            <v>T8</v>
          </cell>
          <cell r="BG178" t="str">
            <v>Custom</v>
          </cell>
          <cell r="BK178">
            <v>101002</v>
          </cell>
        </row>
        <row r="179">
          <cell r="H179" t="str">
            <v>F23ILL-H</v>
          </cell>
          <cell r="M179" t="str">
            <v>T8 Linear Fluorescent</v>
          </cell>
          <cell r="W179" t="str">
            <v>Fluorescent, (3) 24", T-8 lamps, Instant Start Ballast, HLO (0.95 &lt; BF &lt; 1.1)</v>
          </cell>
          <cell r="AM179">
            <v>3</v>
          </cell>
          <cell r="AP179">
            <v>17</v>
          </cell>
          <cell r="AS179">
            <v>51</v>
          </cell>
          <cell r="AV179" t="str">
            <v>Electronic</v>
          </cell>
          <cell r="AZ179" t="str">
            <v>T8</v>
          </cell>
          <cell r="BG179" t="str">
            <v>Custom</v>
          </cell>
          <cell r="BK179">
            <v>101002</v>
          </cell>
        </row>
        <row r="180">
          <cell r="H180" t="str">
            <v>F23ILL-H</v>
          </cell>
          <cell r="M180" t="str">
            <v>T8 Linear Fluorescent</v>
          </cell>
          <cell r="W180" t="str">
            <v>Fluorescent, (3) 24", T-8 lamps, Instant Start Ballast, HLO (0.95 &lt; BF &lt; 1.1)</v>
          </cell>
          <cell r="AM180">
            <v>3</v>
          </cell>
          <cell r="AP180">
            <v>17</v>
          </cell>
          <cell r="AS180">
            <v>51</v>
          </cell>
          <cell r="AV180" t="str">
            <v>Electronic</v>
          </cell>
          <cell r="AZ180" t="str">
            <v>T8</v>
          </cell>
          <cell r="BG180" t="str">
            <v>Custom</v>
          </cell>
          <cell r="BK180">
            <v>101002</v>
          </cell>
        </row>
        <row r="181">
          <cell r="H181" t="str">
            <v>F23ILL-R</v>
          </cell>
          <cell r="M181" t="str">
            <v>T8 Linear Fluorescent</v>
          </cell>
          <cell r="W181" t="str">
            <v>Fluorescent, (3) 24", T-8 lamps, Instant Start Ballast, RLO (BF&lt; 0.85)</v>
          </cell>
          <cell r="AM181">
            <v>3</v>
          </cell>
          <cell r="AP181">
            <v>17</v>
          </cell>
          <cell r="AS181">
            <v>41</v>
          </cell>
          <cell r="AV181" t="str">
            <v>Electronic</v>
          </cell>
          <cell r="AZ181" t="str">
            <v>T8</v>
          </cell>
          <cell r="BG181" t="str">
            <v>Custom</v>
          </cell>
          <cell r="BK181">
            <v>101002</v>
          </cell>
        </row>
        <row r="182">
          <cell r="H182" t="str">
            <v>F23ILL-R</v>
          </cell>
          <cell r="M182" t="str">
            <v>T8 Linear Fluorescent</v>
          </cell>
          <cell r="W182" t="str">
            <v>Fluorescent, (3) 24", T-8 lamps, Instant Start Ballast, RLO (BF&lt; 0.85)</v>
          </cell>
          <cell r="AM182">
            <v>3</v>
          </cell>
          <cell r="AP182">
            <v>17</v>
          </cell>
          <cell r="AS182">
            <v>41</v>
          </cell>
          <cell r="AV182" t="str">
            <v>Electronic</v>
          </cell>
          <cell r="AZ182" t="str">
            <v>T8</v>
          </cell>
          <cell r="BG182" t="str">
            <v>Custom</v>
          </cell>
          <cell r="BK182">
            <v>101002</v>
          </cell>
        </row>
        <row r="183">
          <cell r="H183" t="str">
            <v>F23ILU</v>
          </cell>
          <cell r="M183" t="str">
            <v>T8 Linear Fluorescent</v>
          </cell>
          <cell r="W183" t="str">
            <v>Fluorescent, (3) 24", T-8 lamps, Instant Start Ballast, NLO (0.85 &lt; BF &lt; 0.95)</v>
          </cell>
          <cell r="AM183">
            <v>3</v>
          </cell>
          <cell r="AP183">
            <v>17</v>
          </cell>
          <cell r="AS183">
            <v>45</v>
          </cell>
          <cell r="AV183" t="str">
            <v>Prem. Elec.</v>
          </cell>
          <cell r="AZ183" t="str">
            <v>T8</v>
          </cell>
          <cell r="BG183" t="str">
            <v>Custom</v>
          </cell>
          <cell r="BK183">
            <v>101002</v>
          </cell>
        </row>
        <row r="184">
          <cell r="H184" t="str">
            <v>F23ILU</v>
          </cell>
          <cell r="M184" t="str">
            <v>T8 Linear Fluorescent</v>
          </cell>
          <cell r="W184" t="str">
            <v>Fluorescent, (3) 24", T-8 lamps, Instant Start Ballast, NLO (0.85 &lt; BF &lt; 0.95)</v>
          </cell>
          <cell r="AM184">
            <v>3</v>
          </cell>
          <cell r="AP184">
            <v>17</v>
          </cell>
          <cell r="AS184">
            <v>45</v>
          </cell>
          <cell r="AV184" t="str">
            <v>Prem. Elec.</v>
          </cell>
          <cell r="AZ184" t="str">
            <v>T8</v>
          </cell>
          <cell r="BG184" t="str">
            <v>Custom</v>
          </cell>
          <cell r="BK184">
            <v>101002</v>
          </cell>
        </row>
        <row r="185">
          <cell r="H185" t="str">
            <v>F23ILU-R</v>
          </cell>
          <cell r="M185" t="str">
            <v>T8 Linear Fluorescent</v>
          </cell>
          <cell r="W185" t="str">
            <v>Fluorescent, (3) 24", T-8 lamps, Instant Start Ballast, RLO (BF&lt; 0.85)</v>
          </cell>
          <cell r="AM185">
            <v>3</v>
          </cell>
          <cell r="AP185">
            <v>17</v>
          </cell>
          <cell r="AS185">
            <v>40</v>
          </cell>
          <cell r="AV185" t="str">
            <v>Prem. Elec.</v>
          </cell>
          <cell r="AZ185" t="str">
            <v>T8</v>
          </cell>
          <cell r="BG185" t="str">
            <v>Custom</v>
          </cell>
          <cell r="BK185">
            <v>101002</v>
          </cell>
        </row>
        <row r="186">
          <cell r="H186" t="str">
            <v>F23ILU-R</v>
          </cell>
          <cell r="M186" t="str">
            <v>T8 Linear Fluorescent</v>
          </cell>
          <cell r="W186" t="str">
            <v>Fluorescent, (3) 24", T-8 lamps, Instant Start Ballast, RLO (BF&lt; 0.85)</v>
          </cell>
          <cell r="AM186">
            <v>3</v>
          </cell>
          <cell r="AP186">
            <v>17</v>
          </cell>
          <cell r="AS186">
            <v>40</v>
          </cell>
          <cell r="AV186" t="str">
            <v>Prem. Elec.</v>
          </cell>
          <cell r="AZ186" t="str">
            <v>T8</v>
          </cell>
          <cell r="BG186" t="str">
            <v>Custom</v>
          </cell>
          <cell r="BK186">
            <v>101002</v>
          </cell>
        </row>
        <row r="187">
          <cell r="H187" t="str">
            <v>F23ILU-V</v>
          </cell>
          <cell r="M187" t="str">
            <v>T8 Linear Fluorescent</v>
          </cell>
          <cell r="W187" t="str">
            <v>Fluorescent, (3) 24", T-8 lamps, Instant Start Ballast, VHLO (BF &gt; 1.1)</v>
          </cell>
          <cell r="AM187">
            <v>3</v>
          </cell>
          <cell r="AP187">
            <v>17</v>
          </cell>
          <cell r="AS187">
            <v>59</v>
          </cell>
          <cell r="AV187" t="str">
            <v>Prem. Elec.</v>
          </cell>
          <cell r="AZ187" t="str">
            <v>T8</v>
          </cell>
          <cell r="BG187" t="str">
            <v>Custom</v>
          </cell>
          <cell r="BK187">
            <v>101002</v>
          </cell>
        </row>
        <row r="188">
          <cell r="H188" t="str">
            <v>F23ILU-V</v>
          </cell>
          <cell r="M188" t="str">
            <v>T8 Linear Fluorescent</v>
          </cell>
          <cell r="W188" t="str">
            <v>Fluorescent, (3) 24", T-8 lamps, Instant Start Ballast, VHLO (BF &gt; 1.1)</v>
          </cell>
          <cell r="AM188">
            <v>3</v>
          </cell>
          <cell r="AP188">
            <v>17</v>
          </cell>
          <cell r="AS188">
            <v>59</v>
          </cell>
          <cell r="AV188" t="str">
            <v>Prem. Elec.</v>
          </cell>
          <cell r="AZ188" t="str">
            <v>T8</v>
          </cell>
          <cell r="BG188" t="str">
            <v>Custom</v>
          </cell>
          <cell r="BK188">
            <v>101002</v>
          </cell>
        </row>
        <row r="189">
          <cell r="H189" t="str">
            <v>F23LL</v>
          </cell>
          <cell r="M189" t="str">
            <v>T8 Linear Fluorescent</v>
          </cell>
          <cell r="W189" t="str">
            <v>Fluorescent, (3) 24", T-8 lamps, Rapid Start Ballast, NLO (0.85 &lt; BF &lt; 0.95)</v>
          </cell>
          <cell r="AM189">
            <v>3</v>
          </cell>
          <cell r="AP189">
            <v>17</v>
          </cell>
          <cell r="AS189">
            <v>52</v>
          </cell>
          <cell r="AV189" t="str">
            <v>Electronic</v>
          </cell>
          <cell r="AZ189" t="str">
            <v>T8</v>
          </cell>
          <cell r="BG189" t="str">
            <v>Custom</v>
          </cell>
          <cell r="BK189">
            <v>101002</v>
          </cell>
        </row>
        <row r="190">
          <cell r="H190" t="str">
            <v>F23LL-R</v>
          </cell>
          <cell r="M190" t="str">
            <v>T8 Linear Fluorescent</v>
          </cell>
          <cell r="W190" t="str">
            <v>Fluorescent, (3) 24", T-8 lamps, Rapid Start Ballast, RLO (BF&lt; 0.85)</v>
          </cell>
          <cell r="AM190">
            <v>3</v>
          </cell>
          <cell r="AP190">
            <v>17</v>
          </cell>
          <cell r="AS190">
            <v>41</v>
          </cell>
          <cell r="AV190" t="str">
            <v>Electronic</v>
          </cell>
          <cell r="AZ190" t="str">
            <v>T8</v>
          </cell>
          <cell r="BG190" t="str">
            <v>Custom</v>
          </cell>
          <cell r="BK190">
            <v>101002</v>
          </cell>
        </row>
        <row r="191">
          <cell r="H191" t="str">
            <v>F24GLL</v>
          </cell>
          <cell r="M191" t="str">
            <v>T8 Linear Fluorescent</v>
          </cell>
          <cell r="W191" t="str">
            <v>Fluorescent (4) 24" T-8 lamp, Prog. Start or PRS Ballast, NLO (0.85 &lt; BF &lt; 0.95)</v>
          </cell>
          <cell r="AM191">
            <v>4</v>
          </cell>
          <cell r="AP191">
            <v>17</v>
          </cell>
          <cell r="AS191">
            <v>59</v>
          </cell>
          <cell r="AV191" t="str">
            <v>PRS Elec.</v>
          </cell>
          <cell r="AZ191" t="str">
            <v>T8</v>
          </cell>
          <cell r="BG191" t="str">
            <v>Custom</v>
          </cell>
          <cell r="BK191">
            <v>101002</v>
          </cell>
        </row>
        <row r="192">
          <cell r="H192" t="str">
            <v>F24ILL</v>
          </cell>
          <cell r="M192" t="str">
            <v>T8 Linear Fluorescent</v>
          </cell>
          <cell r="W192" t="str">
            <v>Fluorescent, (4) 24", T-8 lamps, Instant Start Ballast, NLO (0.85 &lt; BF &lt; 0.95)</v>
          </cell>
          <cell r="AM192">
            <v>4</v>
          </cell>
          <cell r="AP192">
            <v>17</v>
          </cell>
          <cell r="AS192">
            <v>59</v>
          </cell>
          <cell r="AV192" t="str">
            <v>Electronic</v>
          </cell>
          <cell r="AZ192" t="str">
            <v>T8</v>
          </cell>
          <cell r="BG192" t="str">
            <v>Custom</v>
          </cell>
          <cell r="BK192">
            <v>101002</v>
          </cell>
        </row>
        <row r="193">
          <cell r="H193" t="str">
            <v>F24ILL-R</v>
          </cell>
          <cell r="M193" t="str">
            <v>T8 Linear Fluorescent</v>
          </cell>
          <cell r="W193" t="str">
            <v>Fluorescent, (4) 24", T-8 lamps, Instant Start Ballast, RLO (BF&lt; 0.85)</v>
          </cell>
          <cell r="AM193">
            <v>4</v>
          </cell>
          <cell r="AP193">
            <v>17</v>
          </cell>
          <cell r="AS193">
            <v>53</v>
          </cell>
          <cell r="AV193" t="str">
            <v>Electronic</v>
          </cell>
          <cell r="AZ193" t="str">
            <v>T8</v>
          </cell>
          <cell r="BG193" t="str">
            <v>Custom</v>
          </cell>
          <cell r="BK193">
            <v>101002</v>
          </cell>
        </row>
        <row r="194">
          <cell r="H194" t="str">
            <v>F24ILU</v>
          </cell>
          <cell r="M194" t="str">
            <v>T8 Linear Fluorescent</v>
          </cell>
          <cell r="W194" t="str">
            <v>Fluorescent, (4) 24", T-8 lamps, Instant Start Ballast, NLO (0.85 &lt; BF &lt; 0.95)</v>
          </cell>
          <cell r="AM194">
            <v>4</v>
          </cell>
          <cell r="AP194">
            <v>17</v>
          </cell>
          <cell r="AS194">
            <v>57</v>
          </cell>
          <cell r="AV194" t="str">
            <v>Prem. Elec.</v>
          </cell>
          <cell r="AZ194" t="str">
            <v>T8</v>
          </cell>
          <cell r="BG194" t="str">
            <v>Custom</v>
          </cell>
          <cell r="BK194">
            <v>101002</v>
          </cell>
        </row>
        <row r="195">
          <cell r="H195" t="str">
            <v>F24ILU-R</v>
          </cell>
          <cell r="M195" t="str">
            <v>T8 Linear Fluorescent</v>
          </cell>
          <cell r="W195" t="str">
            <v>Fluorescent, (4) 24", T-8 lamps, Instant Start Ballast, RLO (BF&lt; 0.85)</v>
          </cell>
          <cell r="AM195">
            <v>4</v>
          </cell>
          <cell r="AP195">
            <v>17</v>
          </cell>
          <cell r="AS195">
            <v>52</v>
          </cell>
          <cell r="AV195" t="str">
            <v>Prem. Elec.</v>
          </cell>
          <cell r="AZ195" t="str">
            <v>T8</v>
          </cell>
          <cell r="BG195" t="str">
            <v>Custom</v>
          </cell>
          <cell r="BK195">
            <v>101002</v>
          </cell>
        </row>
        <row r="196">
          <cell r="H196" t="str">
            <v>F24LL</v>
          </cell>
          <cell r="M196" t="str">
            <v>T8 Linear Fluorescent</v>
          </cell>
          <cell r="W196" t="str">
            <v>Fluorescent, (4) 24", T-8 lamps, Rapid Start Ballast, NLO (0.85 &lt; BF &lt; 0.95)</v>
          </cell>
          <cell r="AM196">
            <v>4</v>
          </cell>
          <cell r="AP196">
            <v>17</v>
          </cell>
          <cell r="AS196">
            <v>68</v>
          </cell>
          <cell r="AV196" t="str">
            <v>Electronic</v>
          </cell>
          <cell r="AZ196" t="str">
            <v>T8</v>
          </cell>
          <cell r="BG196" t="str">
            <v>Custom</v>
          </cell>
          <cell r="BK196">
            <v>101002</v>
          </cell>
        </row>
        <row r="197">
          <cell r="H197" t="str">
            <v>F24LL-R</v>
          </cell>
          <cell r="M197" t="str">
            <v>T8 Linear Fluorescent</v>
          </cell>
          <cell r="W197" t="str">
            <v>Fluorescent, (4) 24", T-8 lamps, Rapid Start Ballast, RLO (BF&lt; 0.85)</v>
          </cell>
          <cell r="AM197">
            <v>4</v>
          </cell>
          <cell r="AP197">
            <v>17</v>
          </cell>
          <cell r="AS197">
            <v>57</v>
          </cell>
          <cell r="AV197" t="str">
            <v>Electronic</v>
          </cell>
          <cell r="AZ197" t="str">
            <v>T8</v>
          </cell>
          <cell r="BG197" t="str">
            <v>Custom</v>
          </cell>
          <cell r="BK197">
            <v>101002</v>
          </cell>
        </row>
        <row r="198">
          <cell r="H198" t="str">
            <v>F21SS</v>
          </cell>
          <cell r="M198" t="str">
            <v>T12 Linear Fluorescent</v>
          </cell>
          <cell r="W198" t="str">
            <v>Fluorescent, (1) 24", STD lamp</v>
          </cell>
          <cell r="AM198">
            <v>1</v>
          </cell>
          <cell r="AP198">
            <v>20</v>
          </cell>
          <cell r="AS198">
            <v>25</v>
          </cell>
          <cell r="AV198" t="str">
            <v>Mag-STD</v>
          </cell>
          <cell r="AZ198" t="str">
            <v>T12</v>
          </cell>
          <cell r="BG198" t="str">
            <v>Custom</v>
          </cell>
          <cell r="BK198">
            <v>101001</v>
          </cell>
        </row>
        <row r="199">
          <cell r="H199" t="str">
            <v>F22SS</v>
          </cell>
          <cell r="M199" t="str">
            <v>T12 Linear Fluorescent</v>
          </cell>
          <cell r="W199" t="str">
            <v>Fluorescent, (2) 24", STD lamps</v>
          </cell>
          <cell r="AM199">
            <v>2</v>
          </cell>
          <cell r="AP199">
            <v>20</v>
          </cell>
          <cell r="AS199">
            <v>50</v>
          </cell>
          <cell r="AV199" t="str">
            <v>Mag-STD</v>
          </cell>
          <cell r="AZ199" t="str">
            <v>T12</v>
          </cell>
          <cell r="BG199" t="str">
            <v>Custom</v>
          </cell>
          <cell r="BK199">
            <v>101001</v>
          </cell>
        </row>
        <row r="200">
          <cell r="H200" t="str">
            <v>F23SS</v>
          </cell>
          <cell r="M200" t="str">
            <v>T12 Linear Fluorescent</v>
          </cell>
          <cell r="W200" t="str">
            <v>Fluorescent, (3) 24", STD lamps</v>
          </cell>
          <cell r="AM200">
            <v>3</v>
          </cell>
          <cell r="AP200">
            <v>20</v>
          </cell>
          <cell r="AS200">
            <v>71</v>
          </cell>
          <cell r="AV200" t="str">
            <v>Mag-STD</v>
          </cell>
          <cell r="AZ200" t="str">
            <v>T12</v>
          </cell>
          <cell r="BG200" t="str">
            <v>Custom</v>
          </cell>
          <cell r="BK200">
            <v>101001</v>
          </cell>
        </row>
        <row r="201">
          <cell r="H201" t="str">
            <v>F24SS</v>
          </cell>
          <cell r="M201" t="str">
            <v>T12 Linear Fluorescent</v>
          </cell>
          <cell r="W201" t="str">
            <v>Fluorescent, (4) 24", STD lamps</v>
          </cell>
          <cell r="AM201">
            <v>4</v>
          </cell>
          <cell r="AP201">
            <v>20</v>
          </cell>
          <cell r="AS201">
            <v>100</v>
          </cell>
          <cell r="AV201" t="str">
            <v>Mag-STD</v>
          </cell>
          <cell r="AZ201" t="str">
            <v>T12</v>
          </cell>
          <cell r="BG201" t="str">
            <v>Custom</v>
          </cell>
          <cell r="BK201">
            <v>101001</v>
          </cell>
        </row>
        <row r="202">
          <cell r="H202" t="str">
            <v>F26SS/2</v>
          </cell>
          <cell r="M202" t="str">
            <v>T12 Linear Fluorescent</v>
          </cell>
          <cell r="W202" t="str">
            <v>Fluorescent, (6) 24", STD lamps, (2) ballasts</v>
          </cell>
          <cell r="AM202">
            <v>6</v>
          </cell>
          <cell r="AP202">
            <v>20</v>
          </cell>
          <cell r="AS202">
            <v>146</v>
          </cell>
          <cell r="AV202" t="str">
            <v>Mag-STD</v>
          </cell>
          <cell r="AZ202" t="str">
            <v>T12</v>
          </cell>
          <cell r="BG202" t="str">
            <v>Custom</v>
          </cell>
          <cell r="BK202">
            <v>101001</v>
          </cell>
        </row>
        <row r="203">
          <cell r="H203" t="str">
            <v>FC20</v>
          </cell>
          <cell r="M203" t="str">
            <v>Circline Fluorescent</v>
          </cell>
          <cell r="W203" t="str">
            <v>Fluorescent, Circline, (1) 20W lamp, preheat ballast</v>
          </cell>
          <cell r="AM203">
            <v>1</v>
          </cell>
          <cell r="AP203">
            <v>20</v>
          </cell>
          <cell r="AS203">
            <v>20</v>
          </cell>
          <cell r="AV203" t="str">
            <v>Mag-STD</v>
          </cell>
          <cell r="AZ203" t="str">
            <v>Circline Fluorescent</v>
          </cell>
          <cell r="BG203" t="str">
            <v>Custom</v>
          </cell>
          <cell r="BK203">
            <v>101132</v>
          </cell>
        </row>
        <row r="204">
          <cell r="H204" t="str">
            <v>FC6/1</v>
          </cell>
          <cell r="M204" t="str">
            <v>Circline Fluorescent</v>
          </cell>
          <cell r="W204" t="str">
            <v>Fluorescent, (1) 6" circular lamp, RS ballast</v>
          </cell>
          <cell r="AM204">
            <v>1</v>
          </cell>
          <cell r="AP204">
            <v>20</v>
          </cell>
          <cell r="AS204">
            <v>25</v>
          </cell>
          <cell r="AV204" t="str">
            <v>Mag-STD</v>
          </cell>
          <cell r="AZ204" t="str">
            <v>Circline Fluorescent</v>
          </cell>
          <cell r="BG204" t="str">
            <v>Custom</v>
          </cell>
          <cell r="BK204">
            <v>101132</v>
          </cell>
        </row>
        <row r="205">
          <cell r="H205" t="str">
            <v>H20/1</v>
          </cell>
          <cell r="M205" t="str">
            <v>Halogen</v>
          </cell>
          <cell r="W205" t="str">
            <v>Halogen, (1) 20W lamp</v>
          </cell>
          <cell r="AM205">
            <v>1</v>
          </cell>
          <cell r="AP205">
            <v>20</v>
          </cell>
          <cell r="AS205">
            <v>20</v>
          </cell>
          <cell r="AV205" t="str">
            <v>NA</v>
          </cell>
          <cell r="AZ205" t="str">
            <v>Halogen</v>
          </cell>
          <cell r="BG205" t="str">
            <v>Custom</v>
          </cell>
          <cell r="BK205">
            <v>101106</v>
          </cell>
        </row>
        <row r="206">
          <cell r="H206" t="str">
            <v>MH20/1-L</v>
          </cell>
          <cell r="M206" t="str">
            <v>High Intensity Discharge (HID)</v>
          </cell>
          <cell r="W206" t="str">
            <v>Metal Halide, (1) 20W lamp</v>
          </cell>
          <cell r="AM206">
            <v>1</v>
          </cell>
          <cell r="AP206">
            <v>20</v>
          </cell>
          <cell r="AS206">
            <v>23</v>
          </cell>
          <cell r="AV206" t="str">
            <v>Electronic</v>
          </cell>
          <cell r="AZ206" t="str">
            <v>Metal Halide</v>
          </cell>
          <cell r="BG206" t="str">
            <v>Custom</v>
          </cell>
          <cell r="BK206">
            <v>101108</v>
          </cell>
        </row>
        <row r="207">
          <cell r="H207" t="str">
            <v>F31GPL-H</v>
          </cell>
          <cell r="M207" t="str">
            <v>T5 Linear Fluorescent</v>
          </cell>
          <cell r="W207" t="str">
            <v>Fluorescent (1) 34" (863mm) T-5 lamp; (1) Prog.Start or PRS Ballast, HLO (.95 &lt; BF &lt; 1.1)</v>
          </cell>
          <cell r="AM207">
            <v>1</v>
          </cell>
          <cell r="AP207">
            <v>21</v>
          </cell>
          <cell r="AS207">
            <v>25</v>
          </cell>
          <cell r="AV207" t="str">
            <v>PRS Elec.</v>
          </cell>
          <cell r="AZ207" t="str">
            <v>T5</v>
          </cell>
          <cell r="BG207" t="str">
            <v>Custom</v>
          </cell>
          <cell r="BK207">
            <v>101003</v>
          </cell>
        </row>
        <row r="208">
          <cell r="H208" t="str">
            <v>F32GPL-H</v>
          </cell>
          <cell r="M208" t="str">
            <v>T5 Linear Fluorescent</v>
          </cell>
          <cell r="W208" t="str">
            <v>Fluorescent (2) 34" (863mm) T-5 lamps; (1) Prog.Start or PRS Ballast, HLO (.95 &lt; BF &lt; 1.1)</v>
          </cell>
          <cell r="AM208">
            <v>2</v>
          </cell>
          <cell r="AP208">
            <v>21</v>
          </cell>
          <cell r="AS208">
            <v>48</v>
          </cell>
          <cell r="AV208" t="str">
            <v>PRS Elec.</v>
          </cell>
          <cell r="AZ208" t="str">
            <v>T5</v>
          </cell>
          <cell r="BG208" t="str">
            <v>Custom</v>
          </cell>
          <cell r="BK208">
            <v>101003</v>
          </cell>
        </row>
        <row r="209">
          <cell r="H209" t="str">
            <v>F33GPL/2-H</v>
          </cell>
          <cell r="M209" t="str">
            <v>T5 Linear Fluorescent</v>
          </cell>
          <cell r="W209" t="str">
            <v>Fluorescent (3) 34" (863mm) T-5 lamps; (2) Prog.Start or PRS Ballasts, HLO (.95 &lt; BF &lt; 1.1)</v>
          </cell>
          <cell r="AM209">
            <v>3</v>
          </cell>
          <cell r="AP209">
            <v>21</v>
          </cell>
          <cell r="AS209">
            <v>73</v>
          </cell>
          <cell r="AV209" t="str">
            <v>PRS Elec.</v>
          </cell>
          <cell r="AZ209" t="str">
            <v>T5</v>
          </cell>
          <cell r="BG209" t="str">
            <v>Custom</v>
          </cell>
          <cell r="BK209">
            <v>101003</v>
          </cell>
        </row>
        <row r="210">
          <cell r="H210" t="str">
            <v>F34GPL/2-H</v>
          </cell>
          <cell r="M210" t="str">
            <v>T5 Linear Fluorescent</v>
          </cell>
          <cell r="W210" t="str">
            <v>Fluorescent (4) 34" (863mm) T-5 lamps; (2) Prog.Start or PRS Ballasts, HLO (.95 &lt; BF &lt; 1.1)</v>
          </cell>
          <cell r="AM210">
            <v>4</v>
          </cell>
          <cell r="AP210">
            <v>21</v>
          </cell>
          <cell r="AS210">
            <v>96</v>
          </cell>
          <cell r="AV210" t="str">
            <v>PRS Elec.</v>
          </cell>
          <cell r="AZ210" t="str">
            <v>T5</v>
          </cell>
          <cell r="BG210" t="str">
            <v>Custom</v>
          </cell>
          <cell r="BK210">
            <v>101003</v>
          </cell>
        </row>
        <row r="211">
          <cell r="H211" t="str">
            <v>H21/1</v>
          </cell>
          <cell r="M211" t="str">
            <v>Halogen</v>
          </cell>
          <cell r="W211" t="str">
            <v>Halogen, (1) 21W lamp</v>
          </cell>
          <cell r="AM211">
            <v>1</v>
          </cell>
          <cell r="AP211">
            <v>21</v>
          </cell>
          <cell r="AS211">
            <v>21</v>
          </cell>
          <cell r="AV211" t="str">
            <v>NA</v>
          </cell>
          <cell r="AZ211" t="str">
            <v>Halogen</v>
          </cell>
          <cell r="BG211" t="str">
            <v>Custom</v>
          </cell>
          <cell r="BK211">
            <v>101106</v>
          </cell>
        </row>
        <row r="212">
          <cell r="H212" t="str">
            <v>FC22</v>
          </cell>
          <cell r="M212" t="str">
            <v>Circline Fluorescent</v>
          </cell>
          <cell r="W212" t="str">
            <v>Fluorescent, Circline, (1) 22W lamp, preheat ballast</v>
          </cell>
          <cell r="AM212">
            <v>1</v>
          </cell>
          <cell r="AP212">
            <v>22</v>
          </cell>
          <cell r="AS212">
            <v>20</v>
          </cell>
          <cell r="AV212" t="str">
            <v>Mag-STD</v>
          </cell>
          <cell r="AZ212" t="str">
            <v>Circline Fluorescent</v>
          </cell>
          <cell r="BG212" t="str">
            <v>Custom</v>
          </cell>
          <cell r="BK212">
            <v>101132</v>
          </cell>
        </row>
        <row r="213">
          <cell r="H213" t="str">
            <v>FC8/1</v>
          </cell>
          <cell r="M213" t="str">
            <v>Circline Fluorescent</v>
          </cell>
          <cell r="W213" t="str">
            <v>Fluorescent, (1) 8" circular lamp, RS ballast</v>
          </cell>
          <cell r="AM213">
            <v>1</v>
          </cell>
          <cell r="AP213">
            <v>22</v>
          </cell>
          <cell r="AS213">
            <v>26</v>
          </cell>
          <cell r="AV213" t="str">
            <v>Mag-STD</v>
          </cell>
          <cell r="AZ213" t="str">
            <v>Circline Fluorescent</v>
          </cell>
          <cell r="BG213" t="str">
            <v>Custom</v>
          </cell>
          <cell r="BK213">
            <v>101132</v>
          </cell>
        </row>
        <row r="214">
          <cell r="H214" t="str">
            <v>FC8/2</v>
          </cell>
          <cell r="M214" t="str">
            <v>Circline Fluorescent</v>
          </cell>
          <cell r="W214" t="str">
            <v>Fluorescent, (2) 8" circular lamps, RS ballast</v>
          </cell>
          <cell r="AM214">
            <v>2</v>
          </cell>
          <cell r="AP214">
            <v>22</v>
          </cell>
          <cell r="AS214">
            <v>52</v>
          </cell>
          <cell r="AV214" t="str">
            <v>Mag-STD</v>
          </cell>
          <cell r="AZ214" t="str">
            <v>Circline Fluorescent</v>
          </cell>
          <cell r="BG214" t="str">
            <v>Custom</v>
          </cell>
          <cell r="BK214">
            <v>101132</v>
          </cell>
        </row>
        <row r="215">
          <cell r="H215" t="str">
            <v>H22/1</v>
          </cell>
          <cell r="M215" t="str">
            <v>Halogen</v>
          </cell>
          <cell r="W215" t="str">
            <v>Halogen, (1) 22W lamp</v>
          </cell>
          <cell r="AM215">
            <v>1</v>
          </cell>
          <cell r="AP215">
            <v>22</v>
          </cell>
          <cell r="AS215">
            <v>22</v>
          </cell>
          <cell r="AV215" t="str">
            <v>NA</v>
          </cell>
          <cell r="AZ215" t="str">
            <v>Halogen</v>
          </cell>
          <cell r="BG215" t="str">
            <v>Custom</v>
          </cell>
          <cell r="BK215">
            <v>101106</v>
          </cell>
        </row>
        <row r="216">
          <cell r="H216" t="str">
            <v>MH22/1-L</v>
          </cell>
          <cell r="M216" t="str">
            <v>High Intensity Discharge (HID)</v>
          </cell>
          <cell r="W216" t="str">
            <v>Metal Halide, (1) 22W lamp</v>
          </cell>
          <cell r="AM216">
            <v>1</v>
          </cell>
          <cell r="AP216">
            <v>22</v>
          </cell>
          <cell r="AS216">
            <v>26</v>
          </cell>
          <cell r="AV216" t="str">
            <v>Electronic</v>
          </cell>
          <cell r="AZ216" t="str">
            <v>Metal Halide</v>
          </cell>
          <cell r="BG216" t="str">
            <v>Custom</v>
          </cell>
          <cell r="BK216">
            <v>101108</v>
          </cell>
        </row>
        <row r="217">
          <cell r="H217" t="str">
            <v>H23/1</v>
          </cell>
          <cell r="M217" t="str">
            <v>Halogen</v>
          </cell>
          <cell r="W217" t="str">
            <v>Halogen, (1) 23W lamp</v>
          </cell>
          <cell r="AM217">
            <v>1</v>
          </cell>
          <cell r="AP217">
            <v>23</v>
          </cell>
          <cell r="AS217">
            <v>23</v>
          </cell>
          <cell r="AV217" t="str">
            <v>NA</v>
          </cell>
          <cell r="AZ217" t="str">
            <v>Halogen</v>
          </cell>
          <cell r="BG217" t="str">
            <v>Custom</v>
          </cell>
          <cell r="BK217">
            <v>101106</v>
          </cell>
        </row>
        <row r="218">
          <cell r="H218" t="str">
            <v>F21GPHL-H</v>
          </cell>
          <cell r="M218" t="str">
            <v>T5 Linear Fluorescent</v>
          </cell>
          <cell r="W218" t="str">
            <v>Fluorescent (1) 22" (563mm) T-5 HO lamp; (1) Prog.Start or PRS Ballast, HLO (.95 &lt; BF &lt; 1.1)</v>
          </cell>
          <cell r="AM218">
            <v>1</v>
          </cell>
          <cell r="AP218">
            <v>24</v>
          </cell>
          <cell r="AS218">
            <v>27</v>
          </cell>
          <cell r="AV218" t="str">
            <v>PRS Elec.</v>
          </cell>
          <cell r="AZ218" t="str">
            <v>T5</v>
          </cell>
          <cell r="BG218" t="str">
            <v>Custom</v>
          </cell>
          <cell r="BK218">
            <v>101003</v>
          </cell>
        </row>
        <row r="219">
          <cell r="H219" t="str">
            <v>F22GPHL-H</v>
          </cell>
          <cell r="M219" t="str">
            <v>T5 Linear Fluorescent</v>
          </cell>
          <cell r="W219" t="str">
            <v>Fluorescent (2) 22" (563mm) T-5 HO lamps; (1) Prog.Start or PRS Ballast, HLO (.95 &lt; BF &lt; 1.1)</v>
          </cell>
          <cell r="AM219">
            <v>2</v>
          </cell>
          <cell r="AP219">
            <v>24</v>
          </cell>
          <cell r="AS219">
            <v>52</v>
          </cell>
          <cell r="AV219" t="str">
            <v>PRS Elec.</v>
          </cell>
          <cell r="AZ219" t="str">
            <v>T5</v>
          </cell>
          <cell r="BG219" t="str">
            <v>Custom</v>
          </cell>
          <cell r="BK219">
            <v>101003</v>
          </cell>
        </row>
        <row r="220">
          <cell r="H220" t="str">
            <v>F23GPHL/2-H</v>
          </cell>
          <cell r="M220" t="str">
            <v>T5 Linear Fluorescent</v>
          </cell>
          <cell r="W220" t="str">
            <v>Fluorescent (3) 22" (563mm) T-5 HO lamps; (2) Prog.Start or PRS Ballasts, HLO (.95 &lt; BF &lt; 1.1)</v>
          </cell>
          <cell r="AM220">
            <v>3</v>
          </cell>
          <cell r="AP220">
            <v>24</v>
          </cell>
          <cell r="AS220">
            <v>79</v>
          </cell>
          <cell r="AV220" t="str">
            <v>PRS Elec.</v>
          </cell>
          <cell r="AZ220" t="str">
            <v>T5</v>
          </cell>
          <cell r="BG220" t="str">
            <v>Custom</v>
          </cell>
          <cell r="BK220">
            <v>101003</v>
          </cell>
        </row>
        <row r="221">
          <cell r="H221" t="str">
            <v>F24GPHL/2-H</v>
          </cell>
          <cell r="M221" t="str">
            <v>T5 Linear Fluorescent</v>
          </cell>
          <cell r="W221" t="str">
            <v>Fluorescent (4) 22" (563mm) T-5 HO lamps; (2) Prog.Start or PRS Ballasts, HLO (.95 &lt; BF &lt; 1.1)</v>
          </cell>
          <cell r="AM221">
            <v>4</v>
          </cell>
          <cell r="AP221">
            <v>24</v>
          </cell>
          <cell r="AS221">
            <v>104</v>
          </cell>
          <cell r="AV221" t="str">
            <v>PRS Elec.</v>
          </cell>
          <cell r="AZ221" t="str">
            <v>T5</v>
          </cell>
          <cell r="BG221" t="str">
            <v>Custom</v>
          </cell>
          <cell r="BK221">
            <v>101003</v>
          </cell>
        </row>
        <row r="222">
          <cell r="H222" t="str">
            <v>H24/1</v>
          </cell>
          <cell r="M222" t="str">
            <v>Halogen</v>
          </cell>
          <cell r="W222" t="str">
            <v>Halogen, (1) 24W lamp</v>
          </cell>
          <cell r="AM222">
            <v>1</v>
          </cell>
          <cell r="AP222">
            <v>24</v>
          </cell>
          <cell r="AS222">
            <v>24</v>
          </cell>
          <cell r="AV222" t="str">
            <v>NA</v>
          </cell>
          <cell r="AZ222" t="str">
            <v>Halogen</v>
          </cell>
          <cell r="BG222" t="str">
            <v>Custom</v>
          </cell>
          <cell r="BK222">
            <v>101106</v>
          </cell>
        </row>
        <row r="223">
          <cell r="H223" t="str">
            <v>F31EE/T2</v>
          </cell>
          <cell r="M223" t="str">
            <v>T12 Linear Fluorescent</v>
          </cell>
          <cell r="W223" t="str">
            <v>Fluorescent, (1) 36", ES lamp, Tandem 2-lamp ballast</v>
          </cell>
          <cell r="AM223">
            <v>1</v>
          </cell>
          <cell r="AP223">
            <v>25</v>
          </cell>
          <cell r="AS223">
            <v>33</v>
          </cell>
          <cell r="AV223" t="str">
            <v>Mag-ES</v>
          </cell>
          <cell r="AZ223" t="str">
            <v>T12</v>
          </cell>
          <cell r="BG223" t="str">
            <v>Custom</v>
          </cell>
          <cell r="BK223">
            <v>101001</v>
          </cell>
        </row>
        <row r="224">
          <cell r="H224" t="str">
            <v>F31EL</v>
          </cell>
          <cell r="M224" t="str">
            <v>T12 Linear Fluorescent</v>
          </cell>
          <cell r="W224" t="str">
            <v>Fluorescent, (1) 36", ES lamp</v>
          </cell>
          <cell r="AM224">
            <v>1</v>
          </cell>
          <cell r="AP224">
            <v>25</v>
          </cell>
          <cell r="AS224">
            <v>26</v>
          </cell>
          <cell r="AV224" t="str">
            <v>Electronic</v>
          </cell>
          <cell r="AZ224" t="str">
            <v>T12</v>
          </cell>
          <cell r="BG224" t="str">
            <v>Custom</v>
          </cell>
          <cell r="BK224">
            <v>101001</v>
          </cell>
        </row>
        <row r="225">
          <cell r="H225" t="str">
            <v>F31ES</v>
          </cell>
          <cell r="M225" t="str">
            <v>T12 Linear Fluorescent</v>
          </cell>
          <cell r="W225" t="str">
            <v>Fluorescent, (1) 36", ES lamp</v>
          </cell>
          <cell r="AM225">
            <v>1</v>
          </cell>
          <cell r="AP225">
            <v>25</v>
          </cell>
          <cell r="AS225">
            <v>42</v>
          </cell>
          <cell r="AV225" t="str">
            <v>Mag-STD</v>
          </cell>
          <cell r="AZ225" t="str">
            <v>T12</v>
          </cell>
          <cell r="BG225" t="str">
            <v>Custom</v>
          </cell>
          <cell r="BK225">
            <v>101001</v>
          </cell>
        </row>
        <row r="226">
          <cell r="H226" t="str">
            <v>F31ES/T2</v>
          </cell>
          <cell r="M226" t="str">
            <v>T12 Linear Fluorescent</v>
          </cell>
          <cell r="W226" t="str">
            <v>Fluorescent, (1) 36", ES lamp, Tandem 2-lamp ballast</v>
          </cell>
          <cell r="AM226">
            <v>1</v>
          </cell>
          <cell r="AP226">
            <v>25</v>
          </cell>
          <cell r="AS226">
            <v>33</v>
          </cell>
          <cell r="AV226" t="str">
            <v>Mag-STD</v>
          </cell>
          <cell r="AZ226" t="str">
            <v>T12</v>
          </cell>
          <cell r="BG226" t="str">
            <v>Custom</v>
          </cell>
          <cell r="BK226">
            <v>101001</v>
          </cell>
        </row>
        <row r="227">
          <cell r="H227" t="str">
            <v>F31ILL</v>
          </cell>
          <cell r="M227" t="str">
            <v>T8 Linear Fluorescent</v>
          </cell>
          <cell r="W227" t="str">
            <v>Fluorescent, (1) 36", T-8 lamp, Instant Start Ballast, NLO (0.85 &lt; BF &lt; 0.95)</v>
          </cell>
          <cell r="AM227">
            <v>1</v>
          </cell>
          <cell r="AP227">
            <v>25</v>
          </cell>
          <cell r="AS227">
            <v>26</v>
          </cell>
          <cell r="AV227" t="str">
            <v>Electronic</v>
          </cell>
          <cell r="AZ227" t="str">
            <v>T8</v>
          </cell>
          <cell r="BG227" t="str">
            <v>Custom</v>
          </cell>
          <cell r="BK227">
            <v>101002</v>
          </cell>
        </row>
        <row r="228">
          <cell r="H228" t="str">
            <v>F31ILL/T2</v>
          </cell>
          <cell r="M228" t="str">
            <v>T8 Linear Fluorescent</v>
          </cell>
          <cell r="W228" t="str">
            <v>Fluorescent, (1) 36", T-8 lamp, Tandem 2-lamp IS Ballast, NLO (0.85 &lt; BF &lt; 0.95)</v>
          </cell>
          <cell r="AM228">
            <v>1</v>
          </cell>
          <cell r="AP228">
            <v>25</v>
          </cell>
          <cell r="AS228">
            <v>23</v>
          </cell>
          <cell r="AV228" t="str">
            <v>Electronic</v>
          </cell>
          <cell r="AZ228" t="str">
            <v>T8</v>
          </cell>
          <cell r="BG228" t="str">
            <v>Custom</v>
          </cell>
          <cell r="BK228">
            <v>101002</v>
          </cell>
        </row>
        <row r="229">
          <cell r="H229" t="str">
            <v>F31ILL/T2-H</v>
          </cell>
          <cell r="M229" t="str">
            <v>T8 Linear Fluorescent</v>
          </cell>
          <cell r="W229" t="str">
            <v>Fluorescent, (1) 36", T-8 lamp, Tandem 3-lamp IS Ballast, 1 lead capped, HLO (0.95 &lt; BF &lt; 1.1)</v>
          </cell>
          <cell r="AM229">
            <v>1</v>
          </cell>
          <cell r="AP229">
            <v>25</v>
          </cell>
          <cell r="AS229">
            <v>26</v>
          </cell>
          <cell r="AV229" t="str">
            <v>Electronic</v>
          </cell>
          <cell r="AZ229" t="str">
            <v>T8</v>
          </cell>
          <cell r="BG229" t="str">
            <v>Custom</v>
          </cell>
          <cell r="BK229">
            <v>101002</v>
          </cell>
        </row>
        <row r="230">
          <cell r="H230" t="str">
            <v>F31ILL/T2-R</v>
          </cell>
          <cell r="M230" t="str">
            <v>T8 Linear Fluorescent</v>
          </cell>
          <cell r="W230" t="str">
            <v>Fluorescent, (1) 36", T-8 lamp, Tandem 2-lamp IS Ballast, RLO (BF&lt; 0.85)</v>
          </cell>
          <cell r="AM230">
            <v>1</v>
          </cell>
          <cell r="AP230">
            <v>25</v>
          </cell>
          <cell r="AS230">
            <v>21</v>
          </cell>
          <cell r="AV230" t="str">
            <v>Electronic</v>
          </cell>
          <cell r="AZ230" t="str">
            <v>T8</v>
          </cell>
          <cell r="BG230" t="str">
            <v>Custom</v>
          </cell>
          <cell r="BK230">
            <v>101002</v>
          </cell>
        </row>
        <row r="231">
          <cell r="H231" t="str">
            <v>F31ILL/T3</v>
          </cell>
          <cell r="M231" t="str">
            <v>T8 Linear Fluorescent</v>
          </cell>
          <cell r="W231" t="str">
            <v>Fluorescent, (1) 36", T-8 lamp, Tandem 3-lamp IS Ballast, NLO (0.85 &lt; BF &lt; 0.95)</v>
          </cell>
          <cell r="AM231">
            <v>1</v>
          </cell>
          <cell r="AP231">
            <v>25</v>
          </cell>
          <cell r="AS231">
            <v>23</v>
          </cell>
          <cell r="AV231" t="str">
            <v>Electronic</v>
          </cell>
          <cell r="AZ231" t="str">
            <v>T8</v>
          </cell>
          <cell r="BG231" t="str">
            <v>Custom</v>
          </cell>
          <cell r="BK231">
            <v>101002</v>
          </cell>
        </row>
        <row r="232">
          <cell r="H232" t="str">
            <v>F31ILL/T3-R</v>
          </cell>
          <cell r="M232" t="str">
            <v>T8 Linear Fluorescent</v>
          </cell>
          <cell r="W232" t="str">
            <v>Fluorescent, (1) 36", T-8 lamp, Tandem 3-lamp IS Ballast, RLO (BF&lt; 0.85)</v>
          </cell>
          <cell r="AM232">
            <v>1</v>
          </cell>
          <cell r="AP232">
            <v>25</v>
          </cell>
          <cell r="AS232">
            <v>20</v>
          </cell>
          <cell r="AV232" t="str">
            <v>Electronic</v>
          </cell>
          <cell r="AZ232" t="str">
            <v>T8</v>
          </cell>
          <cell r="BG232" t="str">
            <v>Custom</v>
          </cell>
          <cell r="BK232">
            <v>101002</v>
          </cell>
        </row>
        <row r="233">
          <cell r="H233" t="str">
            <v>F31ILL/T4</v>
          </cell>
          <cell r="M233" t="str">
            <v>T8 Linear Fluorescent</v>
          </cell>
          <cell r="W233" t="str">
            <v>Fluorescent, (1) 36", T-8 lamp, Tandem 4-lamp IS Ballast, NLO (0.85 &lt; BF &lt; 0.95)</v>
          </cell>
          <cell r="AM233">
            <v>1</v>
          </cell>
          <cell r="AP233">
            <v>25</v>
          </cell>
          <cell r="AS233">
            <v>22</v>
          </cell>
          <cell r="AV233" t="str">
            <v>Electronic</v>
          </cell>
          <cell r="AZ233" t="str">
            <v>T8</v>
          </cell>
          <cell r="BG233" t="str">
            <v>Custom</v>
          </cell>
          <cell r="BK233">
            <v>101002</v>
          </cell>
        </row>
        <row r="234">
          <cell r="H234" t="str">
            <v>F31ILL/T4-R</v>
          </cell>
          <cell r="M234" t="str">
            <v>T8 Linear Fluorescent</v>
          </cell>
          <cell r="W234" t="str">
            <v>Fluorescent, (1) 36", T-8 lamp, Tandem 4-lamp IS Ballast, RLO (BF&lt; 0.85)</v>
          </cell>
          <cell r="AM234">
            <v>1</v>
          </cell>
          <cell r="AP234">
            <v>25</v>
          </cell>
          <cell r="AS234">
            <v>20</v>
          </cell>
          <cell r="AV234" t="str">
            <v>Electronic</v>
          </cell>
          <cell r="AZ234" t="str">
            <v>T8</v>
          </cell>
          <cell r="BG234" t="str">
            <v>Custom</v>
          </cell>
          <cell r="BK234">
            <v>101002</v>
          </cell>
        </row>
        <row r="235">
          <cell r="H235" t="str">
            <v>F31ILL-H</v>
          </cell>
          <cell r="M235" t="str">
            <v>T8 Linear Fluorescent</v>
          </cell>
          <cell r="W235" t="str">
            <v>Fluorescent, (1) 36", T-8 lamp, Instant Start Ballast, HLO (0.95 &lt; BF &lt; 1.1)</v>
          </cell>
          <cell r="AM235">
            <v>1</v>
          </cell>
          <cell r="AP235">
            <v>25</v>
          </cell>
          <cell r="AS235">
            <v>28</v>
          </cell>
          <cell r="AV235" t="str">
            <v>Electronic</v>
          </cell>
          <cell r="AZ235" t="str">
            <v>T8</v>
          </cell>
          <cell r="BG235" t="str">
            <v>Custom</v>
          </cell>
          <cell r="BK235">
            <v>101002</v>
          </cell>
        </row>
        <row r="236">
          <cell r="H236" t="str">
            <v>F31ILL-R</v>
          </cell>
          <cell r="M236" t="str">
            <v>T8 Linear Fluorescent</v>
          </cell>
          <cell r="W236" t="str">
            <v>Fluorescent, (1) 36", T-8 lamp, Instant Start Ballast, RLO (BF&lt; 0.85)</v>
          </cell>
          <cell r="AM236">
            <v>1</v>
          </cell>
          <cell r="AP236">
            <v>25</v>
          </cell>
          <cell r="AS236">
            <v>22</v>
          </cell>
          <cell r="AV236" t="str">
            <v>Electronic</v>
          </cell>
          <cell r="AZ236" t="str">
            <v>T8</v>
          </cell>
          <cell r="BG236" t="str">
            <v>Custom</v>
          </cell>
          <cell r="BK236">
            <v>101002</v>
          </cell>
        </row>
        <row r="237">
          <cell r="H237" t="str">
            <v>F31ILU</v>
          </cell>
          <cell r="M237" t="str">
            <v>T8 Linear Fluorescent</v>
          </cell>
          <cell r="W237" t="str">
            <v>Fluorescent, (1) 36", T-8 lamp, Instant Start Ballast, NLO (0.85 &lt; BF &lt; 0.95)</v>
          </cell>
          <cell r="AM237">
            <v>1</v>
          </cell>
          <cell r="AP237">
            <v>25</v>
          </cell>
          <cell r="AS237">
            <v>23</v>
          </cell>
          <cell r="AV237" t="str">
            <v>Prem. Elec.</v>
          </cell>
          <cell r="AZ237" t="str">
            <v>T8</v>
          </cell>
          <cell r="BG237" t="str">
            <v>Custom</v>
          </cell>
          <cell r="BK237">
            <v>101002</v>
          </cell>
        </row>
        <row r="238">
          <cell r="H238" t="str">
            <v>F31ILU/T2</v>
          </cell>
          <cell r="M238" t="str">
            <v>T8 Linear Fluorescent</v>
          </cell>
          <cell r="W238" t="str">
            <v>Fluorescent, (1) 36", T-8 lamp, Tandem 2-lamp IS Ballast, NLO (0.85 &lt; BF &lt; 0.95)</v>
          </cell>
          <cell r="AM238">
            <v>1</v>
          </cell>
          <cell r="AP238">
            <v>25</v>
          </cell>
          <cell r="AS238">
            <v>22</v>
          </cell>
          <cell r="AV238" t="str">
            <v>Prem. Elec.</v>
          </cell>
          <cell r="AZ238" t="str">
            <v>T8</v>
          </cell>
          <cell r="BG238" t="str">
            <v>Custom</v>
          </cell>
          <cell r="BK238">
            <v>101002</v>
          </cell>
        </row>
        <row r="239">
          <cell r="H239" t="str">
            <v>F31ILU/T2-R</v>
          </cell>
          <cell r="M239" t="str">
            <v>T8 Linear Fluorescent</v>
          </cell>
          <cell r="W239" t="str">
            <v>Fluorescent, (1) 36", T-8 lamp, Tandem 2-lamp IS Ballast, RLO (BF&lt; 0.85)</v>
          </cell>
          <cell r="AM239">
            <v>1</v>
          </cell>
          <cell r="AP239">
            <v>25</v>
          </cell>
          <cell r="AS239">
            <v>20</v>
          </cell>
          <cell r="AV239" t="str">
            <v>Prem. Elec.</v>
          </cell>
          <cell r="AZ239" t="str">
            <v>T8</v>
          </cell>
          <cell r="BG239" t="str">
            <v>Custom</v>
          </cell>
          <cell r="BK239">
            <v>101002</v>
          </cell>
        </row>
        <row r="240">
          <cell r="H240" t="str">
            <v>F31ILU/T3-R</v>
          </cell>
          <cell r="M240" t="str">
            <v>T8 Linear Fluorescent</v>
          </cell>
          <cell r="W240" t="str">
            <v>Fluorescent, (1) 36", T-8 lamp, Tandem 3-lamp IS Ballast, RLO (BF&lt; 0.85)</v>
          </cell>
          <cell r="AM240">
            <v>1</v>
          </cell>
          <cell r="AP240">
            <v>25</v>
          </cell>
          <cell r="AS240">
            <v>19</v>
          </cell>
          <cell r="AV240" t="str">
            <v>Prem. Elec.</v>
          </cell>
          <cell r="AZ240" t="str">
            <v>T8</v>
          </cell>
          <cell r="BG240" t="str">
            <v>Custom</v>
          </cell>
          <cell r="BK240">
            <v>101002</v>
          </cell>
        </row>
        <row r="241">
          <cell r="H241" t="str">
            <v>F31ILU/T4-R</v>
          </cell>
          <cell r="M241" t="str">
            <v>T8 Linear Fluorescent</v>
          </cell>
          <cell r="W241" t="str">
            <v>Fluorescent, (1) 36", T-8 lamp, Tandem 4-lamp IS Ballast, RLO (BF&lt; 0.85)</v>
          </cell>
          <cell r="AM241">
            <v>1</v>
          </cell>
          <cell r="AP241">
            <v>25</v>
          </cell>
          <cell r="AS241">
            <v>19</v>
          </cell>
          <cell r="AV241" t="str">
            <v>Prem. Elec.</v>
          </cell>
          <cell r="AZ241" t="str">
            <v>T8</v>
          </cell>
          <cell r="BG241" t="str">
            <v>Custom</v>
          </cell>
          <cell r="BK241">
            <v>101002</v>
          </cell>
        </row>
        <row r="242">
          <cell r="H242" t="str">
            <v>F31ILU-R</v>
          </cell>
          <cell r="M242" t="str">
            <v>T8 Linear Fluorescent</v>
          </cell>
          <cell r="W242" t="str">
            <v>Fluorescent, (1) 36", T-8 lamp, Instant Start Ballast, RLO (BF&lt; 0.85)</v>
          </cell>
          <cell r="AM242">
            <v>1</v>
          </cell>
          <cell r="AP242">
            <v>25</v>
          </cell>
          <cell r="AS242">
            <v>20</v>
          </cell>
          <cell r="AV242" t="str">
            <v>Prem. Elec.</v>
          </cell>
          <cell r="AZ242" t="str">
            <v>T8</v>
          </cell>
          <cell r="BG242" t="str">
            <v>Custom</v>
          </cell>
          <cell r="BK242">
            <v>101002</v>
          </cell>
        </row>
        <row r="243">
          <cell r="H243" t="str">
            <v>F31LL</v>
          </cell>
          <cell r="M243" t="str">
            <v>T8 Linear Fluorescent</v>
          </cell>
          <cell r="W243" t="str">
            <v>Fluorescent, (1) 36", T-8 lamp, Rapid Start Ballast, NLO (0.85 &lt; BF &lt; 0.95)</v>
          </cell>
          <cell r="AM243">
            <v>1</v>
          </cell>
          <cell r="AP243">
            <v>25</v>
          </cell>
          <cell r="AS243">
            <v>24</v>
          </cell>
          <cell r="AV243" t="str">
            <v>Electronic</v>
          </cell>
          <cell r="AZ243" t="str">
            <v>T8</v>
          </cell>
          <cell r="BG243" t="str">
            <v>Custom</v>
          </cell>
          <cell r="BK243">
            <v>101002</v>
          </cell>
        </row>
        <row r="244">
          <cell r="H244" t="str">
            <v>F31LL/T2</v>
          </cell>
          <cell r="M244" t="str">
            <v>T8 Linear Fluorescent</v>
          </cell>
          <cell r="W244" t="str">
            <v>Fluorescent, (1) 36", T-8 lamp, Tandem 2-lamp RS Ballast, NLO (0.85 &lt; BF &lt; 0.95)</v>
          </cell>
          <cell r="AM244">
            <v>1</v>
          </cell>
          <cell r="AP244">
            <v>25</v>
          </cell>
          <cell r="AS244">
            <v>23</v>
          </cell>
          <cell r="AV244" t="str">
            <v>Electronic</v>
          </cell>
          <cell r="AZ244" t="str">
            <v>T8</v>
          </cell>
          <cell r="BG244" t="str">
            <v>Custom</v>
          </cell>
          <cell r="BK244">
            <v>101002</v>
          </cell>
        </row>
        <row r="245">
          <cell r="H245" t="str">
            <v>F31LL/T3</v>
          </cell>
          <cell r="M245" t="str">
            <v>T8 Linear Fluorescent</v>
          </cell>
          <cell r="W245" t="str">
            <v>Fluorescent, (1) 36", T-8 lamp, Tandem 3-lamp RS Ballast, NLO (0.85 &lt; BF &lt; 0.95)</v>
          </cell>
          <cell r="AM245">
            <v>1</v>
          </cell>
          <cell r="AP245">
            <v>25</v>
          </cell>
          <cell r="AS245">
            <v>24</v>
          </cell>
          <cell r="AV245" t="str">
            <v>Electronic</v>
          </cell>
          <cell r="AZ245" t="str">
            <v>T8</v>
          </cell>
          <cell r="BG245" t="str">
            <v>Custom</v>
          </cell>
          <cell r="BK245">
            <v>101002</v>
          </cell>
        </row>
        <row r="246">
          <cell r="H246" t="str">
            <v>F31LL/T4</v>
          </cell>
          <cell r="M246" t="str">
            <v>T8 Linear Fluorescent</v>
          </cell>
          <cell r="W246" t="str">
            <v>Fluorescent, (1) 36", T-8 lamp, Tandem 4-lamp RS Ballast, NLO (0.85 &lt; BF &lt; 0.95)</v>
          </cell>
          <cell r="AM246">
            <v>1</v>
          </cell>
          <cell r="AP246">
            <v>25</v>
          </cell>
          <cell r="AS246">
            <v>22</v>
          </cell>
          <cell r="AV246" t="str">
            <v>Electronic</v>
          </cell>
          <cell r="AZ246" t="str">
            <v>T8</v>
          </cell>
          <cell r="BG246" t="str">
            <v>Custom</v>
          </cell>
          <cell r="BK246">
            <v>101002</v>
          </cell>
        </row>
        <row r="247">
          <cell r="H247" t="str">
            <v>F31LL-H</v>
          </cell>
          <cell r="M247" t="str">
            <v>T8 Linear Fluorescent</v>
          </cell>
          <cell r="W247" t="str">
            <v>Fluorescent, (1) 36", T-8 lamp, Rapid Start Ballast, HLO (0.95 &lt; BF &lt; 1.1)</v>
          </cell>
          <cell r="AM247">
            <v>1</v>
          </cell>
          <cell r="AP247">
            <v>25</v>
          </cell>
          <cell r="AS247">
            <v>26</v>
          </cell>
          <cell r="AV247" t="str">
            <v>Electronic</v>
          </cell>
          <cell r="AZ247" t="str">
            <v>T8</v>
          </cell>
          <cell r="BG247" t="str">
            <v>Custom</v>
          </cell>
          <cell r="BK247">
            <v>101002</v>
          </cell>
        </row>
        <row r="248">
          <cell r="H248" t="str">
            <v>F31LL-R</v>
          </cell>
          <cell r="M248" t="str">
            <v>T8 Linear Fluorescent</v>
          </cell>
          <cell r="W248" t="str">
            <v>Fluorescent, (1) 36", T-8 lamp, Rapid Start Ballast, RLO (BF&lt; 0.85)</v>
          </cell>
          <cell r="AM248">
            <v>1</v>
          </cell>
          <cell r="AP248">
            <v>25</v>
          </cell>
          <cell r="AS248">
            <v>23</v>
          </cell>
          <cell r="AV248" t="str">
            <v>Electronic</v>
          </cell>
          <cell r="AZ248" t="str">
            <v>T8</v>
          </cell>
          <cell r="BG248" t="str">
            <v>Custom</v>
          </cell>
          <cell r="BK248">
            <v>101002</v>
          </cell>
        </row>
        <row r="249">
          <cell r="H249" t="str">
            <v>F32EE</v>
          </cell>
          <cell r="M249" t="str">
            <v>T12 Linear Fluorescent</v>
          </cell>
          <cell r="W249" t="str">
            <v>Fluorescent, (2) 36", ES lamp</v>
          </cell>
          <cell r="AM249">
            <v>2</v>
          </cell>
          <cell r="AP249">
            <v>25</v>
          </cell>
          <cell r="AS249">
            <v>66</v>
          </cell>
          <cell r="AV249" t="str">
            <v>Mag-ES</v>
          </cell>
          <cell r="AZ249" t="str">
            <v>T12</v>
          </cell>
          <cell r="BG249" t="str">
            <v>Custom</v>
          </cell>
          <cell r="BK249">
            <v>101001</v>
          </cell>
        </row>
        <row r="250">
          <cell r="H250" t="str">
            <v>F32EL</v>
          </cell>
          <cell r="M250" t="str">
            <v>T12 Linear Fluorescent</v>
          </cell>
          <cell r="W250" t="str">
            <v>Fluorescent, (2) 36", ES lamps</v>
          </cell>
          <cell r="AM250">
            <v>2</v>
          </cell>
          <cell r="AP250">
            <v>25</v>
          </cell>
          <cell r="AS250">
            <v>50</v>
          </cell>
          <cell r="AV250" t="str">
            <v>Electronic</v>
          </cell>
          <cell r="AZ250" t="str">
            <v>T12</v>
          </cell>
          <cell r="BG250" t="str">
            <v>Custom</v>
          </cell>
          <cell r="BK250">
            <v>101001</v>
          </cell>
        </row>
        <row r="251">
          <cell r="H251" t="str">
            <v>F32EL/T4</v>
          </cell>
          <cell r="M251" t="str">
            <v>T12 Linear Fluorescent</v>
          </cell>
          <cell r="W251" t="str">
            <v>Fluorescent, (2) 36" ES lamps, Tandem 4-lamp ballast, NLO (0.85 &lt; BF &lt; 0.95)</v>
          </cell>
          <cell r="AM251">
            <v>2</v>
          </cell>
          <cell r="AP251">
            <v>25</v>
          </cell>
          <cell r="AS251">
            <v>50</v>
          </cell>
          <cell r="AV251" t="str">
            <v>Electronic</v>
          </cell>
          <cell r="AZ251" t="str">
            <v>T12</v>
          </cell>
          <cell r="BG251" t="str">
            <v>Custom</v>
          </cell>
          <cell r="BK251">
            <v>101001</v>
          </cell>
        </row>
        <row r="252">
          <cell r="H252" t="str">
            <v>F32ES</v>
          </cell>
          <cell r="M252" t="str">
            <v>T12 Linear Fluorescent</v>
          </cell>
          <cell r="W252" t="str">
            <v>Fluorescent, (2) 36", ES lamps</v>
          </cell>
          <cell r="AM252">
            <v>2</v>
          </cell>
          <cell r="AP252">
            <v>25</v>
          </cell>
          <cell r="AS252">
            <v>73</v>
          </cell>
          <cell r="AV252" t="str">
            <v>Mag-STD</v>
          </cell>
          <cell r="AZ252" t="str">
            <v>T12</v>
          </cell>
          <cell r="BG252" t="str">
            <v>Custom</v>
          </cell>
          <cell r="BK252">
            <v>101001</v>
          </cell>
        </row>
        <row r="253">
          <cell r="H253" t="str">
            <v>F32ILL</v>
          </cell>
          <cell r="M253" t="str">
            <v>T8 Linear Fluorescent</v>
          </cell>
          <cell r="W253" t="str">
            <v>Fluorescent, (2) 36", T-8 lamps, Instant Start Ballast, NLO (0.85 &lt; BF &lt; 0.95)</v>
          </cell>
          <cell r="AM253">
            <v>2</v>
          </cell>
          <cell r="AP253">
            <v>25</v>
          </cell>
          <cell r="AS253">
            <v>46</v>
          </cell>
          <cell r="AV253" t="str">
            <v>Electronic</v>
          </cell>
          <cell r="AZ253" t="str">
            <v>T8</v>
          </cell>
          <cell r="BG253" t="str">
            <v>Custom</v>
          </cell>
          <cell r="BK253">
            <v>101002</v>
          </cell>
        </row>
        <row r="254">
          <cell r="H254" t="str">
            <v>F32ILL/2-R</v>
          </cell>
          <cell r="M254" t="str">
            <v>T8 Linear Fluorescent</v>
          </cell>
          <cell r="W254" t="str">
            <v>Fluorescent, (2) 36", T-8 lamps, (2) Instant Start Ballasts, RLO (BF&lt; 0.85)</v>
          </cell>
          <cell r="AM254">
            <v>2</v>
          </cell>
          <cell r="AP254">
            <v>25</v>
          </cell>
          <cell r="AS254">
            <v>44</v>
          </cell>
          <cell r="AV254" t="str">
            <v>Electronic</v>
          </cell>
          <cell r="AZ254" t="str">
            <v>T8</v>
          </cell>
          <cell r="BG254" t="str">
            <v>Custom</v>
          </cell>
          <cell r="BK254">
            <v>101002</v>
          </cell>
        </row>
        <row r="255">
          <cell r="H255" t="str">
            <v>F32ILL/T4</v>
          </cell>
          <cell r="M255" t="str">
            <v>T8 Linear Fluorescent</v>
          </cell>
          <cell r="W255" t="str">
            <v>Fluorescent, (2) 36", T-8 lamps, Tandem 4-lamp IS Ballast, NLO (0.85 &lt; BF &lt; 0.95)</v>
          </cell>
          <cell r="AM255">
            <v>2</v>
          </cell>
          <cell r="AP255">
            <v>25</v>
          </cell>
          <cell r="AS255">
            <v>44</v>
          </cell>
          <cell r="AV255" t="str">
            <v>Electronic</v>
          </cell>
          <cell r="AZ255" t="str">
            <v>T8</v>
          </cell>
          <cell r="BG255" t="str">
            <v>Custom</v>
          </cell>
          <cell r="BK255">
            <v>101002</v>
          </cell>
        </row>
        <row r="256">
          <cell r="H256" t="str">
            <v>F32ILL/T4-R</v>
          </cell>
          <cell r="M256" t="str">
            <v>T8 Linear Fluorescent</v>
          </cell>
          <cell r="W256" t="str">
            <v>Fluorescent, (2) 36", T-8 lamps, Tandem 4-lamp IS Ballast, RLO (BF&lt; 0.85)</v>
          </cell>
          <cell r="AM256">
            <v>2</v>
          </cell>
          <cell r="AP256">
            <v>25</v>
          </cell>
          <cell r="AS256">
            <v>39</v>
          </cell>
          <cell r="AV256" t="str">
            <v>Electronic</v>
          </cell>
          <cell r="AZ256" t="str">
            <v>T8</v>
          </cell>
          <cell r="BG256" t="str">
            <v>Custom</v>
          </cell>
          <cell r="BK256">
            <v>101002</v>
          </cell>
        </row>
        <row r="257">
          <cell r="H257" t="str">
            <v>F32ILL-H</v>
          </cell>
          <cell r="M257" t="str">
            <v>T8 Linear Fluorescent</v>
          </cell>
          <cell r="W257" t="str">
            <v>Fluorescent, (2) 36", T-8 lamps, Instant Start Ballast, HLO (0.95 &lt; BF &lt; 1.1)</v>
          </cell>
          <cell r="AM257">
            <v>2</v>
          </cell>
          <cell r="AP257">
            <v>25</v>
          </cell>
          <cell r="AS257">
            <v>52</v>
          </cell>
          <cell r="AV257" t="str">
            <v>Electronic</v>
          </cell>
          <cell r="AZ257" t="str">
            <v>T8</v>
          </cell>
          <cell r="BG257" t="str">
            <v>Custom</v>
          </cell>
          <cell r="BK257">
            <v>101002</v>
          </cell>
        </row>
        <row r="258">
          <cell r="H258" t="str">
            <v>F32ILL-R</v>
          </cell>
          <cell r="M258" t="str">
            <v>T8 Linear Fluorescent</v>
          </cell>
          <cell r="W258" t="str">
            <v>Fluorescent, (2) 36", T-8 lamps, Instant Start Ballast, RLO (BF&lt; 0.85)</v>
          </cell>
          <cell r="AM258">
            <v>2</v>
          </cell>
          <cell r="AP258">
            <v>25</v>
          </cell>
          <cell r="AS258">
            <v>42</v>
          </cell>
          <cell r="AV258" t="str">
            <v>Electronic</v>
          </cell>
          <cell r="AZ258" t="str">
            <v>T8</v>
          </cell>
          <cell r="BG258" t="str">
            <v>Custom</v>
          </cell>
          <cell r="BK258">
            <v>101002</v>
          </cell>
        </row>
        <row r="259">
          <cell r="H259" t="str">
            <v>F32ILU</v>
          </cell>
          <cell r="M259" t="str">
            <v>T8 Linear Fluorescent</v>
          </cell>
          <cell r="W259" t="str">
            <v>Fluorescent, (2) 36", T-8 lamps, Instant Start Ballast, NLO (0.85 &lt; BF &lt; 0.95)</v>
          </cell>
          <cell r="AM259">
            <v>2</v>
          </cell>
          <cell r="AP259">
            <v>25</v>
          </cell>
          <cell r="AS259">
            <v>44</v>
          </cell>
          <cell r="AV259" t="str">
            <v>Prem. Elec.</v>
          </cell>
          <cell r="AZ259" t="str">
            <v>T8</v>
          </cell>
          <cell r="BG259" t="str">
            <v>Custom</v>
          </cell>
          <cell r="BK259">
            <v>101002</v>
          </cell>
        </row>
        <row r="260">
          <cell r="H260" t="str">
            <v>F32ILU/T4-R</v>
          </cell>
          <cell r="M260" t="str">
            <v>T8 Linear Fluorescent</v>
          </cell>
          <cell r="W260" t="str">
            <v>Fluorescent, (2) 36", T-8 lamps, Tandem 4-lamp IS Ballast, RLO (BF&lt; 0.85)</v>
          </cell>
          <cell r="AM260">
            <v>2</v>
          </cell>
          <cell r="AP260">
            <v>25</v>
          </cell>
          <cell r="AS260">
            <v>39</v>
          </cell>
          <cell r="AV260" t="str">
            <v>Prem. Elec.</v>
          </cell>
          <cell r="AZ260" t="str">
            <v>T8</v>
          </cell>
          <cell r="BG260" t="str">
            <v>Custom</v>
          </cell>
          <cell r="BK260">
            <v>101002</v>
          </cell>
        </row>
        <row r="261">
          <cell r="H261" t="str">
            <v>F32ILU-R</v>
          </cell>
          <cell r="M261" t="str">
            <v>T8 Linear Fluorescent</v>
          </cell>
          <cell r="W261" t="str">
            <v>Fluorescent, (2) 36", T-8 lamps, Instant Start Ballast, RLO (BF&lt; 0.85)</v>
          </cell>
          <cell r="AM261">
            <v>2</v>
          </cell>
          <cell r="AP261">
            <v>25</v>
          </cell>
          <cell r="AS261">
            <v>39</v>
          </cell>
          <cell r="AV261" t="str">
            <v>Prem. Elec.</v>
          </cell>
          <cell r="AZ261" t="str">
            <v>T8</v>
          </cell>
          <cell r="BG261" t="str">
            <v>Custom</v>
          </cell>
          <cell r="BK261">
            <v>101002</v>
          </cell>
        </row>
        <row r="262">
          <cell r="H262" t="str">
            <v>F32LL</v>
          </cell>
          <cell r="M262" t="str">
            <v>T8 Linear Fluorescent</v>
          </cell>
          <cell r="W262" t="str">
            <v>Fluorescent, (2) 36", T-8 lamps, Rapid Start Ballast, NLO (0.85 &lt; BF &lt; 0.95)</v>
          </cell>
          <cell r="AM262">
            <v>2</v>
          </cell>
          <cell r="AP262">
            <v>25</v>
          </cell>
          <cell r="AS262">
            <v>46</v>
          </cell>
          <cell r="AV262" t="str">
            <v>Electronic</v>
          </cell>
          <cell r="AZ262" t="str">
            <v>T8</v>
          </cell>
          <cell r="BG262" t="str">
            <v>Custom</v>
          </cell>
          <cell r="BK262">
            <v>101002</v>
          </cell>
        </row>
        <row r="263">
          <cell r="H263" t="str">
            <v>F32LL/T4</v>
          </cell>
          <cell r="M263" t="str">
            <v>T8 Linear Fluorescent</v>
          </cell>
          <cell r="W263" t="str">
            <v>Fluorescent, (2) 36", T-8 lamps, Tandem 4-lamp RS Ballast, NLO (0.85 &lt; BF &lt; 0.95)</v>
          </cell>
          <cell r="AM263">
            <v>2</v>
          </cell>
          <cell r="AP263">
            <v>25</v>
          </cell>
          <cell r="AS263">
            <v>45</v>
          </cell>
          <cell r="AV263" t="str">
            <v>Electronic</v>
          </cell>
          <cell r="AZ263" t="str">
            <v>T8</v>
          </cell>
          <cell r="BG263" t="str">
            <v>Custom</v>
          </cell>
          <cell r="BK263">
            <v>101002</v>
          </cell>
        </row>
        <row r="264">
          <cell r="H264" t="str">
            <v>F32LL-H</v>
          </cell>
          <cell r="M264" t="str">
            <v>T8 Linear Fluorescent</v>
          </cell>
          <cell r="W264" t="str">
            <v>Fluorescent, (2) 36", T-8 lamps, Rapid Start Ballast, HLO (0.95 &lt; BF &lt; 1.1)</v>
          </cell>
          <cell r="AM264">
            <v>2</v>
          </cell>
          <cell r="AP264">
            <v>25</v>
          </cell>
          <cell r="AS264">
            <v>50</v>
          </cell>
          <cell r="AV264" t="str">
            <v>Electronic</v>
          </cell>
          <cell r="AZ264" t="str">
            <v>T8</v>
          </cell>
          <cell r="BG264" t="str">
            <v>Custom</v>
          </cell>
          <cell r="BK264">
            <v>101002</v>
          </cell>
        </row>
        <row r="265">
          <cell r="H265" t="str">
            <v>F32LL-R</v>
          </cell>
          <cell r="M265" t="str">
            <v>T8 Linear Fluorescent</v>
          </cell>
          <cell r="W265" t="str">
            <v>Fluorescent, (2) 36", T-8 lamps, Rapid Start Ballast, RLO (BF&lt; 0.85)</v>
          </cell>
          <cell r="AM265">
            <v>2</v>
          </cell>
          <cell r="AP265">
            <v>25</v>
          </cell>
          <cell r="AS265">
            <v>42</v>
          </cell>
          <cell r="AV265" t="str">
            <v>Electronic</v>
          </cell>
          <cell r="AZ265" t="str">
            <v>T8</v>
          </cell>
          <cell r="BG265" t="str">
            <v>Custom</v>
          </cell>
          <cell r="BK265">
            <v>101002</v>
          </cell>
        </row>
        <row r="266">
          <cell r="H266" t="str">
            <v>F32LL-V</v>
          </cell>
          <cell r="M266" t="str">
            <v>T8 Linear Fluorescent</v>
          </cell>
          <cell r="W266" t="str">
            <v>Fluorescent, (2) 36", T-8 lamps, Rapid Start Ballast, VHLO (BF &gt; 1.1)</v>
          </cell>
          <cell r="AM266">
            <v>2</v>
          </cell>
          <cell r="AP266">
            <v>25</v>
          </cell>
          <cell r="AS266">
            <v>70</v>
          </cell>
          <cell r="AV266" t="str">
            <v>Electronic</v>
          </cell>
          <cell r="AZ266" t="str">
            <v>T8</v>
          </cell>
          <cell r="BG266" t="str">
            <v>Custom</v>
          </cell>
          <cell r="BK266">
            <v>101002</v>
          </cell>
        </row>
        <row r="267">
          <cell r="H267" t="str">
            <v>F33ES</v>
          </cell>
          <cell r="M267" t="str">
            <v>T12 Linear Fluorescent</v>
          </cell>
          <cell r="W267" t="str">
            <v>Fluorescent, (3) 36", ES lamps</v>
          </cell>
          <cell r="AM267">
            <v>3</v>
          </cell>
          <cell r="AP267">
            <v>25</v>
          </cell>
          <cell r="AS267">
            <v>115</v>
          </cell>
          <cell r="AV267" t="str">
            <v>Mag-STD</v>
          </cell>
          <cell r="AZ267" t="str">
            <v>T12</v>
          </cell>
          <cell r="BG267" t="str">
            <v>Custom</v>
          </cell>
          <cell r="BK267">
            <v>101001</v>
          </cell>
        </row>
        <row r="268">
          <cell r="H268" t="str">
            <v>F33ILL</v>
          </cell>
          <cell r="M268" t="str">
            <v>T8 Linear Fluorescent</v>
          </cell>
          <cell r="W268" t="str">
            <v>Fluorescent, (3) 36", T-8 lamps, Instant Start Ballast, NLO (0.85 &lt; BF &lt; 0.95)</v>
          </cell>
          <cell r="AM268">
            <v>3</v>
          </cell>
          <cell r="AP268">
            <v>25</v>
          </cell>
          <cell r="AS268">
            <v>68</v>
          </cell>
          <cell r="AV268" t="str">
            <v>Electronic</v>
          </cell>
          <cell r="AZ268" t="str">
            <v>T8</v>
          </cell>
          <cell r="BG268" t="str">
            <v>Custom</v>
          </cell>
          <cell r="BK268">
            <v>101002</v>
          </cell>
        </row>
        <row r="269">
          <cell r="H269" t="str">
            <v>F33ILL-R</v>
          </cell>
          <cell r="M269" t="str">
            <v>T8 Linear Fluorescent</v>
          </cell>
          <cell r="W269" t="str">
            <v>Fluorescent, (3) 36", T-8 lamps, Instant Start Ballast, RLO (BF&lt; 0.85)</v>
          </cell>
          <cell r="AM269">
            <v>3</v>
          </cell>
          <cell r="AP269">
            <v>25</v>
          </cell>
          <cell r="AS269">
            <v>61</v>
          </cell>
          <cell r="AV269" t="str">
            <v>Electronic</v>
          </cell>
          <cell r="AZ269" t="str">
            <v>T8</v>
          </cell>
          <cell r="BG269" t="str">
            <v>Custom</v>
          </cell>
          <cell r="BK269">
            <v>101002</v>
          </cell>
        </row>
        <row r="270">
          <cell r="H270" t="str">
            <v>F33ILU</v>
          </cell>
          <cell r="M270" t="str">
            <v>T8 Linear Fluorescent</v>
          </cell>
          <cell r="W270" t="str">
            <v>Fluorescent, (3) 36", T-8 lamps, Instant Start Ballast, NLO (0.85 &lt; BF &lt; 0.95)</v>
          </cell>
          <cell r="AM270">
            <v>3</v>
          </cell>
          <cell r="AP270">
            <v>25</v>
          </cell>
          <cell r="AS270">
            <v>65</v>
          </cell>
          <cell r="AV270" t="str">
            <v>Prem. Elec.</v>
          </cell>
          <cell r="AZ270" t="str">
            <v>T8</v>
          </cell>
          <cell r="BG270" t="str">
            <v>Custom</v>
          </cell>
          <cell r="BK270">
            <v>101002</v>
          </cell>
        </row>
        <row r="271">
          <cell r="H271" t="str">
            <v>F33ILU-R</v>
          </cell>
          <cell r="M271" t="str">
            <v>T8 Linear Fluorescent</v>
          </cell>
          <cell r="W271" t="str">
            <v>Fluorescent, (3) 36", T-8 lamps, Instant Start Ballast, RLO (BF&lt; 0.85)</v>
          </cell>
          <cell r="AM271">
            <v>3</v>
          </cell>
          <cell r="AP271">
            <v>25</v>
          </cell>
          <cell r="AS271">
            <v>58</v>
          </cell>
          <cell r="AV271" t="str">
            <v>Prem. Elec.</v>
          </cell>
          <cell r="AZ271" t="str">
            <v>T8</v>
          </cell>
          <cell r="BG271" t="str">
            <v>Custom</v>
          </cell>
          <cell r="BK271">
            <v>101002</v>
          </cell>
        </row>
        <row r="272">
          <cell r="H272" t="str">
            <v>F33LL</v>
          </cell>
          <cell r="M272" t="str">
            <v>T8 Linear Fluorescent</v>
          </cell>
          <cell r="W272" t="str">
            <v>Fluorescent, (3) 36", T-8 lamps, Rapid Start Ballast, NLO (0.85 &lt; BF &lt; 0.95)</v>
          </cell>
          <cell r="AM272">
            <v>3</v>
          </cell>
          <cell r="AP272">
            <v>25</v>
          </cell>
          <cell r="AS272">
            <v>72</v>
          </cell>
          <cell r="AV272" t="str">
            <v>Electronic</v>
          </cell>
          <cell r="AZ272" t="str">
            <v>T8</v>
          </cell>
          <cell r="BG272" t="str">
            <v>Custom</v>
          </cell>
          <cell r="BK272">
            <v>101002</v>
          </cell>
        </row>
        <row r="273">
          <cell r="H273" t="str">
            <v>F33LL-R</v>
          </cell>
          <cell r="M273" t="str">
            <v>T8 Linear Fluorescent</v>
          </cell>
          <cell r="W273" t="str">
            <v>Fluorescent, (3) 36", T-8 lamps, Rapid Start Ballast, RLO (BF&lt; 0.85)</v>
          </cell>
          <cell r="AM273">
            <v>3</v>
          </cell>
          <cell r="AP273">
            <v>25</v>
          </cell>
          <cell r="AS273">
            <v>62</v>
          </cell>
          <cell r="AV273" t="str">
            <v>Electronic</v>
          </cell>
          <cell r="AZ273" t="str">
            <v>T8</v>
          </cell>
          <cell r="BG273" t="str">
            <v>Custom</v>
          </cell>
          <cell r="BK273">
            <v>101002</v>
          </cell>
        </row>
        <row r="274">
          <cell r="H274" t="str">
            <v>F34EE</v>
          </cell>
          <cell r="M274" t="str">
            <v>T12 Linear Fluorescent</v>
          </cell>
          <cell r="W274" t="str">
            <v>Fluorescent, (4) 36", ES lamps</v>
          </cell>
          <cell r="AM274">
            <v>4</v>
          </cell>
          <cell r="AP274">
            <v>25</v>
          </cell>
          <cell r="AS274">
            <v>132</v>
          </cell>
          <cell r="AV274" t="str">
            <v>Mag-ES</v>
          </cell>
          <cell r="AZ274" t="str">
            <v>T12</v>
          </cell>
          <cell r="BG274" t="str">
            <v>Custom</v>
          </cell>
          <cell r="BK274">
            <v>101001</v>
          </cell>
        </row>
        <row r="275">
          <cell r="H275" t="str">
            <v>F34ILL</v>
          </cell>
          <cell r="M275" t="str">
            <v>T8 Linear Fluorescent</v>
          </cell>
          <cell r="W275" t="str">
            <v>Fluorescent, (4) 36", T-8 lamps, Instant Start Ballast, NLO (0.85 &lt; BF &lt; 0.95)</v>
          </cell>
          <cell r="AM275">
            <v>4</v>
          </cell>
          <cell r="AP275">
            <v>25</v>
          </cell>
          <cell r="AS275">
            <v>88</v>
          </cell>
          <cell r="AV275" t="str">
            <v>Electronic</v>
          </cell>
          <cell r="AZ275" t="str">
            <v>T8</v>
          </cell>
          <cell r="BG275" t="str">
            <v>Custom</v>
          </cell>
          <cell r="BK275">
            <v>101002</v>
          </cell>
        </row>
        <row r="276">
          <cell r="H276" t="str">
            <v>F34ILL/2-R</v>
          </cell>
          <cell r="M276" t="str">
            <v>T8 Linear Fluorescent</v>
          </cell>
          <cell r="W276" t="str">
            <v>Fluorescent, (4) 36", T-8 lamps, (2) Instant Start Ballasts, RLO (BF&lt; 0.85)</v>
          </cell>
          <cell r="AM276">
            <v>4</v>
          </cell>
          <cell r="AP276">
            <v>25</v>
          </cell>
          <cell r="AS276">
            <v>84</v>
          </cell>
          <cell r="AV276" t="str">
            <v>Electronic</v>
          </cell>
          <cell r="AZ276" t="str">
            <v>T8</v>
          </cell>
          <cell r="BG276" t="str">
            <v>Custom</v>
          </cell>
          <cell r="BK276">
            <v>101002</v>
          </cell>
        </row>
        <row r="277">
          <cell r="H277" t="str">
            <v>F34ILL-R</v>
          </cell>
          <cell r="M277" t="str">
            <v>T8 Linear Fluorescent</v>
          </cell>
          <cell r="W277" t="str">
            <v>Fluorescent, (4) 36", T-8 lamps, Instant Start Ballast, RLO (BF&lt; 0.85)</v>
          </cell>
          <cell r="AM277">
            <v>4</v>
          </cell>
          <cell r="AP277">
            <v>25</v>
          </cell>
          <cell r="AS277">
            <v>78</v>
          </cell>
          <cell r="AV277" t="str">
            <v>Electronic</v>
          </cell>
          <cell r="AZ277" t="str">
            <v>T8</v>
          </cell>
          <cell r="BG277" t="str">
            <v>Custom</v>
          </cell>
          <cell r="BK277">
            <v>101002</v>
          </cell>
        </row>
        <row r="278">
          <cell r="H278" t="str">
            <v>F34ILU</v>
          </cell>
          <cell r="M278" t="str">
            <v>T8 Linear Fluorescent</v>
          </cell>
          <cell r="W278" t="str">
            <v>Fluorescent, (4) 36", T-8 lamps, Instant Start Ballast, NLO (0.85 &lt; BF &lt; 0.95)</v>
          </cell>
          <cell r="AM278">
            <v>4</v>
          </cell>
          <cell r="AP278">
            <v>25</v>
          </cell>
          <cell r="AS278">
            <v>86</v>
          </cell>
          <cell r="AV278" t="str">
            <v>Prem. Elec.</v>
          </cell>
          <cell r="AZ278" t="str">
            <v>T8</v>
          </cell>
          <cell r="BG278" t="str">
            <v>Custom</v>
          </cell>
          <cell r="BK278">
            <v>101002</v>
          </cell>
        </row>
        <row r="279">
          <cell r="H279" t="str">
            <v>F34ILU-R</v>
          </cell>
          <cell r="M279" t="str">
            <v>T8 Linear Fluorescent</v>
          </cell>
          <cell r="W279" t="str">
            <v>Fluorescent, (4) 36", T-8 lamps, Instant Start Ballast, RLO (BF&lt; 0.85)</v>
          </cell>
          <cell r="AM279">
            <v>4</v>
          </cell>
          <cell r="AP279">
            <v>25</v>
          </cell>
          <cell r="AS279">
            <v>77</v>
          </cell>
          <cell r="AV279" t="str">
            <v>Prem. Elec.</v>
          </cell>
          <cell r="AZ279" t="str">
            <v>T8</v>
          </cell>
          <cell r="BG279" t="str">
            <v>Custom</v>
          </cell>
          <cell r="BK279">
            <v>101002</v>
          </cell>
        </row>
        <row r="280">
          <cell r="H280" t="str">
            <v>F34LL</v>
          </cell>
          <cell r="M280" t="str">
            <v>T8 Linear Fluorescent</v>
          </cell>
          <cell r="W280" t="str">
            <v>Fluorescent, (4) 36", T-8 lamps, Rapid Start Ballast, NLO (0.85 &lt; BF &lt; 0.95)</v>
          </cell>
          <cell r="AM280">
            <v>4</v>
          </cell>
          <cell r="AP280">
            <v>25</v>
          </cell>
          <cell r="AS280">
            <v>89</v>
          </cell>
          <cell r="AV280" t="str">
            <v>Electronic</v>
          </cell>
          <cell r="AZ280" t="str">
            <v>T8</v>
          </cell>
          <cell r="BG280" t="str">
            <v>Custom</v>
          </cell>
          <cell r="BK280">
            <v>101002</v>
          </cell>
        </row>
        <row r="281">
          <cell r="H281" t="str">
            <v>F34LL-R</v>
          </cell>
          <cell r="M281" t="str">
            <v>T8 Linear Fluorescent</v>
          </cell>
          <cell r="W281" t="str">
            <v>Fluorescent, (4) 36", T-8 lamps, Rapid Start Ballast, RLO (BF&lt; 0.85)</v>
          </cell>
          <cell r="AM281">
            <v>4</v>
          </cell>
          <cell r="AP281">
            <v>25</v>
          </cell>
          <cell r="AS281">
            <v>84</v>
          </cell>
          <cell r="AV281" t="str">
            <v>Electronic</v>
          </cell>
          <cell r="AZ281" t="str">
            <v>T8</v>
          </cell>
          <cell r="BG281" t="str">
            <v>Custom</v>
          </cell>
          <cell r="BK281">
            <v>101002</v>
          </cell>
        </row>
        <row r="282">
          <cell r="H282" t="str">
            <v>F36ILL/2</v>
          </cell>
          <cell r="M282" t="str">
            <v>T8 Linear Fluorescent</v>
          </cell>
          <cell r="W282" t="str">
            <v>Fluorescent, (6) 36", T-8 lamps, (2) Instant Start Ballasts, NLO (0.85 &lt; BF &lt; 0.95)</v>
          </cell>
          <cell r="AM282">
            <v>6</v>
          </cell>
          <cell r="AP282">
            <v>25</v>
          </cell>
          <cell r="AS282">
            <v>135</v>
          </cell>
          <cell r="AV282" t="str">
            <v>Electronic</v>
          </cell>
          <cell r="AZ282" t="str">
            <v>T8</v>
          </cell>
          <cell r="BG282" t="str">
            <v>Custom</v>
          </cell>
          <cell r="BK282">
            <v>101002</v>
          </cell>
        </row>
        <row r="283">
          <cell r="H283" t="str">
            <v>F36ILL/2-R</v>
          </cell>
          <cell r="M283" t="str">
            <v>T8 Linear Fluorescent</v>
          </cell>
          <cell r="W283" t="str">
            <v>Fluorescent, (6) 36", T-8 lamps, (2) Instant Start Ballasts, RLO (BF&lt; 0.85)</v>
          </cell>
          <cell r="AM283">
            <v>6</v>
          </cell>
          <cell r="AP283">
            <v>25</v>
          </cell>
          <cell r="AS283">
            <v>121</v>
          </cell>
          <cell r="AV283" t="str">
            <v>Electronic</v>
          </cell>
          <cell r="AZ283" t="str">
            <v>T8</v>
          </cell>
          <cell r="BG283" t="str">
            <v>Custom</v>
          </cell>
          <cell r="BK283">
            <v>101002</v>
          </cell>
        </row>
        <row r="284">
          <cell r="H284" t="str">
            <v>F41GNLL</v>
          </cell>
          <cell r="M284" t="str">
            <v>T8 Linear Fluorescent</v>
          </cell>
          <cell r="W284" t="str">
            <v>Fluorescent (1) 48" T-8 @ 25W lamp, Prog. Start or PRS Ballast, NLO (0.85 &lt; BF &lt; 0.95)</v>
          </cell>
          <cell r="AM284">
            <v>1</v>
          </cell>
          <cell r="AP284">
            <v>25</v>
          </cell>
          <cell r="AS284">
            <v>24</v>
          </cell>
          <cell r="AV284" t="str">
            <v>PRS Elec.</v>
          </cell>
          <cell r="AZ284" t="str">
            <v>T8</v>
          </cell>
          <cell r="BG284" t="str">
            <v>Custom</v>
          </cell>
          <cell r="BK284">
            <v>101002</v>
          </cell>
        </row>
        <row r="285">
          <cell r="H285" t="str">
            <v>F41GNLL</v>
          </cell>
          <cell r="M285" t="str">
            <v>T8 Linear Fluorescent</v>
          </cell>
          <cell r="W285" t="str">
            <v>Fluorescent (1) 48" T-8 @ 25W lamp, Prog. Start or PRS Ballast, NLO (0.85 &lt; BF &lt; 0.95)</v>
          </cell>
          <cell r="AM285">
            <v>1</v>
          </cell>
          <cell r="AP285">
            <v>25</v>
          </cell>
          <cell r="AS285">
            <v>24</v>
          </cell>
          <cell r="AV285" t="str">
            <v>PRS Elec.</v>
          </cell>
          <cell r="AZ285" t="str">
            <v>T8</v>
          </cell>
          <cell r="BG285" t="str">
            <v>Custom</v>
          </cell>
          <cell r="BK285">
            <v>101002</v>
          </cell>
        </row>
        <row r="286">
          <cell r="H286" t="str">
            <v>F41GNLL-R</v>
          </cell>
          <cell r="M286" t="str">
            <v>T8 Linear Fluorescent</v>
          </cell>
          <cell r="W286" t="str">
            <v>Fluorescent (1) 48" T-8 @ 25W lamp, Prog. Start or PRS Ballast, RLO (BF&lt; 0.85)</v>
          </cell>
          <cell r="AM286">
            <v>1</v>
          </cell>
          <cell r="AP286">
            <v>25</v>
          </cell>
          <cell r="AS286">
            <v>21</v>
          </cell>
          <cell r="AV286" t="str">
            <v>PRS Elec.</v>
          </cell>
          <cell r="AZ286" t="str">
            <v>T8</v>
          </cell>
          <cell r="BG286" t="str">
            <v>Custom</v>
          </cell>
          <cell r="BK286">
            <v>101002</v>
          </cell>
        </row>
        <row r="287">
          <cell r="H287" t="str">
            <v>F41IAL</v>
          </cell>
          <cell r="M287" t="str">
            <v>T12 Linear Fluorescent</v>
          </cell>
          <cell r="W287" t="str">
            <v>Fluorescent, (1) 48", F25T12 lamp, Instant Start Ballast</v>
          </cell>
          <cell r="AM287">
            <v>1</v>
          </cell>
          <cell r="AP287">
            <v>25</v>
          </cell>
          <cell r="AS287">
            <v>25</v>
          </cell>
          <cell r="AV287" t="str">
            <v>Electronic</v>
          </cell>
          <cell r="AZ287" t="str">
            <v>T12</v>
          </cell>
          <cell r="BG287" t="str">
            <v>Custom</v>
          </cell>
          <cell r="BK287">
            <v>101001</v>
          </cell>
        </row>
        <row r="288">
          <cell r="H288" t="str">
            <v>F41IAL/T2-R</v>
          </cell>
          <cell r="M288" t="str">
            <v>T12 Linear Fluorescent</v>
          </cell>
          <cell r="W288" t="str">
            <v>Fluorescent, (1) 48", F25T12 lamp, Tandem 2-Lamp IS ballast, RLO (BF &lt; 0.85)</v>
          </cell>
          <cell r="AM288">
            <v>1</v>
          </cell>
          <cell r="AP288">
            <v>25</v>
          </cell>
          <cell r="AS288">
            <v>19</v>
          </cell>
          <cell r="AV288" t="str">
            <v>Electronic</v>
          </cell>
          <cell r="AZ288" t="str">
            <v>T12</v>
          </cell>
          <cell r="BG288" t="str">
            <v>Custom</v>
          </cell>
          <cell r="BK288">
            <v>101001</v>
          </cell>
        </row>
        <row r="289">
          <cell r="H289" t="str">
            <v>F41IAL/T3-R</v>
          </cell>
          <cell r="M289" t="str">
            <v>T12 Linear Fluorescent</v>
          </cell>
          <cell r="W289" t="str">
            <v>Fluorescent, (1) 48", F25T12 lamp, Tandem 3-Lamp IS ballast, RLO (BF &lt; 0.85)</v>
          </cell>
          <cell r="AM289">
            <v>1</v>
          </cell>
          <cell r="AP289">
            <v>25</v>
          </cell>
          <cell r="AS289">
            <v>20</v>
          </cell>
          <cell r="AV289" t="str">
            <v>Electronic</v>
          </cell>
          <cell r="AZ289" t="str">
            <v>T12</v>
          </cell>
          <cell r="BG289" t="str">
            <v>Custom</v>
          </cell>
          <cell r="BK289">
            <v>101001</v>
          </cell>
        </row>
        <row r="290">
          <cell r="H290" t="str">
            <v>F41IAL/T4-R</v>
          </cell>
          <cell r="M290" t="str">
            <v>T12 Linear Fluorescent</v>
          </cell>
          <cell r="W290" t="str">
            <v>Fluorescent, (1) 48", F25T12 lamp, Tandem 4-Lamp IS ballast, RLO (BF &lt; 0.85)</v>
          </cell>
          <cell r="AM290">
            <v>1</v>
          </cell>
          <cell r="AP290">
            <v>25</v>
          </cell>
          <cell r="AS290">
            <v>20</v>
          </cell>
          <cell r="AV290" t="str">
            <v>Electronic</v>
          </cell>
          <cell r="AZ290" t="str">
            <v>T12</v>
          </cell>
          <cell r="BG290" t="str">
            <v>Custom</v>
          </cell>
          <cell r="BK290">
            <v>101001</v>
          </cell>
        </row>
        <row r="291">
          <cell r="H291" t="str">
            <v>F41INLL</v>
          </cell>
          <cell r="M291" t="str">
            <v>T8 Linear Fluorescent</v>
          </cell>
          <cell r="W291" t="str">
            <v>Fluorescent, (1) 48", T-8 @ 25W lamps, Instant Start Ballast, NLO (0.85 &lt; BF &lt; 0.95)</v>
          </cell>
          <cell r="AM291">
            <v>1</v>
          </cell>
          <cell r="AP291">
            <v>25</v>
          </cell>
          <cell r="AS291">
            <v>24</v>
          </cell>
          <cell r="AV291" t="str">
            <v>Electronic</v>
          </cell>
          <cell r="AZ291" t="str">
            <v>T8</v>
          </cell>
          <cell r="BG291" t="str">
            <v>Custom</v>
          </cell>
          <cell r="BK291">
            <v>101002</v>
          </cell>
        </row>
        <row r="292">
          <cell r="H292" t="str">
            <v>F41INLU</v>
          </cell>
          <cell r="M292" t="str">
            <v>T8 Linear Fluorescent</v>
          </cell>
          <cell r="W292" t="str">
            <v>Fluorescent, (1), T-8 @ 25W lamp, Instant Start Ballast, NLO (0.85 &lt; BF &lt; 0.95)</v>
          </cell>
          <cell r="AM292">
            <v>1</v>
          </cell>
          <cell r="AP292">
            <v>25</v>
          </cell>
          <cell r="AS292">
            <v>23</v>
          </cell>
          <cell r="AV292" t="str">
            <v>Prem. Elec.</v>
          </cell>
          <cell r="AZ292" t="str">
            <v>T8</v>
          </cell>
          <cell r="BG292" t="str">
            <v>Custom</v>
          </cell>
          <cell r="BK292">
            <v>101002</v>
          </cell>
        </row>
        <row r="293">
          <cell r="H293" t="str">
            <v>F41INLU/T3-R</v>
          </cell>
          <cell r="M293" t="str">
            <v>T8 Linear Fluorescent</v>
          </cell>
          <cell r="W293" t="str">
            <v>Fluorescent, (1) 48", T-8 @ 25W lamp, Tandem 3-lamp IS Ballast, RLO (BF&lt; 0.85)</v>
          </cell>
          <cell r="AM293">
            <v>1</v>
          </cell>
          <cell r="AP293">
            <v>25</v>
          </cell>
          <cell r="AS293">
            <v>19</v>
          </cell>
          <cell r="AV293" t="str">
            <v>Prem. Elec.</v>
          </cell>
          <cell r="AZ293" t="str">
            <v>T8</v>
          </cell>
          <cell r="BG293" t="str">
            <v>Custom</v>
          </cell>
          <cell r="BK293">
            <v>101002</v>
          </cell>
        </row>
        <row r="294">
          <cell r="H294" t="str">
            <v>F41INLU/T4-R</v>
          </cell>
          <cell r="M294" t="str">
            <v>T8 Linear Fluorescent</v>
          </cell>
          <cell r="W294" t="str">
            <v>Fluorescent, (1) 48", T-8 @ 25W lamp, Tandem 4-lamp IS Ballast, RLO (BF&lt; 0.85)</v>
          </cell>
          <cell r="AM294">
            <v>1</v>
          </cell>
          <cell r="AP294">
            <v>25</v>
          </cell>
          <cell r="AS294">
            <v>19</v>
          </cell>
          <cell r="AV294" t="str">
            <v>Prem. Elec.</v>
          </cell>
          <cell r="AZ294" t="str">
            <v>T8</v>
          </cell>
          <cell r="BG294" t="str">
            <v>Custom</v>
          </cell>
          <cell r="BK294">
            <v>101002</v>
          </cell>
        </row>
        <row r="295">
          <cell r="H295" t="str">
            <v>F41INLU-R</v>
          </cell>
          <cell r="M295" t="str">
            <v>T8 Linear Fluorescent</v>
          </cell>
          <cell r="W295" t="str">
            <v>Fluorescent, (1), T-8 @ 25W lamp, Instant Start Ballast, RLO (BF&lt; 0.85)</v>
          </cell>
          <cell r="AM295">
            <v>1</v>
          </cell>
          <cell r="AP295">
            <v>25</v>
          </cell>
          <cell r="AS295">
            <v>21</v>
          </cell>
          <cell r="AV295" t="str">
            <v>Prem. Elec.</v>
          </cell>
          <cell r="AZ295" t="str">
            <v>T8</v>
          </cell>
          <cell r="BG295" t="str">
            <v>Custom</v>
          </cell>
          <cell r="BK295">
            <v>101002</v>
          </cell>
        </row>
        <row r="296">
          <cell r="H296" t="str">
            <v>F41INLU-V</v>
          </cell>
          <cell r="M296" t="str">
            <v>T8 Linear Fluorescent</v>
          </cell>
          <cell r="W296" t="str">
            <v>Fluorescent, (1), T-8 @ 25W lamp, Instant Start Ballast, VHLO (BF &gt; 1.1)</v>
          </cell>
          <cell r="AM296">
            <v>1</v>
          </cell>
          <cell r="AP296">
            <v>25</v>
          </cell>
          <cell r="AS296">
            <v>32</v>
          </cell>
          <cell r="AV296" t="str">
            <v>Prem. Elec.</v>
          </cell>
          <cell r="AZ296" t="str">
            <v>T8</v>
          </cell>
          <cell r="BG296" t="str">
            <v>Custom</v>
          </cell>
          <cell r="BK296">
            <v>101002</v>
          </cell>
        </row>
        <row r="297">
          <cell r="H297" t="str">
            <v>F42GNLL</v>
          </cell>
          <cell r="M297" t="str">
            <v>T8 Linear Fluorescent</v>
          </cell>
          <cell r="W297" t="str">
            <v>Fluorescent (2) 48" T-8 @ 25W lamps, Prog. Start or PRS Ballast, NLO (0.85 &lt; BF &lt; 0.95)</v>
          </cell>
          <cell r="AM297">
            <v>2</v>
          </cell>
          <cell r="AP297">
            <v>25</v>
          </cell>
          <cell r="AS297">
            <v>44</v>
          </cell>
          <cell r="AV297" t="str">
            <v>PRS Elec.</v>
          </cell>
          <cell r="AZ297" t="str">
            <v>T8</v>
          </cell>
          <cell r="BG297" t="str">
            <v>Custom</v>
          </cell>
          <cell r="BK297">
            <v>101002</v>
          </cell>
        </row>
        <row r="298">
          <cell r="H298" t="str">
            <v>F42GNLL-R</v>
          </cell>
          <cell r="M298" t="str">
            <v>T8 Linear Fluorescent</v>
          </cell>
          <cell r="W298" t="str">
            <v>Fluorescent (2) 48" T-8 @ 25W lamps, Prog. Start or PRS Ballast, RLO (BF&lt; 0.85)</v>
          </cell>
          <cell r="AM298">
            <v>2</v>
          </cell>
          <cell r="AP298">
            <v>25</v>
          </cell>
          <cell r="AS298">
            <v>38</v>
          </cell>
          <cell r="AV298" t="str">
            <v>PRS Elec.</v>
          </cell>
          <cell r="AZ298" t="str">
            <v>T8</v>
          </cell>
          <cell r="BG298" t="str">
            <v>Custom</v>
          </cell>
          <cell r="BK298">
            <v>101002</v>
          </cell>
        </row>
        <row r="299">
          <cell r="H299" t="str">
            <v>F42IAL/T4-R</v>
          </cell>
          <cell r="M299" t="str">
            <v>T12 Linear Fluorescent</v>
          </cell>
          <cell r="W299" t="str">
            <v>Fluorescent, (2) 48", F25T12 lamps, Tandem 4-lamp IS Ballast, RLO (BF &lt; 0.85)</v>
          </cell>
          <cell r="AM299">
            <v>2</v>
          </cell>
          <cell r="AP299">
            <v>25</v>
          </cell>
          <cell r="AS299">
            <v>40</v>
          </cell>
          <cell r="AV299" t="str">
            <v>Electronic</v>
          </cell>
          <cell r="AZ299" t="str">
            <v>T12</v>
          </cell>
          <cell r="BG299" t="str">
            <v>Custom</v>
          </cell>
          <cell r="BK299">
            <v>101001</v>
          </cell>
        </row>
        <row r="300">
          <cell r="H300" t="str">
            <v>F42IAL-R</v>
          </cell>
          <cell r="M300" t="str">
            <v>T12 Linear Fluorescent</v>
          </cell>
          <cell r="W300" t="str">
            <v>Fluorescent, (2) 48", F25T12 lamps, Instant Start Ballast, RLO (BF &lt; 0.85)</v>
          </cell>
          <cell r="AM300">
            <v>2</v>
          </cell>
          <cell r="AP300">
            <v>25</v>
          </cell>
          <cell r="AS300">
            <v>39</v>
          </cell>
          <cell r="AV300" t="str">
            <v>Electronic</v>
          </cell>
          <cell r="AZ300" t="str">
            <v>T12</v>
          </cell>
          <cell r="BG300" t="str">
            <v>Custom</v>
          </cell>
          <cell r="BK300">
            <v>101001</v>
          </cell>
        </row>
        <row r="301">
          <cell r="H301" t="str">
            <v>F42INLL</v>
          </cell>
          <cell r="M301" t="str">
            <v>T8 Linear Fluorescent</v>
          </cell>
          <cell r="W301" t="str">
            <v>Fluorescent, (2) 48", T-8 @ 25W lamps, Instant Start Ballast, NLO (0.85 &lt; BF &lt; 0.95)</v>
          </cell>
          <cell r="AM301">
            <v>2</v>
          </cell>
          <cell r="AP301">
            <v>25</v>
          </cell>
          <cell r="AS301">
            <v>46</v>
          </cell>
          <cell r="AV301" t="str">
            <v>Electronic</v>
          </cell>
          <cell r="AZ301" t="str">
            <v>T8</v>
          </cell>
          <cell r="BG301" t="str">
            <v>Custom</v>
          </cell>
          <cell r="BK301">
            <v>101002</v>
          </cell>
        </row>
        <row r="302">
          <cell r="H302" t="str">
            <v>F42INLL-V</v>
          </cell>
          <cell r="M302" t="str">
            <v>T8 Linear Fluorescent</v>
          </cell>
          <cell r="W302" t="str">
            <v>Fluorescent, (2) 48" T-8 @ 25W lamps, Instant Start Ballast, VHLO (BF &gt; 1.1)</v>
          </cell>
          <cell r="AM302">
            <v>2</v>
          </cell>
          <cell r="AP302">
            <v>25</v>
          </cell>
          <cell r="AS302">
            <v>65</v>
          </cell>
          <cell r="AV302" t="str">
            <v>Electronic</v>
          </cell>
          <cell r="AZ302" t="str">
            <v>T8</v>
          </cell>
          <cell r="BG302" t="str">
            <v>Custom</v>
          </cell>
          <cell r="BK302">
            <v>101002</v>
          </cell>
        </row>
        <row r="303">
          <cell r="H303" t="str">
            <v>F42INLU</v>
          </cell>
          <cell r="M303" t="str">
            <v>T8 Linear Fluorescent</v>
          </cell>
          <cell r="W303" t="str">
            <v>Fluorescent, (2), T-8 @ 25W lamps, Instant Start Ballast, NLO (0.85 &lt; BF &lt; 0.95)</v>
          </cell>
          <cell r="AM303">
            <v>2</v>
          </cell>
          <cell r="AP303">
            <v>25</v>
          </cell>
          <cell r="AS303">
            <v>43</v>
          </cell>
          <cell r="AV303" t="str">
            <v>Prem. Elec.</v>
          </cell>
          <cell r="AZ303" t="str">
            <v>T8</v>
          </cell>
          <cell r="BG303" t="str">
            <v>Custom</v>
          </cell>
          <cell r="BK303">
            <v>101002</v>
          </cell>
        </row>
        <row r="304">
          <cell r="H304" t="str">
            <v>F42INLU/T4-R</v>
          </cell>
          <cell r="M304" t="str">
            <v>T8 Linear Fluorescent</v>
          </cell>
          <cell r="W304" t="str">
            <v>Fluorescent, (2) 48", T-8 @ 25W lamps, Tandem 4-lamp IS Ballast, RLO (BF&lt; 0.85)</v>
          </cell>
          <cell r="AM304">
            <v>2</v>
          </cell>
          <cell r="AP304">
            <v>25</v>
          </cell>
          <cell r="AS304">
            <v>38</v>
          </cell>
          <cell r="AV304" t="str">
            <v>Prem. Elec.</v>
          </cell>
          <cell r="AZ304" t="str">
            <v>T8</v>
          </cell>
          <cell r="BG304" t="str">
            <v>Custom</v>
          </cell>
          <cell r="BK304">
            <v>101002</v>
          </cell>
        </row>
        <row r="305">
          <cell r="H305" t="str">
            <v>F42INLU-R</v>
          </cell>
          <cell r="M305" t="str">
            <v>T8 Linear Fluorescent</v>
          </cell>
          <cell r="W305" t="str">
            <v>Fluorescent (2) 48" T8 @ 25W lamps, Instant Start Ballast, RLO (BF&lt; 0.85)</v>
          </cell>
          <cell r="AM305">
            <v>2</v>
          </cell>
          <cell r="AP305">
            <v>25</v>
          </cell>
          <cell r="AS305">
            <v>38</v>
          </cell>
          <cell r="AV305" t="str">
            <v>Prem. Elec.</v>
          </cell>
          <cell r="AZ305" t="str">
            <v>T8</v>
          </cell>
          <cell r="BG305" t="str">
            <v>Custom</v>
          </cell>
          <cell r="BK305">
            <v>101002</v>
          </cell>
        </row>
        <row r="306">
          <cell r="H306" t="str">
            <v>F42INLU-V</v>
          </cell>
          <cell r="M306" t="str">
            <v>T8 Linear Fluorescent</v>
          </cell>
          <cell r="W306" t="str">
            <v>Fluorescent, (2) 48", T-8 @ 25W lamps, Instant Start Ballast, VHLO (BF &gt; 1.1)</v>
          </cell>
          <cell r="AM306">
            <v>2</v>
          </cell>
          <cell r="AP306">
            <v>25</v>
          </cell>
          <cell r="AS306">
            <v>60</v>
          </cell>
          <cell r="AV306" t="str">
            <v>Prem. Elec.</v>
          </cell>
          <cell r="AZ306" t="str">
            <v>T8</v>
          </cell>
          <cell r="BG306" t="str">
            <v>Custom</v>
          </cell>
          <cell r="BK306">
            <v>101002</v>
          </cell>
        </row>
        <row r="307">
          <cell r="H307" t="str">
            <v>F43GNLL</v>
          </cell>
          <cell r="M307" t="str">
            <v>T8 Linear Fluorescent</v>
          </cell>
          <cell r="W307" t="str">
            <v>Fluorescent (3) 48" T-8 @ 25W lamps, Prog. Start or PRS Ballast, NLO (0.85 &lt; BF &lt; 0.95)</v>
          </cell>
          <cell r="AM307">
            <v>3</v>
          </cell>
          <cell r="AP307">
            <v>25</v>
          </cell>
          <cell r="AS307">
            <v>66</v>
          </cell>
          <cell r="AV307" t="str">
            <v>PRS Elec.</v>
          </cell>
          <cell r="AZ307" t="str">
            <v>T8</v>
          </cell>
          <cell r="BG307" t="str">
            <v>Custom</v>
          </cell>
          <cell r="BK307">
            <v>101002</v>
          </cell>
        </row>
        <row r="308">
          <cell r="H308" t="str">
            <v>F43GNLL-R</v>
          </cell>
          <cell r="M308" t="str">
            <v>T8 Linear Fluorescent</v>
          </cell>
          <cell r="W308" t="str">
            <v>Fluorescent, (3) 48" T-8 @ 25W lamps, Prog. Start or PRS Ballast, RLO (BF &lt; 0.85)</v>
          </cell>
          <cell r="AM308">
            <v>3</v>
          </cell>
          <cell r="AP308">
            <v>25</v>
          </cell>
          <cell r="AS308">
            <v>56</v>
          </cell>
          <cell r="AV308" t="str">
            <v>PRS Elec.</v>
          </cell>
          <cell r="AZ308" t="str">
            <v>T8</v>
          </cell>
          <cell r="BG308" t="str">
            <v>Custom</v>
          </cell>
          <cell r="BK308">
            <v>101002</v>
          </cell>
        </row>
        <row r="309">
          <cell r="H309" t="str">
            <v>F43IAL-R</v>
          </cell>
          <cell r="M309" t="str">
            <v>T12 Linear Fluorescent</v>
          </cell>
          <cell r="W309" t="str">
            <v>Fluorescent, (3) 48", F25T12 lamps, Instant Start Ballast, RLO (BF &lt; 0.85)</v>
          </cell>
          <cell r="AM309">
            <v>3</v>
          </cell>
          <cell r="AP309">
            <v>25</v>
          </cell>
          <cell r="AS309">
            <v>60</v>
          </cell>
          <cell r="AV309" t="str">
            <v>Electronic</v>
          </cell>
          <cell r="AZ309" t="str">
            <v>T12</v>
          </cell>
          <cell r="BG309" t="str">
            <v>Custom</v>
          </cell>
          <cell r="BK309">
            <v>101001</v>
          </cell>
        </row>
        <row r="310">
          <cell r="H310" t="str">
            <v>F43INLL</v>
          </cell>
          <cell r="M310" t="str">
            <v>T8 Linear Fluorescent</v>
          </cell>
          <cell r="W310" t="str">
            <v>Fluorescent, (3) 48" T-8 @ 25W lamps, Instant Start Ballast, NLO (0.85 &lt; BF &lt; 0.95)</v>
          </cell>
          <cell r="AM310">
            <v>3</v>
          </cell>
          <cell r="AP310">
            <v>25</v>
          </cell>
          <cell r="AS310">
            <v>66</v>
          </cell>
          <cell r="AV310" t="str">
            <v>Electronic</v>
          </cell>
          <cell r="AZ310" t="str">
            <v>T8</v>
          </cell>
          <cell r="BG310" t="str">
            <v>Custom</v>
          </cell>
          <cell r="BK310">
            <v>101002</v>
          </cell>
        </row>
        <row r="311">
          <cell r="H311" t="str">
            <v>F43INLL-V</v>
          </cell>
          <cell r="M311" t="str">
            <v>T8 Linear Fluorescent</v>
          </cell>
          <cell r="W311" t="str">
            <v>Fluorescent, (3) 48" T-8 @ 25W lamps, Instant Start Ballast, VHLO (BF &gt; 1.1)</v>
          </cell>
          <cell r="AM311">
            <v>3</v>
          </cell>
          <cell r="AP311">
            <v>25</v>
          </cell>
          <cell r="AS311">
            <v>95</v>
          </cell>
          <cell r="AV311" t="str">
            <v>Electronic</v>
          </cell>
          <cell r="AZ311" t="str">
            <v>T8</v>
          </cell>
          <cell r="BG311" t="str">
            <v>Custom</v>
          </cell>
          <cell r="BK311">
            <v>101002</v>
          </cell>
        </row>
        <row r="312">
          <cell r="H312" t="str">
            <v>F43INLU</v>
          </cell>
          <cell r="M312" t="str">
            <v>T8 Linear Fluorescent</v>
          </cell>
          <cell r="W312" t="str">
            <v>Fluorescent, (3) 48" T-8 lamps @ 25W, Instant Start Ballast, NLO (0.85 &lt; BF &lt; 0.95)</v>
          </cell>
          <cell r="AM312">
            <v>3</v>
          </cell>
          <cell r="AP312">
            <v>25</v>
          </cell>
          <cell r="AS312">
            <v>64</v>
          </cell>
          <cell r="AV312" t="str">
            <v>Prem. Elec.</v>
          </cell>
          <cell r="AZ312" t="str">
            <v>T8</v>
          </cell>
          <cell r="BG312" t="str">
            <v>Custom</v>
          </cell>
          <cell r="BK312">
            <v>101002</v>
          </cell>
        </row>
        <row r="313">
          <cell r="H313" t="str">
            <v>F43INLU-R</v>
          </cell>
          <cell r="M313" t="str">
            <v>T8 Linear Fluorescent</v>
          </cell>
          <cell r="W313" t="str">
            <v>Fluorescent, (3) 48" T-8 @ 25W lamps, Instant Start Ballast, RLO (BF &lt; 0.85)</v>
          </cell>
          <cell r="AM313">
            <v>3</v>
          </cell>
          <cell r="AP313">
            <v>25</v>
          </cell>
          <cell r="AS313">
            <v>57</v>
          </cell>
          <cell r="AV313" t="str">
            <v>Prem. Elec.</v>
          </cell>
          <cell r="AZ313" t="str">
            <v>T8</v>
          </cell>
          <cell r="BG313" t="str">
            <v>Custom</v>
          </cell>
          <cell r="BK313">
            <v>101002</v>
          </cell>
        </row>
        <row r="314">
          <cell r="H314" t="str">
            <v>F43INLU-V</v>
          </cell>
          <cell r="M314" t="str">
            <v>T8 Linear Fluorescent</v>
          </cell>
          <cell r="W314" t="str">
            <v>Fluorescent, (3) 48" T-8 @ 25W lamps, Instant Start Ballast, VHLO (BF &gt; 1.1)</v>
          </cell>
          <cell r="AM314">
            <v>3</v>
          </cell>
          <cell r="AP314">
            <v>25</v>
          </cell>
          <cell r="AS314">
            <v>93</v>
          </cell>
          <cell r="AV314" t="str">
            <v>Prem. Elec.</v>
          </cell>
          <cell r="AZ314" t="str">
            <v>T8</v>
          </cell>
          <cell r="BG314" t="str">
            <v>Custom</v>
          </cell>
          <cell r="BK314">
            <v>101002</v>
          </cell>
        </row>
        <row r="315">
          <cell r="H315" t="str">
            <v>F44GNLL</v>
          </cell>
          <cell r="M315" t="str">
            <v>T8 Linear Fluorescent</v>
          </cell>
          <cell r="W315" t="str">
            <v>Fluorescent (4) 48" T-8 @ 25W lamps, Prog. Start or PRS Ballast, NLO (0.85 &lt; BF &lt; 0.95)</v>
          </cell>
          <cell r="AM315">
            <v>4</v>
          </cell>
          <cell r="AP315">
            <v>25</v>
          </cell>
          <cell r="AS315">
            <v>85</v>
          </cell>
          <cell r="AV315" t="str">
            <v>PRS Elec.</v>
          </cell>
          <cell r="AZ315" t="str">
            <v>T8</v>
          </cell>
          <cell r="BG315" t="str">
            <v>Custom</v>
          </cell>
          <cell r="BK315">
            <v>101002</v>
          </cell>
        </row>
        <row r="316">
          <cell r="H316" t="str">
            <v>F44GNLL-R</v>
          </cell>
          <cell r="M316" t="str">
            <v>T8 Linear Fluorescent</v>
          </cell>
          <cell r="W316" t="str">
            <v>Fluorescent (4) 48" T-8 @ 25W lamps, Prog. Start or PRS Ballast, RLO (BF &lt; 0.85)</v>
          </cell>
          <cell r="AM316">
            <v>4</v>
          </cell>
          <cell r="AP316">
            <v>25</v>
          </cell>
          <cell r="AS316">
            <v>73</v>
          </cell>
          <cell r="AV316" t="str">
            <v>PRS Elec.</v>
          </cell>
          <cell r="AZ316" t="str">
            <v>T8</v>
          </cell>
          <cell r="BG316" t="str">
            <v>Custom</v>
          </cell>
          <cell r="BK316">
            <v>101002</v>
          </cell>
        </row>
        <row r="317">
          <cell r="H317" t="str">
            <v>F44IAL-R</v>
          </cell>
          <cell r="M317" t="str">
            <v>T12 Linear Fluorescent</v>
          </cell>
          <cell r="W317" t="str">
            <v>Fluorescent, (4) 48", F25T12 lamps, Instant Start Ballast, RLO (BF &lt; 0.85)</v>
          </cell>
          <cell r="AM317">
            <v>4</v>
          </cell>
          <cell r="AP317">
            <v>25</v>
          </cell>
          <cell r="AS317">
            <v>80</v>
          </cell>
          <cell r="AV317" t="str">
            <v>Electronic</v>
          </cell>
          <cell r="AZ317" t="str">
            <v>T12</v>
          </cell>
          <cell r="BG317" t="str">
            <v>Custom</v>
          </cell>
          <cell r="BK317">
            <v>101001</v>
          </cell>
        </row>
        <row r="318">
          <cell r="H318" t="str">
            <v>F44INLL</v>
          </cell>
          <cell r="M318" t="str">
            <v>T8 Linear Fluorescent</v>
          </cell>
          <cell r="W318" t="str">
            <v>Fluorescent, (4) 48", T-8 @ 25W lamps, Instant Start Ballast, NLO (0.85 &lt; BF &lt; 0.95)</v>
          </cell>
          <cell r="AM318">
            <v>4</v>
          </cell>
          <cell r="AP318">
            <v>25</v>
          </cell>
          <cell r="AS318">
            <v>86</v>
          </cell>
          <cell r="AV318" t="str">
            <v>Electronic</v>
          </cell>
          <cell r="AZ318" t="str">
            <v>T8</v>
          </cell>
          <cell r="BG318" t="str">
            <v>Custom</v>
          </cell>
          <cell r="BK318">
            <v>101002</v>
          </cell>
        </row>
        <row r="319">
          <cell r="H319" t="str">
            <v>F44INLU</v>
          </cell>
          <cell r="M319" t="str">
            <v>T8 Linear Fluorescent</v>
          </cell>
          <cell r="W319" t="str">
            <v>Fluorescent, (4) 48", T-8 @ 25W lamps, Instant Start Ballast, NLO (0.85 &lt; BF &lt; 0.95)</v>
          </cell>
          <cell r="AM319">
            <v>4</v>
          </cell>
          <cell r="AP319">
            <v>25</v>
          </cell>
          <cell r="AS319">
            <v>85</v>
          </cell>
          <cell r="AV319" t="str">
            <v>Prem. Elec.</v>
          </cell>
          <cell r="AZ319" t="str">
            <v>T8</v>
          </cell>
          <cell r="BG319" t="str">
            <v>Custom</v>
          </cell>
          <cell r="BK319">
            <v>101002</v>
          </cell>
        </row>
        <row r="320">
          <cell r="H320" t="str">
            <v>F44INLU-R</v>
          </cell>
          <cell r="M320" t="str">
            <v>T8 Linear Fluorescent</v>
          </cell>
          <cell r="W320" t="str">
            <v>Fluorescent, (4) 48" T-8 @ 25W lamps, Instant Start Ballast, RLO (BF &lt; 0.85)</v>
          </cell>
          <cell r="AM320">
            <v>4</v>
          </cell>
          <cell r="AP320">
            <v>25</v>
          </cell>
          <cell r="AS320">
            <v>75</v>
          </cell>
          <cell r="AV320" t="str">
            <v>Prem. Elec.</v>
          </cell>
          <cell r="AZ320" t="str">
            <v>T8</v>
          </cell>
          <cell r="BG320" t="str">
            <v>Custom</v>
          </cell>
          <cell r="BK320">
            <v>101002</v>
          </cell>
        </row>
        <row r="321">
          <cell r="H321" t="str">
            <v>F44INLU-V</v>
          </cell>
          <cell r="M321" t="str">
            <v>T8 Linear Fluorescent</v>
          </cell>
          <cell r="W321" t="str">
            <v>Fluorescent, (4) 48" T-8 @ 25W lamps, Instant Start Ballast, VHLO (BF &gt; 1.1)</v>
          </cell>
          <cell r="AM321">
            <v>4</v>
          </cell>
          <cell r="AP321">
            <v>25</v>
          </cell>
          <cell r="AS321">
            <v>122</v>
          </cell>
          <cell r="AV321" t="str">
            <v>Prem. Elec.</v>
          </cell>
          <cell r="AZ321" t="str">
            <v>T8</v>
          </cell>
          <cell r="BG321" t="str">
            <v>Custom</v>
          </cell>
          <cell r="BK321">
            <v>101002</v>
          </cell>
        </row>
        <row r="322">
          <cell r="H322" t="str">
            <v>F46INLU/2-R</v>
          </cell>
          <cell r="M322" t="str">
            <v>T8 Linear Fluorescent</v>
          </cell>
          <cell r="W322" t="str">
            <v>Fluorescent (6) 48" T-8 @ 25W lamps, (2) IS Ballasts, RLO (BF &lt; 0.85)</v>
          </cell>
          <cell r="AM322">
            <v>6</v>
          </cell>
          <cell r="AP322">
            <v>25</v>
          </cell>
          <cell r="AS322">
            <v>114</v>
          </cell>
          <cell r="AV322" t="str">
            <v>Prem. Elec.</v>
          </cell>
          <cell r="AZ322" t="str">
            <v>T8</v>
          </cell>
          <cell r="BG322" t="str">
            <v>Custom</v>
          </cell>
          <cell r="BK322">
            <v>101002</v>
          </cell>
        </row>
        <row r="323">
          <cell r="H323" t="str">
            <v>F46INLU/2-V</v>
          </cell>
          <cell r="M323" t="str">
            <v>T8 Linear Fluorescent</v>
          </cell>
          <cell r="W323" t="str">
            <v>Fluorescent (6) 48" T-8 @ 25W lamps, (2) IS Ballasts, VHLO (BF &gt; 1.1)</v>
          </cell>
          <cell r="AM323">
            <v>6</v>
          </cell>
          <cell r="AP323">
            <v>25</v>
          </cell>
          <cell r="AS323">
            <v>184</v>
          </cell>
          <cell r="AV323" t="str">
            <v>Prem. Elec.</v>
          </cell>
          <cell r="AZ323" t="str">
            <v>T8</v>
          </cell>
          <cell r="BG323" t="str">
            <v>Custom</v>
          </cell>
          <cell r="BK323">
            <v>101002</v>
          </cell>
        </row>
        <row r="324">
          <cell r="H324" t="str">
            <v>H25/1</v>
          </cell>
          <cell r="M324" t="str">
            <v>Halogen</v>
          </cell>
          <cell r="W324" t="str">
            <v>Halogen, (1) 25W lamp</v>
          </cell>
          <cell r="AM324">
            <v>1</v>
          </cell>
          <cell r="AP324">
            <v>25</v>
          </cell>
          <cell r="AS324">
            <v>25</v>
          </cell>
          <cell r="AV324" t="str">
            <v>NA</v>
          </cell>
          <cell r="AZ324" t="str">
            <v>Halogen</v>
          </cell>
          <cell r="BG324" t="str">
            <v>Custom</v>
          </cell>
          <cell r="BK324">
            <v>101106</v>
          </cell>
        </row>
        <row r="325">
          <cell r="H325" t="str">
            <v>H26/1</v>
          </cell>
          <cell r="M325" t="str">
            <v>Halogen</v>
          </cell>
          <cell r="W325" t="str">
            <v>Halogen, (1) 26W lamp</v>
          </cell>
          <cell r="AM325">
            <v>1</v>
          </cell>
          <cell r="AP325">
            <v>26</v>
          </cell>
          <cell r="AS325">
            <v>26</v>
          </cell>
          <cell r="AV325" t="str">
            <v>NA</v>
          </cell>
          <cell r="AZ325" t="str">
            <v>Halogen</v>
          </cell>
          <cell r="BG325" t="str">
            <v>Custom</v>
          </cell>
          <cell r="BK325">
            <v>101106</v>
          </cell>
        </row>
        <row r="326">
          <cell r="H326" t="str">
            <v>H27/1</v>
          </cell>
          <cell r="M326" t="str">
            <v>Halogen</v>
          </cell>
          <cell r="W326" t="str">
            <v>Halogen, (1) 27W lamp</v>
          </cell>
          <cell r="AM326">
            <v>1</v>
          </cell>
          <cell r="AP326">
            <v>27</v>
          </cell>
          <cell r="AS326">
            <v>27</v>
          </cell>
          <cell r="AV326" t="str">
            <v>NA</v>
          </cell>
          <cell r="AZ326" t="str">
            <v>Halogen</v>
          </cell>
          <cell r="BG326" t="str">
            <v>Custom</v>
          </cell>
          <cell r="BK326">
            <v>101106</v>
          </cell>
        </row>
        <row r="327">
          <cell r="H327" t="str">
            <v>F41GPL/T2-H</v>
          </cell>
          <cell r="M327" t="str">
            <v>T5 Linear Fluorescent</v>
          </cell>
          <cell r="W327" t="str">
            <v>Fluorescent (1) 45.8" (1163mm) T-5 lamp; Tandem 2-lamp PRS Ballast, HLO (.95 &lt; BF &lt; 1.1)</v>
          </cell>
          <cell r="AM327">
            <v>1</v>
          </cell>
          <cell r="AP327">
            <v>28</v>
          </cell>
          <cell r="AS327">
            <v>32</v>
          </cell>
          <cell r="AV327" t="str">
            <v>PRS Elec.</v>
          </cell>
          <cell r="AZ327" t="str">
            <v>T5</v>
          </cell>
          <cell r="BG327" t="str">
            <v>Custom</v>
          </cell>
          <cell r="BK327">
            <v>101003</v>
          </cell>
        </row>
        <row r="328">
          <cell r="H328" t="str">
            <v>F41GPL-H</v>
          </cell>
          <cell r="M328" t="str">
            <v>T5 Linear Fluorescent</v>
          </cell>
          <cell r="W328" t="str">
            <v>Fluorescent (1) 45.8" (1163mm) T-5 lamp; (1) PRS Electronic Ballast, HLO (.95 &lt; BF &lt; 1.1)</v>
          </cell>
          <cell r="AM328">
            <v>1</v>
          </cell>
          <cell r="AP328">
            <v>28</v>
          </cell>
          <cell r="AS328">
            <v>33</v>
          </cell>
          <cell r="AV328" t="str">
            <v>PRS Elec.</v>
          </cell>
          <cell r="AZ328" t="str">
            <v>T5</v>
          </cell>
          <cell r="BG328" t="str">
            <v>Custom</v>
          </cell>
          <cell r="BK328">
            <v>101003</v>
          </cell>
        </row>
        <row r="329">
          <cell r="H329" t="str">
            <v>F41GRLL</v>
          </cell>
          <cell r="M329" t="str">
            <v>T8 Linear Fluorescent</v>
          </cell>
          <cell r="W329" t="str">
            <v>Fluorescent (1) 48" T-8 @ 28W lamp, Prog. Start or PRS Ballast, NLO (0.85 &lt; BF &lt; 0.95)</v>
          </cell>
          <cell r="AM329">
            <v>1</v>
          </cell>
          <cell r="AP329">
            <v>28</v>
          </cell>
          <cell r="AS329">
            <v>26</v>
          </cell>
          <cell r="AV329" t="str">
            <v>PRS Elec.</v>
          </cell>
          <cell r="AZ329" t="str">
            <v>T8</v>
          </cell>
          <cell r="BG329" t="str">
            <v>Custom</v>
          </cell>
          <cell r="BK329">
            <v>101002</v>
          </cell>
        </row>
        <row r="330">
          <cell r="H330" t="str">
            <v>F41GRLL-R</v>
          </cell>
          <cell r="M330" t="str">
            <v>T8 Linear Fluorescent</v>
          </cell>
          <cell r="W330" t="str">
            <v>Fluorescent (1) 48" T-8 @ 28W lamp, Prog. Start or PRS Ballast, RLO (BF&lt; 0.85)</v>
          </cell>
          <cell r="AM330">
            <v>1</v>
          </cell>
          <cell r="AP330">
            <v>28</v>
          </cell>
          <cell r="AS330">
            <v>22</v>
          </cell>
          <cell r="AV330" t="str">
            <v>PRS Elec.</v>
          </cell>
          <cell r="AZ330" t="str">
            <v>T8</v>
          </cell>
          <cell r="BG330" t="str">
            <v>Custom</v>
          </cell>
          <cell r="BK330">
            <v>101002</v>
          </cell>
        </row>
        <row r="331">
          <cell r="H331" t="str">
            <v>F41IRLL</v>
          </cell>
          <cell r="M331" t="str">
            <v>T8 Linear Fluorescent</v>
          </cell>
          <cell r="W331" t="str">
            <v>Fluorescent, (1) 48" T-8 @ 28W lamp, Instant Start Ballast, NLO (0.85 &lt; BF &lt; 0.95)</v>
          </cell>
          <cell r="AM331">
            <v>1</v>
          </cell>
          <cell r="AP331">
            <v>28</v>
          </cell>
          <cell r="AS331">
            <v>27</v>
          </cell>
          <cell r="AV331" t="str">
            <v>Electronic</v>
          </cell>
          <cell r="AZ331" t="str">
            <v>T8</v>
          </cell>
          <cell r="BG331" t="str">
            <v>Custom</v>
          </cell>
          <cell r="BK331">
            <v>101002</v>
          </cell>
        </row>
        <row r="332">
          <cell r="H332" t="str">
            <v>F41IRLL-V</v>
          </cell>
          <cell r="M332" t="str">
            <v>T8 Linear Fluorescent</v>
          </cell>
          <cell r="W332" t="str">
            <v>Fluorescent, (1) 48" T-8 @ 28W lamp, Instant Start Ballast, VHLO (BF &gt; 1.1)</v>
          </cell>
          <cell r="AM332">
            <v>1</v>
          </cell>
          <cell r="AP332">
            <v>28</v>
          </cell>
          <cell r="AS332">
            <v>35</v>
          </cell>
          <cell r="AV332" t="str">
            <v>Electronic</v>
          </cell>
          <cell r="AZ332" t="str">
            <v>T8</v>
          </cell>
          <cell r="BG332" t="str">
            <v>Custom</v>
          </cell>
          <cell r="BK332">
            <v>101002</v>
          </cell>
        </row>
        <row r="333">
          <cell r="H333" t="str">
            <v>F41IRLU</v>
          </cell>
          <cell r="M333" t="str">
            <v>T8 Linear Fluorescent</v>
          </cell>
          <cell r="W333" t="str">
            <v>Fluorescent, (1), T-8 @ 28W lamp, Instant Start Ballast, NLO (0.85 &lt; BF &lt; 0.95)</v>
          </cell>
          <cell r="AM333">
            <v>1</v>
          </cell>
          <cell r="AP333">
            <v>28</v>
          </cell>
          <cell r="AS333">
            <v>25</v>
          </cell>
          <cell r="AV333" t="str">
            <v>Prem. Elec.</v>
          </cell>
          <cell r="AZ333" t="str">
            <v>T8</v>
          </cell>
          <cell r="BG333" t="str">
            <v>Custom</v>
          </cell>
          <cell r="BK333">
            <v>101002</v>
          </cell>
        </row>
        <row r="334">
          <cell r="H334" t="str">
            <v>F41IRLU/T3-R</v>
          </cell>
          <cell r="M334" t="str">
            <v>T8 Linear Fluorescent</v>
          </cell>
          <cell r="W334" t="str">
            <v>Fluorescent, (1) 48", T-8 @ 28W lamp, Tandem 3-lamp IS Ballast, RLO (BF&lt; 0.85)</v>
          </cell>
          <cell r="AM334">
            <v>1</v>
          </cell>
          <cell r="AP334">
            <v>28</v>
          </cell>
          <cell r="AS334">
            <v>21</v>
          </cell>
          <cell r="AV334" t="str">
            <v>Prem. Elec.</v>
          </cell>
          <cell r="AZ334" t="str">
            <v>T8</v>
          </cell>
          <cell r="BG334" t="str">
            <v>Custom</v>
          </cell>
          <cell r="BK334">
            <v>101002</v>
          </cell>
        </row>
        <row r="335">
          <cell r="H335" t="str">
            <v>F41IRLU/T4-R</v>
          </cell>
          <cell r="M335" t="str">
            <v>T8 Linear Fluorescent</v>
          </cell>
          <cell r="W335" t="str">
            <v>Fluorescent, (1) 48", T-8 @ 28W lamp, Tandem 4-lamp IS Ballast, RLO (BF&lt; 0.85)</v>
          </cell>
          <cell r="AM335">
            <v>1</v>
          </cell>
          <cell r="AP335">
            <v>28</v>
          </cell>
          <cell r="AS335">
            <v>21</v>
          </cell>
          <cell r="AV335" t="str">
            <v>Prem. Elec.</v>
          </cell>
          <cell r="AZ335" t="str">
            <v>T8</v>
          </cell>
          <cell r="BG335" t="str">
            <v>Custom</v>
          </cell>
          <cell r="BK335">
            <v>101002</v>
          </cell>
        </row>
        <row r="336">
          <cell r="H336" t="str">
            <v>F41IRLU-R</v>
          </cell>
          <cell r="M336" t="str">
            <v>T8 Linear Fluorescent</v>
          </cell>
          <cell r="W336" t="str">
            <v>Fluorescent, (1), T-8 @ 28W lamp, Instant Start Ballast, RLO (BF&lt; 0.85)</v>
          </cell>
          <cell r="AM336">
            <v>1</v>
          </cell>
          <cell r="AP336">
            <v>28</v>
          </cell>
          <cell r="AS336">
            <v>22</v>
          </cell>
          <cell r="AV336" t="str">
            <v>Prem. Elec.</v>
          </cell>
          <cell r="AZ336" t="str">
            <v>T8</v>
          </cell>
          <cell r="BG336" t="str">
            <v>Custom</v>
          </cell>
          <cell r="BK336">
            <v>101002</v>
          </cell>
        </row>
        <row r="337">
          <cell r="H337" t="str">
            <v>F41IRLU-V</v>
          </cell>
          <cell r="M337" t="str">
            <v>T8 Linear Fluorescent</v>
          </cell>
          <cell r="W337" t="str">
            <v>Fluorescent, (1), T-8 @ 28W lamp, Instant Start Ballast, VHLO (BF &gt; 1.1)</v>
          </cell>
          <cell r="AM337">
            <v>1</v>
          </cell>
          <cell r="AP337">
            <v>28</v>
          </cell>
          <cell r="AS337">
            <v>33</v>
          </cell>
          <cell r="AV337" t="str">
            <v>Prem. Elec.</v>
          </cell>
          <cell r="AZ337" t="str">
            <v>T8</v>
          </cell>
          <cell r="BG337" t="str">
            <v>Custom</v>
          </cell>
          <cell r="BK337">
            <v>101002</v>
          </cell>
        </row>
        <row r="338">
          <cell r="H338" t="str">
            <v>F42GPL-H</v>
          </cell>
          <cell r="M338" t="str">
            <v>T5 Linear Fluorescent</v>
          </cell>
          <cell r="W338" t="str">
            <v>Fluorescent (2) 45.8" (1163mm) T-5 lamps; (1) PRS Electronic Ballast, HLO (.95 &lt; BF &lt; 1.1)</v>
          </cell>
          <cell r="AM338">
            <v>2</v>
          </cell>
          <cell r="AP338">
            <v>28</v>
          </cell>
          <cell r="AS338">
            <v>63</v>
          </cell>
          <cell r="AV338" t="str">
            <v>PRS Elec.</v>
          </cell>
          <cell r="AZ338" t="str">
            <v>T5</v>
          </cell>
          <cell r="BG338" t="str">
            <v>Custom</v>
          </cell>
          <cell r="BK338">
            <v>101003</v>
          </cell>
        </row>
        <row r="339">
          <cell r="H339" t="str">
            <v>F42GRLL</v>
          </cell>
          <cell r="M339" t="str">
            <v>T8 Linear Fluorescent</v>
          </cell>
          <cell r="W339" t="str">
            <v>Fluorescent (2) 48" T-8 @ 28W lamps, Prog. Start or PRS Ballast, NLO (0.85 &lt; BF &lt; 0.95)</v>
          </cell>
          <cell r="AM339">
            <v>2</v>
          </cell>
          <cell r="AP339">
            <v>28</v>
          </cell>
          <cell r="AS339">
            <v>49</v>
          </cell>
          <cell r="AV339" t="str">
            <v>PRS Elec.</v>
          </cell>
          <cell r="AZ339" t="str">
            <v>T8</v>
          </cell>
          <cell r="BG339" t="str">
            <v>Custom</v>
          </cell>
          <cell r="BK339">
            <v>101002</v>
          </cell>
        </row>
        <row r="340">
          <cell r="H340" t="str">
            <v>F42GRLL-R</v>
          </cell>
          <cell r="M340" t="str">
            <v>T8 Linear Fluorescent</v>
          </cell>
          <cell r="W340" t="str">
            <v>Fluorescent (2) 48" T-8 @ 28W lamps, Prog. Start or PRS Ballast, RLO (BF&lt; 0.85)</v>
          </cell>
          <cell r="AM340">
            <v>2</v>
          </cell>
          <cell r="AP340">
            <v>28</v>
          </cell>
          <cell r="AS340">
            <v>40</v>
          </cell>
          <cell r="AV340" t="str">
            <v>PRS Elec.</v>
          </cell>
          <cell r="AZ340" t="str">
            <v>T8</v>
          </cell>
          <cell r="BG340" t="str">
            <v>Custom</v>
          </cell>
          <cell r="BK340">
            <v>101002</v>
          </cell>
        </row>
        <row r="341">
          <cell r="H341" t="str">
            <v>F42GRLL-V</v>
          </cell>
          <cell r="M341" t="str">
            <v>T8 Linear Fluorescent</v>
          </cell>
          <cell r="W341" t="str">
            <v>Fluorescent, (2) 48", T-8 lamps, Prog. Start or PRS Ballast, VHLO (BF &gt; 1.1)</v>
          </cell>
          <cell r="AM341">
            <v>2</v>
          </cell>
          <cell r="AP341">
            <v>28</v>
          </cell>
          <cell r="AS341">
            <v>66</v>
          </cell>
          <cell r="AV341" t="str">
            <v>PRS Elec.</v>
          </cell>
          <cell r="AZ341" t="str">
            <v>T8</v>
          </cell>
          <cell r="BG341" t="str">
            <v>Custom</v>
          </cell>
          <cell r="BK341">
            <v>101002</v>
          </cell>
        </row>
        <row r="342">
          <cell r="H342" t="str">
            <v>F42IRLL</v>
          </cell>
          <cell r="M342" t="str">
            <v>T8 Linear Fluorescent</v>
          </cell>
          <cell r="W342" t="str">
            <v>Fluorescent, (2) 48", T-8 @ 28W lamps, Instant Start Ballast, NLO (0.85 &lt; BF &lt; 0.95)</v>
          </cell>
          <cell r="AM342">
            <v>2</v>
          </cell>
          <cell r="AP342">
            <v>28</v>
          </cell>
          <cell r="AS342">
            <v>52</v>
          </cell>
          <cell r="AV342" t="str">
            <v>Electronic</v>
          </cell>
          <cell r="AZ342" t="str">
            <v>T8</v>
          </cell>
          <cell r="BG342" t="str">
            <v>Custom</v>
          </cell>
          <cell r="BK342">
            <v>101002</v>
          </cell>
        </row>
        <row r="343">
          <cell r="H343" t="str">
            <v>F42IRLL-V</v>
          </cell>
          <cell r="M343" t="str">
            <v>T8 Linear Fluorescent</v>
          </cell>
          <cell r="W343" t="str">
            <v>Fluorescent, (2) 48" T-8 @ 28W lamps, Instant Start Ballast, VHLO (BF &gt; 1.1)</v>
          </cell>
          <cell r="AM343">
            <v>2</v>
          </cell>
          <cell r="AP343">
            <v>28</v>
          </cell>
          <cell r="AS343">
            <v>68</v>
          </cell>
          <cell r="AV343" t="str">
            <v>Electronic</v>
          </cell>
          <cell r="AZ343" t="str">
            <v>T8</v>
          </cell>
          <cell r="BG343" t="str">
            <v>Custom</v>
          </cell>
          <cell r="BK343">
            <v>101002</v>
          </cell>
        </row>
        <row r="344">
          <cell r="H344" t="str">
            <v>F42IRLU</v>
          </cell>
          <cell r="M344" t="str">
            <v>T8 Linear Fluorescent</v>
          </cell>
          <cell r="W344" t="str">
            <v>Fluorescent, (2), T-8 @ 28W lamps, Instant Start Ballast, NLO (0.85 &lt; BF &lt; 0.95)</v>
          </cell>
          <cell r="AM344">
            <v>2</v>
          </cell>
          <cell r="AP344">
            <v>28</v>
          </cell>
          <cell r="AS344">
            <v>48</v>
          </cell>
          <cell r="AV344" t="str">
            <v>Prem. Elec.</v>
          </cell>
          <cell r="AZ344" t="str">
            <v>T8</v>
          </cell>
          <cell r="BG344" t="str">
            <v>Custom</v>
          </cell>
          <cell r="BK344">
            <v>101002</v>
          </cell>
        </row>
        <row r="345">
          <cell r="H345" t="str">
            <v>F42IRLU/T4-R</v>
          </cell>
          <cell r="M345" t="str">
            <v>T8 Linear Fluorescent</v>
          </cell>
          <cell r="W345" t="str">
            <v>Fluorescent, (2) 48", T-8 @ 28W lamps, Tandem 4-lamp IS Ballast, RLO (BF&lt; 0.85)</v>
          </cell>
          <cell r="AM345">
            <v>2</v>
          </cell>
          <cell r="AP345">
            <v>28</v>
          </cell>
          <cell r="AS345">
            <v>42</v>
          </cell>
          <cell r="AV345" t="str">
            <v>Prem. Elec.</v>
          </cell>
          <cell r="AZ345" t="str">
            <v>T8</v>
          </cell>
          <cell r="BG345" t="str">
            <v>Custom</v>
          </cell>
          <cell r="BK345">
            <v>101002</v>
          </cell>
        </row>
        <row r="346">
          <cell r="H346" t="str">
            <v>F42IRLU-R</v>
          </cell>
          <cell r="M346" t="str">
            <v>T8 Linear Fluorescent</v>
          </cell>
          <cell r="W346" t="str">
            <v>Fluorescent, (2) 48", T-8 @ 28W lamps, Instant Start Ballast, RLO (BF&lt; 0.85)</v>
          </cell>
          <cell r="AM346">
            <v>2</v>
          </cell>
          <cell r="AP346">
            <v>28</v>
          </cell>
          <cell r="AS346">
            <v>43</v>
          </cell>
          <cell r="AV346" t="str">
            <v>Prem. Elec.</v>
          </cell>
          <cell r="AZ346" t="str">
            <v>T8</v>
          </cell>
          <cell r="BG346" t="str">
            <v>Custom</v>
          </cell>
          <cell r="BK346">
            <v>101002</v>
          </cell>
        </row>
        <row r="347">
          <cell r="H347" t="str">
            <v>F42IRLU-V</v>
          </cell>
          <cell r="M347" t="str">
            <v>T8 Linear Fluorescent</v>
          </cell>
          <cell r="W347" t="str">
            <v>Fluorescent, (2) 48", T-8 @ 28W lamps, Instant Start Ballast, VHLO (BF &gt; 1.1)</v>
          </cell>
          <cell r="AM347">
            <v>2</v>
          </cell>
          <cell r="AP347">
            <v>28</v>
          </cell>
          <cell r="AS347">
            <v>65</v>
          </cell>
          <cell r="AV347" t="str">
            <v>Prem. Elec.</v>
          </cell>
          <cell r="AZ347" t="str">
            <v>T8</v>
          </cell>
          <cell r="BG347" t="str">
            <v>Custom</v>
          </cell>
          <cell r="BK347">
            <v>101002</v>
          </cell>
        </row>
        <row r="348">
          <cell r="H348" t="str">
            <v>F43GPL/2-H</v>
          </cell>
          <cell r="M348" t="str">
            <v>T5 Linear Fluorescent</v>
          </cell>
          <cell r="W348" t="str">
            <v>Fluorescent (3) 45.8" (1163mm) T-5 lamps; (2) PRS Electronic Ballasts, HLO (.95 &lt; BF &lt; 1.1)</v>
          </cell>
          <cell r="AM348">
            <v>3</v>
          </cell>
          <cell r="AP348">
            <v>28</v>
          </cell>
          <cell r="AS348">
            <v>96</v>
          </cell>
          <cell r="AV348" t="str">
            <v>PRS Elec.</v>
          </cell>
          <cell r="AZ348" t="str">
            <v>T5</v>
          </cell>
          <cell r="BG348" t="str">
            <v>Custom</v>
          </cell>
          <cell r="BK348">
            <v>101003</v>
          </cell>
        </row>
        <row r="349">
          <cell r="H349" t="str">
            <v>F43GRLL</v>
          </cell>
          <cell r="M349" t="str">
            <v>T8 Linear Fluorescent</v>
          </cell>
          <cell r="W349" t="str">
            <v>Fluorescent (3) 48" T-8 @ 28W lamps, Prog. Start or PRS Ballast, NLO (0.85 &lt; BF &lt; 0.95)</v>
          </cell>
          <cell r="AM349">
            <v>3</v>
          </cell>
          <cell r="AP349">
            <v>28</v>
          </cell>
          <cell r="AS349">
            <v>75</v>
          </cell>
          <cell r="AV349" t="str">
            <v>PRS Elec.</v>
          </cell>
          <cell r="AZ349" t="str">
            <v>T8</v>
          </cell>
          <cell r="BG349" t="str">
            <v>Custom</v>
          </cell>
          <cell r="BK349">
            <v>101002</v>
          </cell>
        </row>
        <row r="350">
          <cell r="H350" t="str">
            <v>F43GRLL-R</v>
          </cell>
          <cell r="M350" t="str">
            <v>T8 Linear Fluorescent</v>
          </cell>
          <cell r="W350" t="str">
            <v>Fluorescent, (3) 48" T-8 @ 28W lamps, Prog. Start or PRS Ballast, RLO (BF &lt; 0.85)</v>
          </cell>
          <cell r="AM350">
            <v>3</v>
          </cell>
          <cell r="AP350">
            <v>28</v>
          </cell>
          <cell r="AS350">
            <v>62</v>
          </cell>
          <cell r="AV350" t="str">
            <v>PRS Elec.</v>
          </cell>
          <cell r="AZ350" t="str">
            <v>T8</v>
          </cell>
          <cell r="BG350" t="str">
            <v>Custom</v>
          </cell>
          <cell r="BK350">
            <v>101002</v>
          </cell>
        </row>
        <row r="351">
          <cell r="H351" t="str">
            <v>F43GRLL-V</v>
          </cell>
          <cell r="M351" t="str">
            <v>T8 Linear Fluorescent</v>
          </cell>
          <cell r="W351" t="str">
            <v>Fluorescent, (3) 48", T-8 lamps, Prog. Start or PRS Ballast, VHLO (BF &gt; 1.1)</v>
          </cell>
          <cell r="AM351">
            <v>3</v>
          </cell>
          <cell r="AP351">
            <v>28</v>
          </cell>
          <cell r="AS351">
            <v>92</v>
          </cell>
          <cell r="AV351" t="str">
            <v>PRS Elec.</v>
          </cell>
          <cell r="AZ351" t="str">
            <v>T8</v>
          </cell>
          <cell r="BG351" t="str">
            <v>Custom</v>
          </cell>
          <cell r="BK351">
            <v>101002</v>
          </cell>
        </row>
        <row r="352">
          <cell r="H352" t="str">
            <v>F43IRLL</v>
          </cell>
          <cell r="M352" t="str">
            <v>T8 Linear Fluorescent</v>
          </cell>
          <cell r="W352" t="str">
            <v>Fluorescent, (3) 48" T-8 @ 28W lamps, Instant Start Ballast, NLO (0.85 &lt; BF &lt; 0.95)</v>
          </cell>
          <cell r="AM352">
            <v>3</v>
          </cell>
          <cell r="AP352">
            <v>28</v>
          </cell>
          <cell r="AS352">
            <v>76</v>
          </cell>
          <cell r="AV352" t="str">
            <v>Electronic</v>
          </cell>
          <cell r="AZ352" t="str">
            <v>T8</v>
          </cell>
          <cell r="BG352" t="str">
            <v>Custom</v>
          </cell>
          <cell r="BK352">
            <v>101002</v>
          </cell>
        </row>
        <row r="353">
          <cell r="H353" t="str">
            <v>F43IRLL-H</v>
          </cell>
          <cell r="M353" t="str">
            <v>T8 Linear Fluorescent</v>
          </cell>
          <cell r="W353" t="str">
            <v>Fluorescent, (3) 48" T-8 @ 28W lamps, Instant Start Ballast, HLO (.95 &lt; BF &lt; 1.1)</v>
          </cell>
          <cell r="AM353">
            <v>3</v>
          </cell>
          <cell r="AP353">
            <v>28</v>
          </cell>
          <cell r="AS353">
            <v>82</v>
          </cell>
          <cell r="AV353" t="str">
            <v>Electronic</v>
          </cell>
          <cell r="AZ353" t="str">
            <v>T8</v>
          </cell>
          <cell r="BG353" t="str">
            <v>Custom</v>
          </cell>
          <cell r="BK353">
            <v>101002</v>
          </cell>
        </row>
        <row r="354">
          <cell r="H354" t="str">
            <v>F43IRLL-V</v>
          </cell>
          <cell r="M354" t="str">
            <v>T8 Linear Fluorescent</v>
          </cell>
          <cell r="W354" t="str">
            <v>Fluorescent, (3) 48" T-8 @ 28W lamps, Instant Start Ballast, VHLO (BF &gt; 1.1)</v>
          </cell>
          <cell r="AM354">
            <v>3</v>
          </cell>
          <cell r="AP354">
            <v>28</v>
          </cell>
          <cell r="AS354">
            <v>97</v>
          </cell>
          <cell r="AV354" t="str">
            <v>Electronic</v>
          </cell>
          <cell r="AZ354" t="str">
            <v>T8</v>
          </cell>
          <cell r="BG354" t="str">
            <v>Custom</v>
          </cell>
          <cell r="BK354">
            <v>101002</v>
          </cell>
        </row>
        <row r="355">
          <cell r="H355" t="str">
            <v>F43IRLU</v>
          </cell>
          <cell r="M355" t="str">
            <v>T8 Linear Fluorescent</v>
          </cell>
          <cell r="W355" t="str">
            <v>Fluorescent, (3) 48" T-8 lamps @ 28W, Instant Start Ballast, NLO (0.85 &lt; BF &lt; 0.95)</v>
          </cell>
          <cell r="AM355">
            <v>3</v>
          </cell>
          <cell r="AP355">
            <v>28</v>
          </cell>
          <cell r="AS355">
            <v>72</v>
          </cell>
          <cell r="AV355" t="str">
            <v>Prem. Elec.</v>
          </cell>
          <cell r="AZ355" t="str">
            <v>T8</v>
          </cell>
          <cell r="BG355" t="str">
            <v>Custom</v>
          </cell>
          <cell r="BK355">
            <v>101002</v>
          </cell>
        </row>
        <row r="356">
          <cell r="H356" t="str">
            <v>F43IRLU-R</v>
          </cell>
          <cell r="M356" t="str">
            <v>T8 Linear Fluorescent</v>
          </cell>
          <cell r="W356" t="str">
            <v>Fluorescent, (3) 48" T-8 @ 28W lamps, Instant Start Ballast, RLO (BF &lt; 0.85)</v>
          </cell>
          <cell r="AM356">
            <v>3</v>
          </cell>
          <cell r="AP356">
            <v>28</v>
          </cell>
          <cell r="AS356">
            <v>63</v>
          </cell>
          <cell r="AV356" t="str">
            <v>Prem. Elec.</v>
          </cell>
          <cell r="AZ356" t="str">
            <v>T8</v>
          </cell>
          <cell r="BG356" t="str">
            <v>Custom</v>
          </cell>
          <cell r="BK356">
            <v>101002</v>
          </cell>
        </row>
        <row r="357">
          <cell r="H357" t="str">
            <v>F43IRLU-V</v>
          </cell>
          <cell r="M357" t="str">
            <v>T8 Linear Fluorescent</v>
          </cell>
          <cell r="W357" t="str">
            <v>Fluorescent, (3) 48" T-8 @ 28W lamps, Instant Start Ballast, VHLO (BF &gt; 1.1)</v>
          </cell>
          <cell r="AM357">
            <v>3</v>
          </cell>
          <cell r="AP357">
            <v>28</v>
          </cell>
          <cell r="AS357">
            <v>96</v>
          </cell>
          <cell r="AV357" t="str">
            <v>Prem. Elec.</v>
          </cell>
          <cell r="AZ357" t="str">
            <v>T8</v>
          </cell>
          <cell r="BG357" t="str">
            <v>Custom</v>
          </cell>
          <cell r="BK357">
            <v>101002</v>
          </cell>
        </row>
        <row r="358">
          <cell r="H358" t="str">
            <v>F44GPL/2-H</v>
          </cell>
          <cell r="M358" t="str">
            <v>T5 Linear Fluorescent</v>
          </cell>
          <cell r="W358" t="str">
            <v>Fluorescent (4) 45.8" (1163mm) T-5 lamps; (2) PRS Electronic Ballasts, HLO (.95 &lt; BF &lt; 1.1)</v>
          </cell>
          <cell r="AM358">
            <v>4</v>
          </cell>
          <cell r="AP358">
            <v>28</v>
          </cell>
          <cell r="AS358">
            <v>126</v>
          </cell>
          <cell r="AV358" t="str">
            <v>PRS Elec.</v>
          </cell>
          <cell r="AZ358" t="str">
            <v>T5</v>
          </cell>
          <cell r="BG358" t="str">
            <v>Custom</v>
          </cell>
          <cell r="BK358">
            <v>101003</v>
          </cell>
        </row>
        <row r="359">
          <cell r="H359" t="str">
            <v>F44GRLL</v>
          </cell>
          <cell r="M359" t="str">
            <v>T8 Linear Fluorescent</v>
          </cell>
          <cell r="W359" t="str">
            <v>Fluorescent (4) 48" T-8 @ 28W lamps, Prog. Start or PRS Ballast, NLO (0.85 &lt; BF &lt; 0.95)</v>
          </cell>
          <cell r="AM359">
            <v>4</v>
          </cell>
          <cell r="AP359">
            <v>28</v>
          </cell>
          <cell r="AS359">
            <v>99</v>
          </cell>
          <cell r="AV359" t="str">
            <v>PRS Elec.</v>
          </cell>
          <cell r="AZ359" t="str">
            <v>T8</v>
          </cell>
          <cell r="BG359" t="str">
            <v>Custom</v>
          </cell>
          <cell r="BK359">
            <v>101002</v>
          </cell>
        </row>
        <row r="360">
          <cell r="H360" t="str">
            <v>F44GRLL-R</v>
          </cell>
          <cell r="M360" t="str">
            <v>T8 Linear Fluorescent</v>
          </cell>
          <cell r="W360" t="str">
            <v>Fluorescent (4) 48" T-8 @ 28W lamps, Prog. Start or PRS Ballast, RLO (BF &lt; 0.85)</v>
          </cell>
          <cell r="AM360">
            <v>4</v>
          </cell>
          <cell r="AP360">
            <v>28</v>
          </cell>
          <cell r="AS360">
            <v>80</v>
          </cell>
          <cell r="AV360" t="str">
            <v>PRS Elec.</v>
          </cell>
          <cell r="AZ360" t="str">
            <v>T8</v>
          </cell>
          <cell r="BG360" t="str">
            <v>Custom</v>
          </cell>
          <cell r="BK360">
            <v>101002</v>
          </cell>
        </row>
        <row r="361">
          <cell r="H361" t="str">
            <v>F44IRLL</v>
          </cell>
          <cell r="M361" t="str">
            <v>T8 Linear Fluorescent</v>
          </cell>
          <cell r="W361" t="str">
            <v>Fluorescent, (4) 48", T-8 @ 28W lamps, Instant Start Ballast, NLO (0.85 &lt; BF &lt; 0.95)</v>
          </cell>
          <cell r="AM361">
            <v>4</v>
          </cell>
          <cell r="AP361">
            <v>28</v>
          </cell>
          <cell r="AS361">
            <v>99</v>
          </cell>
          <cell r="AV361" t="str">
            <v>Electronic</v>
          </cell>
          <cell r="AZ361" t="str">
            <v>T8</v>
          </cell>
          <cell r="BG361" t="str">
            <v>Custom</v>
          </cell>
          <cell r="BK361">
            <v>101002</v>
          </cell>
        </row>
        <row r="362">
          <cell r="H362" t="str">
            <v>F44IRLL-R</v>
          </cell>
          <cell r="M362" t="str">
            <v>T8 Linear Fluorescent</v>
          </cell>
          <cell r="W362" t="str">
            <v>Fluorescent, (4) 48", T-8 @ 28W lamps, Instant Start Ballast, RLO (BF &lt; 0.85)</v>
          </cell>
          <cell r="AM362">
            <v>4</v>
          </cell>
          <cell r="AP362">
            <v>28</v>
          </cell>
          <cell r="AS362">
            <v>85</v>
          </cell>
          <cell r="AV362" t="str">
            <v>Electronic</v>
          </cell>
          <cell r="AZ362" t="str">
            <v>T8</v>
          </cell>
          <cell r="BG362" t="str">
            <v>Custom</v>
          </cell>
          <cell r="BK362">
            <v>101002</v>
          </cell>
        </row>
        <row r="363">
          <cell r="H363" t="str">
            <v>F44IRLU</v>
          </cell>
          <cell r="M363" t="str">
            <v>T8 Linear Fluorescent</v>
          </cell>
          <cell r="W363" t="str">
            <v>Fluorescent, (4) 48", T-8 @ 28W lamps, Instant Start Ballast, NLO (0.85 &lt; BF &lt; 0.95)</v>
          </cell>
          <cell r="AM363">
            <v>4</v>
          </cell>
          <cell r="AP363">
            <v>28</v>
          </cell>
          <cell r="AS363">
            <v>94</v>
          </cell>
          <cell r="AV363" t="str">
            <v>Prem. Elec.</v>
          </cell>
          <cell r="AZ363" t="str">
            <v>T8</v>
          </cell>
          <cell r="BG363" t="str">
            <v>Custom</v>
          </cell>
          <cell r="BK363">
            <v>101002</v>
          </cell>
        </row>
        <row r="364">
          <cell r="H364" t="str">
            <v>F44IRLU-R</v>
          </cell>
          <cell r="M364" t="str">
            <v>T8 Linear Fluorescent</v>
          </cell>
          <cell r="W364" t="str">
            <v>Fluorescent, (4) 48" T-8 @ 28W lamps, Instant Start Ballast, RLO (BF &lt; 0.85)</v>
          </cell>
          <cell r="AM364">
            <v>4</v>
          </cell>
          <cell r="AP364">
            <v>28</v>
          </cell>
          <cell r="AS364">
            <v>83</v>
          </cell>
          <cell r="AV364" t="str">
            <v>Prem. Elec.</v>
          </cell>
          <cell r="AZ364" t="str">
            <v>T8</v>
          </cell>
          <cell r="BG364" t="str">
            <v>Custom</v>
          </cell>
          <cell r="BK364">
            <v>101002</v>
          </cell>
        </row>
        <row r="365">
          <cell r="H365" t="str">
            <v>F44IRLU-V</v>
          </cell>
          <cell r="M365" t="str">
            <v>T8 Linear Fluorescent</v>
          </cell>
          <cell r="W365" t="str">
            <v>Fluorescent, (4) 48" T-8 @ 28W lamps, Instant Start Ballast, VHLO (BF &gt; 1.1)</v>
          </cell>
          <cell r="AM365">
            <v>4</v>
          </cell>
          <cell r="AP365">
            <v>28</v>
          </cell>
          <cell r="AS365">
            <v>131</v>
          </cell>
          <cell r="AV365" t="str">
            <v>Prem. Elec.</v>
          </cell>
          <cell r="AZ365" t="str">
            <v>T8</v>
          </cell>
          <cell r="BG365" t="str">
            <v>Custom</v>
          </cell>
          <cell r="BK365">
            <v>101002</v>
          </cell>
        </row>
        <row r="366">
          <cell r="H366" t="str">
            <v>F46IRLU/2-R</v>
          </cell>
          <cell r="M366" t="str">
            <v>T8 Linear Fluorescent</v>
          </cell>
          <cell r="W366" t="str">
            <v>Fluorescent (6) 48" T-8 @ 28W lamps, (2) IS Ballasts, RLO (BF &lt; 0.85)</v>
          </cell>
          <cell r="AM366">
            <v>6</v>
          </cell>
          <cell r="AP366">
            <v>28</v>
          </cell>
          <cell r="AS366">
            <v>126</v>
          </cell>
          <cell r="AV366" t="str">
            <v>Prem. Elec.</v>
          </cell>
          <cell r="AZ366" t="str">
            <v>T8</v>
          </cell>
          <cell r="BG366" t="str">
            <v>Custom</v>
          </cell>
          <cell r="BK366">
            <v>101002</v>
          </cell>
        </row>
        <row r="367">
          <cell r="H367" t="str">
            <v>F46IRLU/2-V</v>
          </cell>
          <cell r="M367" t="str">
            <v>T8 Linear Fluorescent</v>
          </cell>
          <cell r="W367" t="str">
            <v>Fluorescent (6) 48" T-8 @ 28W lamps, (2) IS Ballasts, VHLO (BF &gt; 1.1)</v>
          </cell>
          <cell r="AM367">
            <v>6</v>
          </cell>
          <cell r="AP367">
            <v>28</v>
          </cell>
          <cell r="AS367">
            <v>194</v>
          </cell>
          <cell r="AV367" t="str">
            <v>Prem. Elec.</v>
          </cell>
          <cell r="AZ367" t="str">
            <v>T8</v>
          </cell>
          <cell r="BG367" t="str">
            <v>Custom</v>
          </cell>
          <cell r="BK367">
            <v>101002</v>
          </cell>
        </row>
        <row r="368">
          <cell r="H368" t="str">
            <v>F48IRLU/2-V</v>
          </cell>
          <cell r="M368" t="str">
            <v>T8 Linear Fluorescent</v>
          </cell>
          <cell r="W368" t="str">
            <v>Fluorescent (8) 48" T-8 @ 28W lamps, (2) IS Ballasts, VHLO (BF &gt; 1.1)</v>
          </cell>
          <cell r="AM368">
            <v>8</v>
          </cell>
          <cell r="AP368">
            <v>28</v>
          </cell>
          <cell r="AS368">
            <v>250</v>
          </cell>
          <cell r="AV368" t="str">
            <v>Prem. Elec.</v>
          </cell>
          <cell r="AZ368" t="str">
            <v>T8</v>
          </cell>
          <cell r="BG368" t="str">
            <v>Custom</v>
          </cell>
          <cell r="BK368">
            <v>101002</v>
          </cell>
        </row>
        <row r="369">
          <cell r="H369" t="str">
            <v>H28/1</v>
          </cell>
          <cell r="M369" t="str">
            <v>Halogen</v>
          </cell>
          <cell r="W369" t="str">
            <v>Halogen, (1) 28W lamp</v>
          </cell>
          <cell r="AM369">
            <v>1</v>
          </cell>
          <cell r="AP369">
            <v>28</v>
          </cell>
          <cell r="AS369">
            <v>28</v>
          </cell>
          <cell r="AV369" t="str">
            <v>NA</v>
          </cell>
          <cell r="AZ369" t="str">
            <v>Halogen</v>
          </cell>
          <cell r="BG369" t="str">
            <v>Custom</v>
          </cell>
          <cell r="BK369">
            <v>101106</v>
          </cell>
        </row>
        <row r="370">
          <cell r="H370" t="str">
            <v>H29/1</v>
          </cell>
          <cell r="M370" t="str">
            <v>Halogen</v>
          </cell>
          <cell r="W370" t="str">
            <v>Halogen, (1) 29W lamp</v>
          </cell>
          <cell r="AM370">
            <v>1</v>
          </cell>
          <cell r="AP370">
            <v>29</v>
          </cell>
          <cell r="AS370">
            <v>29</v>
          </cell>
          <cell r="AV370" t="str">
            <v>NA</v>
          </cell>
          <cell r="AZ370" t="str">
            <v>Halogen</v>
          </cell>
          <cell r="BG370" t="str">
            <v>Custom</v>
          </cell>
          <cell r="BK370">
            <v>101106</v>
          </cell>
        </row>
        <row r="371">
          <cell r="H371" t="str">
            <v>F31SE/T2</v>
          </cell>
          <cell r="M371" t="str">
            <v>T12 Linear Fluorescent</v>
          </cell>
          <cell r="W371" t="str">
            <v>Fluorescent, (1) 36", STD lamp, Tandem 2-lamp ballast</v>
          </cell>
          <cell r="AM371">
            <v>1</v>
          </cell>
          <cell r="AP371">
            <v>30</v>
          </cell>
          <cell r="AS371">
            <v>37</v>
          </cell>
          <cell r="AV371" t="str">
            <v>Mag-ES</v>
          </cell>
          <cell r="AZ371" t="str">
            <v>T12</v>
          </cell>
          <cell r="BG371" t="str">
            <v>Custom</v>
          </cell>
          <cell r="BK371">
            <v>101001</v>
          </cell>
        </row>
        <row r="372">
          <cell r="H372" t="str">
            <v>F31SL</v>
          </cell>
          <cell r="M372" t="str">
            <v>T12 Linear Fluorescent</v>
          </cell>
          <cell r="W372" t="str">
            <v>Fluorescent, (1) 36", STD lamp</v>
          </cell>
          <cell r="AM372">
            <v>1</v>
          </cell>
          <cell r="AP372">
            <v>30</v>
          </cell>
          <cell r="AS372">
            <v>31</v>
          </cell>
          <cell r="AV372" t="str">
            <v>Electronic</v>
          </cell>
          <cell r="AZ372" t="str">
            <v>T12</v>
          </cell>
          <cell r="BG372" t="str">
            <v>Custom</v>
          </cell>
          <cell r="BK372">
            <v>101001</v>
          </cell>
        </row>
        <row r="373">
          <cell r="H373" t="str">
            <v>F31SS</v>
          </cell>
          <cell r="M373" t="str">
            <v>T12 Linear Fluorescent</v>
          </cell>
          <cell r="W373" t="str">
            <v>Fluorescent, (1) 36", STD lamp</v>
          </cell>
          <cell r="AM373">
            <v>1</v>
          </cell>
          <cell r="AP373">
            <v>30</v>
          </cell>
          <cell r="AS373">
            <v>46</v>
          </cell>
          <cell r="AV373" t="str">
            <v>Mag-STD</v>
          </cell>
          <cell r="AZ373" t="str">
            <v>T12</v>
          </cell>
          <cell r="BG373" t="str">
            <v>Custom</v>
          </cell>
          <cell r="BK373">
            <v>101001</v>
          </cell>
        </row>
        <row r="374">
          <cell r="H374" t="str">
            <v>F31SS/T2</v>
          </cell>
          <cell r="M374" t="str">
            <v>T12 Linear Fluorescent</v>
          </cell>
          <cell r="W374" t="str">
            <v>Fluorescent, (1) 36", STD lamp, Tandem 2-lamp ballast</v>
          </cell>
          <cell r="AM374">
            <v>1</v>
          </cell>
          <cell r="AP374">
            <v>30</v>
          </cell>
          <cell r="AS374">
            <v>41</v>
          </cell>
          <cell r="AV374" t="str">
            <v>Mag-STD</v>
          </cell>
          <cell r="AZ374" t="str">
            <v>T12</v>
          </cell>
          <cell r="BG374" t="str">
            <v>Custom</v>
          </cell>
          <cell r="BK374">
            <v>101001</v>
          </cell>
        </row>
        <row r="375">
          <cell r="H375" t="str">
            <v>F32SE</v>
          </cell>
          <cell r="M375" t="str">
            <v>T12 Linear Fluorescent</v>
          </cell>
          <cell r="W375" t="str">
            <v>Fluorescent, (2) 36", STD lamps</v>
          </cell>
          <cell r="AM375">
            <v>2</v>
          </cell>
          <cell r="AP375">
            <v>30</v>
          </cell>
          <cell r="AS375">
            <v>74</v>
          </cell>
          <cell r="AV375" t="str">
            <v>Mag-ES</v>
          </cell>
          <cell r="AZ375" t="str">
            <v>T12</v>
          </cell>
          <cell r="BG375" t="str">
            <v>Custom</v>
          </cell>
          <cell r="BK375">
            <v>101001</v>
          </cell>
        </row>
        <row r="376">
          <cell r="H376" t="str">
            <v>F32SL</v>
          </cell>
          <cell r="M376" t="str">
            <v>T12 Linear Fluorescent</v>
          </cell>
          <cell r="W376" t="str">
            <v>Fluorescent, (2) 36", STD lamps</v>
          </cell>
          <cell r="AM376">
            <v>2</v>
          </cell>
          <cell r="AP376">
            <v>30</v>
          </cell>
          <cell r="AS376">
            <v>58</v>
          </cell>
          <cell r="AV376" t="str">
            <v>Electronic</v>
          </cell>
          <cell r="AZ376" t="str">
            <v>T12</v>
          </cell>
          <cell r="BG376" t="str">
            <v>Custom</v>
          </cell>
          <cell r="BK376">
            <v>101001</v>
          </cell>
        </row>
        <row r="377">
          <cell r="H377" t="str">
            <v>F32SS</v>
          </cell>
          <cell r="M377" t="str">
            <v>T12 Linear Fluorescent</v>
          </cell>
          <cell r="W377" t="str">
            <v>Fluorescent, (2) 36", STD lamps</v>
          </cell>
          <cell r="AM377">
            <v>2</v>
          </cell>
          <cell r="AP377">
            <v>30</v>
          </cell>
          <cell r="AS377">
            <v>75</v>
          </cell>
          <cell r="AV377" t="str">
            <v>Mag-STD</v>
          </cell>
          <cell r="AZ377" t="str">
            <v>T12</v>
          </cell>
          <cell r="BG377" t="str">
            <v>Custom</v>
          </cell>
          <cell r="BK377">
            <v>101001</v>
          </cell>
        </row>
        <row r="378">
          <cell r="H378" t="str">
            <v>F33SE</v>
          </cell>
          <cell r="M378" t="str">
            <v>T12 Linear Fluorescent</v>
          </cell>
          <cell r="W378" t="str">
            <v>Fluorescent, (3) 36", STD lamps, (1) STD ballast and (1) ES ballast</v>
          </cell>
          <cell r="AM378">
            <v>3</v>
          </cell>
          <cell r="AP378">
            <v>30</v>
          </cell>
          <cell r="AS378">
            <v>120</v>
          </cell>
          <cell r="AV378" t="str">
            <v>Mag-ES</v>
          </cell>
          <cell r="AZ378" t="str">
            <v>T12</v>
          </cell>
          <cell r="BG378" t="str">
            <v>Custom</v>
          </cell>
          <cell r="BK378">
            <v>101001</v>
          </cell>
        </row>
        <row r="379">
          <cell r="H379" t="str">
            <v>F33SS</v>
          </cell>
          <cell r="M379" t="str">
            <v>T12 Linear Fluorescent</v>
          </cell>
          <cell r="W379" t="str">
            <v>Fluorescent, (3) 36", STD lamps</v>
          </cell>
          <cell r="AM379">
            <v>3</v>
          </cell>
          <cell r="AP379">
            <v>30</v>
          </cell>
          <cell r="AS379">
            <v>127</v>
          </cell>
          <cell r="AV379" t="str">
            <v>Mag-STD</v>
          </cell>
          <cell r="AZ379" t="str">
            <v>T12</v>
          </cell>
          <cell r="BG379" t="str">
            <v>Custom</v>
          </cell>
          <cell r="BK379">
            <v>101001</v>
          </cell>
        </row>
        <row r="380">
          <cell r="H380" t="str">
            <v>F34SE</v>
          </cell>
          <cell r="M380" t="str">
            <v>T12 Linear Fluorescent</v>
          </cell>
          <cell r="W380" t="str">
            <v>Fluorescent, (4) 36", STD lamps</v>
          </cell>
          <cell r="AM380">
            <v>4</v>
          </cell>
          <cell r="AP380">
            <v>30</v>
          </cell>
          <cell r="AS380">
            <v>148</v>
          </cell>
          <cell r="AV380" t="str">
            <v>Mag-ES</v>
          </cell>
          <cell r="AZ380" t="str">
            <v>T12</v>
          </cell>
          <cell r="BG380" t="str">
            <v>Custom</v>
          </cell>
          <cell r="BK380">
            <v>101001</v>
          </cell>
        </row>
        <row r="381">
          <cell r="H381" t="str">
            <v>F34SL</v>
          </cell>
          <cell r="M381" t="str">
            <v>T12 Linear Fluorescent</v>
          </cell>
          <cell r="W381" t="str">
            <v>Fluorescent, (4) 36", STD lamps</v>
          </cell>
          <cell r="AM381">
            <v>4</v>
          </cell>
          <cell r="AP381">
            <v>30</v>
          </cell>
          <cell r="AS381">
            <v>116</v>
          </cell>
          <cell r="AV381" t="str">
            <v>Electronic</v>
          </cell>
          <cell r="AZ381" t="str">
            <v>T12</v>
          </cell>
          <cell r="BG381" t="str">
            <v>Custom</v>
          </cell>
          <cell r="BK381">
            <v>101001</v>
          </cell>
        </row>
        <row r="382">
          <cell r="H382" t="str">
            <v>F34SS</v>
          </cell>
          <cell r="M382" t="str">
            <v>T12 Linear Fluorescent</v>
          </cell>
          <cell r="W382" t="str">
            <v>Fluorescent, (4) 36", STD lamps</v>
          </cell>
          <cell r="AM382">
            <v>4</v>
          </cell>
          <cell r="AP382">
            <v>30</v>
          </cell>
          <cell r="AS382">
            <v>150</v>
          </cell>
          <cell r="AV382" t="str">
            <v>Mag-STD</v>
          </cell>
          <cell r="AZ382" t="str">
            <v>T12</v>
          </cell>
          <cell r="BG382" t="str">
            <v>Custom</v>
          </cell>
          <cell r="BK382">
            <v>101001</v>
          </cell>
        </row>
        <row r="383">
          <cell r="H383" t="str">
            <v>F36EE</v>
          </cell>
          <cell r="M383" t="str">
            <v>T12 Linear Fluorescent</v>
          </cell>
          <cell r="W383" t="str">
            <v>Fluorescent, (6) 36", ES lamps</v>
          </cell>
          <cell r="AM383">
            <v>6</v>
          </cell>
          <cell r="AP383">
            <v>30</v>
          </cell>
          <cell r="AS383">
            <v>198</v>
          </cell>
          <cell r="AV383" t="str">
            <v>Mag-ES</v>
          </cell>
          <cell r="AZ383" t="str">
            <v>T12</v>
          </cell>
          <cell r="BG383" t="str">
            <v>Custom</v>
          </cell>
          <cell r="BK383">
            <v>101001</v>
          </cell>
        </row>
        <row r="384">
          <cell r="H384" t="str">
            <v>F36ES</v>
          </cell>
          <cell r="M384" t="str">
            <v>T12 Linear Fluorescent</v>
          </cell>
          <cell r="W384" t="str">
            <v>Fluorescent, (6) 36", ES lamps</v>
          </cell>
          <cell r="AM384">
            <v>6</v>
          </cell>
          <cell r="AP384">
            <v>30</v>
          </cell>
          <cell r="AS384">
            <v>219</v>
          </cell>
          <cell r="AV384" t="str">
            <v>Mag-STD</v>
          </cell>
          <cell r="AZ384" t="str">
            <v>T12</v>
          </cell>
          <cell r="BG384" t="str">
            <v>Custom</v>
          </cell>
          <cell r="BK384">
            <v>101001</v>
          </cell>
        </row>
        <row r="385">
          <cell r="H385" t="str">
            <v>F36SE</v>
          </cell>
          <cell r="M385" t="str">
            <v>T12 Linear Fluorescent</v>
          </cell>
          <cell r="W385" t="str">
            <v>Fluorescent, (6) 36", STD lamps</v>
          </cell>
          <cell r="AM385">
            <v>6</v>
          </cell>
          <cell r="AP385">
            <v>30</v>
          </cell>
          <cell r="AS385">
            <v>213</v>
          </cell>
          <cell r="AV385" t="str">
            <v>Mag-ES</v>
          </cell>
          <cell r="AZ385" t="str">
            <v>T12</v>
          </cell>
          <cell r="BG385" t="str">
            <v>Custom</v>
          </cell>
          <cell r="BK385">
            <v>101001</v>
          </cell>
        </row>
        <row r="386">
          <cell r="H386" t="str">
            <v>F36SS</v>
          </cell>
          <cell r="M386" t="str">
            <v>T12 Linear Fluorescent</v>
          </cell>
          <cell r="W386" t="str">
            <v>Fluorescent, (6) 36", STD lamps</v>
          </cell>
          <cell r="AM386">
            <v>6</v>
          </cell>
          <cell r="AP386">
            <v>30</v>
          </cell>
          <cell r="AS386">
            <v>225</v>
          </cell>
          <cell r="AV386" t="str">
            <v>Mag-STD</v>
          </cell>
          <cell r="AZ386" t="str">
            <v>T12</v>
          </cell>
          <cell r="BG386" t="str">
            <v>Custom</v>
          </cell>
          <cell r="BK386">
            <v>101001</v>
          </cell>
        </row>
        <row r="387">
          <cell r="H387" t="str">
            <v>F41GELL</v>
          </cell>
          <cell r="M387" t="str">
            <v>T8 Linear Fluorescent</v>
          </cell>
          <cell r="W387" t="str">
            <v>Fluorescent (1) 48" T-8 @ 30W lamp, Prog. Start or PRS Ballast, NLO (0.85 &lt; BF &lt; 0.95)</v>
          </cell>
          <cell r="AM387">
            <v>1</v>
          </cell>
          <cell r="AP387">
            <v>30</v>
          </cell>
          <cell r="AS387">
            <v>28</v>
          </cell>
          <cell r="AV387" t="str">
            <v>PRS Elec.</v>
          </cell>
          <cell r="AZ387" t="str">
            <v>T8</v>
          </cell>
          <cell r="BG387" t="str">
            <v>Custom</v>
          </cell>
          <cell r="BK387">
            <v>101002</v>
          </cell>
        </row>
        <row r="388">
          <cell r="H388" t="str">
            <v>F41GELL-R</v>
          </cell>
          <cell r="M388" t="str">
            <v>T8 Linear Fluorescent</v>
          </cell>
          <cell r="W388" t="str">
            <v>Fluorescent (1) 48" T-8 @ 30W lamp, Prog. Start or PRS Ballast, RLO (BF &lt; 0.85)</v>
          </cell>
          <cell r="AM388">
            <v>1</v>
          </cell>
          <cell r="AP388">
            <v>30</v>
          </cell>
          <cell r="AS388">
            <v>24</v>
          </cell>
          <cell r="AV388" t="str">
            <v>PRS Elec.</v>
          </cell>
          <cell r="AZ388" t="str">
            <v>T8</v>
          </cell>
          <cell r="BG388" t="str">
            <v>Custom</v>
          </cell>
          <cell r="BK388">
            <v>101002</v>
          </cell>
        </row>
        <row r="389">
          <cell r="H389" t="str">
            <v>F41IELL</v>
          </cell>
          <cell r="M389" t="str">
            <v>T8 Linear Fluorescent</v>
          </cell>
          <cell r="W389" t="str">
            <v>Fluorescent (1) 48" T-8 @ 30W lamp, Instant Start Ballast, NLO (0.85 &lt; BF &lt; 0.95)</v>
          </cell>
          <cell r="AM389">
            <v>1</v>
          </cell>
          <cell r="AP389">
            <v>30</v>
          </cell>
          <cell r="AS389">
            <v>29</v>
          </cell>
          <cell r="AV389" t="str">
            <v>Electronic</v>
          </cell>
          <cell r="AZ389" t="str">
            <v>T8</v>
          </cell>
          <cell r="BG389" t="str">
            <v>Custom</v>
          </cell>
          <cell r="BK389">
            <v>101002</v>
          </cell>
        </row>
        <row r="390">
          <cell r="H390" t="str">
            <v>F41IELL/T2</v>
          </cell>
          <cell r="M390" t="str">
            <v>T8 Linear Fluorescent</v>
          </cell>
          <cell r="W390" t="str">
            <v>Fluorescent (1) 48" T-8 @ 30W lamp, Tandem 2-lamp IS Ballast, NLO (0.85 &lt; BF &lt; 0.95)</v>
          </cell>
          <cell r="AM390">
            <v>1</v>
          </cell>
          <cell r="AP390">
            <v>30</v>
          </cell>
          <cell r="AS390">
            <v>28</v>
          </cell>
          <cell r="AV390" t="str">
            <v>Electronic</v>
          </cell>
          <cell r="AZ390" t="str">
            <v>T8</v>
          </cell>
          <cell r="BG390" t="str">
            <v>Custom</v>
          </cell>
          <cell r="BK390">
            <v>101002</v>
          </cell>
        </row>
        <row r="391">
          <cell r="H391" t="str">
            <v>F41IELL/T3</v>
          </cell>
          <cell r="M391" t="str">
            <v>T8 Linear Fluorescent</v>
          </cell>
          <cell r="W391" t="str">
            <v>Fluorescent (1) 48" T-8 @ 30W lamp, Tandem 3-lamp IS Ballast, NLO (0.85 &lt; BF &lt; 0.95)</v>
          </cell>
          <cell r="AM391">
            <v>1</v>
          </cell>
          <cell r="AP391">
            <v>30</v>
          </cell>
          <cell r="AS391">
            <v>27</v>
          </cell>
          <cell r="AV391" t="str">
            <v>Electronic</v>
          </cell>
          <cell r="AZ391" t="str">
            <v>T8</v>
          </cell>
          <cell r="BG391" t="str">
            <v>Custom</v>
          </cell>
          <cell r="BK391">
            <v>101002</v>
          </cell>
        </row>
        <row r="392">
          <cell r="H392" t="str">
            <v>F41IELL/T4</v>
          </cell>
          <cell r="M392" t="str">
            <v>T8 Linear Fluorescent</v>
          </cell>
          <cell r="W392" t="str">
            <v>Fluorescent (1) 48" T-8 @ 30W lamp, Tandem 4-lamp IS Ballast, NLO (0.85 &lt; BF &lt; 0.95)</v>
          </cell>
          <cell r="AM392">
            <v>1</v>
          </cell>
          <cell r="AP392">
            <v>30</v>
          </cell>
          <cell r="AS392">
            <v>27</v>
          </cell>
          <cell r="AV392" t="str">
            <v>Electronic</v>
          </cell>
          <cell r="AZ392" t="str">
            <v>T8</v>
          </cell>
          <cell r="BG392" t="str">
            <v>Custom</v>
          </cell>
          <cell r="BK392">
            <v>101002</v>
          </cell>
        </row>
        <row r="393">
          <cell r="H393" t="str">
            <v>F41IELL-H</v>
          </cell>
          <cell r="M393" t="str">
            <v>T8 Linear Fluorescent</v>
          </cell>
          <cell r="W393" t="str">
            <v>Fluorescent (1) 48" T-8 @ 30W lamp, Instant Start Ballast, HLO (0.95 &lt; BF &lt; 1.1)</v>
          </cell>
          <cell r="AM393">
            <v>1</v>
          </cell>
          <cell r="AP393">
            <v>30</v>
          </cell>
          <cell r="AS393">
            <v>34</v>
          </cell>
          <cell r="AV393" t="str">
            <v>Electronic</v>
          </cell>
          <cell r="AZ393" t="str">
            <v>T8</v>
          </cell>
          <cell r="BG393" t="str">
            <v>Custom</v>
          </cell>
          <cell r="BK393">
            <v>101002</v>
          </cell>
        </row>
        <row r="394">
          <cell r="H394" t="str">
            <v>F41IELL-R</v>
          </cell>
          <cell r="M394" t="str">
            <v>T8 Linear Fluorescent</v>
          </cell>
          <cell r="W394" t="str">
            <v>Fluorescent (1) 48" T-8 @ 30W lamp, Instant Start Ballast, RLO (BF &lt; 0.85)</v>
          </cell>
          <cell r="AM394">
            <v>1</v>
          </cell>
          <cell r="AP394">
            <v>30</v>
          </cell>
          <cell r="AS394">
            <v>26</v>
          </cell>
          <cell r="AV394" t="str">
            <v>Electronic</v>
          </cell>
          <cell r="AZ394" t="str">
            <v>T8</v>
          </cell>
          <cell r="BG394" t="str">
            <v>Custom</v>
          </cell>
          <cell r="BK394">
            <v>101002</v>
          </cell>
        </row>
        <row r="395">
          <cell r="H395" t="str">
            <v>F41IELU</v>
          </cell>
          <cell r="M395" t="str">
            <v>T8 Linear Fluorescent</v>
          </cell>
          <cell r="W395" t="str">
            <v>Fluorescent, (1) 48", T-8 @ 30W lamp, Instant Start Ballast, NLO (0.85 &lt; BF &lt; 0.95)</v>
          </cell>
          <cell r="AM395">
            <v>1</v>
          </cell>
          <cell r="AP395">
            <v>30</v>
          </cell>
          <cell r="AS395">
            <v>27</v>
          </cell>
          <cell r="AV395" t="str">
            <v>Prem. Elec.</v>
          </cell>
          <cell r="AZ395" t="str">
            <v>T8</v>
          </cell>
          <cell r="BG395" t="str">
            <v>Custom</v>
          </cell>
          <cell r="BK395">
            <v>101002</v>
          </cell>
        </row>
        <row r="396">
          <cell r="H396" t="str">
            <v>F41IELU/T2</v>
          </cell>
          <cell r="M396" t="str">
            <v>T8 Linear Fluorescent</v>
          </cell>
          <cell r="W396" t="str">
            <v>Fluorescent (1) 48" T-8 @ 30W lamp, Tandem 2-lamp IS Ballast, NLO (0.85 &lt; BF &lt; 0.95)</v>
          </cell>
          <cell r="AM396">
            <v>1</v>
          </cell>
          <cell r="AP396">
            <v>30</v>
          </cell>
          <cell r="AS396">
            <v>26</v>
          </cell>
          <cell r="AV396" t="str">
            <v>Prem. Elec.</v>
          </cell>
          <cell r="AZ396" t="str">
            <v>T8</v>
          </cell>
          <cell r="BG396" t="str">
            <v>Custom</v>
          </cell>
          <cell r="BK396">
            <v>101002</v>
          </cell>
        </row>
        <row r="397">
          <cell r="H397" t="str">
            <v>F41IELU/T2-R</v>
          </cell>
          <cell r="M397" t="str">
            <v>T8 Linear Fluorescent</v>
          </cell>
          <cell r="W397" t="str">
            <v>Fluorescent (1) 48" T-8 @ 30W lamp, Tandem 2-lamp IS Ballast, RLO (BF&lt; 0.85)</v>
          </cell>
          <cell r="AM397">
            <v>1</v>
          </cell>
          <cell r="AP397">
            <v>30</v>
          </cell>
          <cell r="AS397">
            <v>23</v>
          </cell>
          <cell r="AV397" t="str">
            <v>Prem. Elec.</v>
          </cell>
          <cell r="AZ397" t="str">
            <v>T8</v>
          </cell>
          <cell r="BG397" t="str">
            <v>Custom</v>
          </cell>
          <cell r="BK397">
            <v>101002</v>
          </cell>
        </row>
        <row r="398">
          <cell r="H398" t="str">
            <v>F41IELU/T3</v>
          </cell>
          <cell r="M398" t="str">
            <v>T8 Linear Fluorescent</v>
          </cell>
          <cell r="W398" t="str">
            <v>Fluorescent (1) 48" T-8 @ 30W lamp, Tandem 3-lamp IS Ballast, NLO (0.85 &lt; BF &lt; 0.95)</v>
          </cell>
          <cell r="AM398">
            <v>1</v>
          </cell>
          <cell r="AP398">
            <v>30</v>
          </cell>
          <cell r="AS398">
            <v>26</v>
          </cell>
          <cell r="AV398" t="str">
            <v>Prem. Elec.</v>
          </cell>
          <cell r="AZ398" t="str">
            <v>T8</v>
          </cell>
          <cell r="BG398" t="str">
            <v>Custom</v>
          </cell>
          <cell r="BK398">
            <v>101002</v>
          </cell>
        </row>
        <row r="399">
          <cell r="H399" t="str">
            <v>F41IELU/T3-R</v>
          </cell>
          <cell r="M399" t="str">
            <v>T8 Linear Fluorescent</v>
          </cell>
          <cell r="W399" t="str">
            <v>Fluorescent (1) 48" T-8 @ 30W lamp, Tandem 3-lamp IS Ballast, RLO (BF&lt; 0.85)</v>
          </cell>
          <cell r="AM399">
            <v>1</v>
          </cell>
          <cell r="AP399">
            <v>30</v>
          </cell>
          <cell r="AS399">
            <v>23</v>
          </cell>
          <cell r="AV399" t="str">
            <v>Prem. Elec.</v>
          </cell>
          <cell r="AZ399" t="str">
            <v>T8</v>
          </cell>
          <cell r="BG399" t="str">
            <v>Custom</v>
          </cell>
          <cell r="BK399">
            <v>101002</v>
          </cell>
        </row>
        <row r="400">
          <cell r="H400" t="str">
            <v>F41IELU/T4</v>
          </cell>
          <cell r="M400" t="str">
            <v>T8 Linear Fluorescent</v>
          </cell>
          <cell r="W400" t="str">
            <v>Fluorescent (1) 48" T-8 @ 30W lamp, Tandem 4-lamp IS Ballast, NLO (0.85 &lt; BF &lt; 0.95)</v>
          </cell>
          <cell r="AM400">
            <v>1</v>
          </cell>
          <cell r="AP400">
            <v>30</v>
          </cell>
          <cell r="AS400">
            <v>25</v>
          </cell>
          <cell r="AV400" t="str">
            <v>Prem. Elec.</v>
          </cell>
          <cell r="AZ400" t="str">
            <v>T8</v>
          </cell>
          <cell r="BG400" t="str">
            <v>Custom</v>
          </cell>
          <cell r="BK400">
            <v>101002</v>
          </cell>
        </row>
        <row r="401">
          <cell r="H401" t="str">
            <v>F41IELU/T4-R</v>
          </cell>
          <cell r="M401" t="str">
            <v>T8 Linear Fluorescent</v>
          </cell>
          <cell r="W401" t="str">
            <v>Fluorescent (1) 48" T-8 @ 30W lamp, Tandem 4-lamp IS Ballast, RLO (BF&lt; 0.85)</v>
          </cell>
          <cell r="AM401">
            <v>1</v>
          </cell>
          <cell r="AP401">
            <v>30</v>
          </cell>
          <cell r="AS401">
            <v>22</v>
          </cell>
          <cell r="AV401" t="str">
            <v>Prem. Elec.</v>
          </cell>
          <cell r="AZ401" t="str">
            <v>T8</v>
          </cell>
          <cell r="BG401" t="str">
            <v>Custom</v>
          </cell>
          <cell r="BK401">
            <v>101002</v>
          </cell>
        </row>
        <row r="402">
          <cell r="H402" t="str">
            <v>F41IELU-H</v>
          </cell>
          <cell r="M402" t="str">
            <v>T8 Linear Fluorescent</v>
          </cell>
          <cell r="W402" t="str">
            <v>Fluorescent (1) 48" T-8 @ 30W lamp, Instant Start Ballast, HLO (0.95 &lt; BF &lt; 1.1)</v>
          </cell>
          <cell r="AM402">
            <v>1</v>
          </cell>
          <cell r="AP402">
            <v>30</v>
          </cell>
          <cell r="AS402">
            <v>32</v>
          </cell>
          <cell r="AV402" t="str">
            <v>Prem. Elec.</v>
          </cell>
          <cell r="AZ402" t="str">
            <v>T8</v>
          </cell>
          <cell r="BG402" t="str">
            <v>Custom</v>
          </cell>
          <cell r="BK402">
            <v>101002</v>
          </cell>
        </row>
        <row r="403">
          <cell r="H403" t="str">
            <v>F41IELU-R</v>
          </cell>
          <cell r="M403" t="str">
            <v>T8 Linear Fluorescent</v>
          </cell>
          <cell r="W403" t="str">
            <v>Fluorescent (1) 48" T-8 @ 30W lamp, Instant Start Ballast, RLO (BF&lt; 0.85)</v>
          </cell>
          <cell r="AM403">
            <v>1</v>
          </cell>
          <cell r="AP403">
            <v>30</v>
          </cell>
          <cell r="AS403">
            <v>24</v>
          </cell>
          <cell r="AV403" t="str">
            <v>Prem. Elec.</v>
          </cell>
          <cell r="AZ403" t="str">
            <v>T8</v>
          </cell>
          <cell r="BG403" t="str">
            <v>Custom</v>
          </cell>
          <cell r="BK403">
            <v>101002</v>
          </cell>
        </row>
        <row r="404">
          <cell r="H404" t="str">
            <v>F42GELL</v>
          </cell>
          <cell r="M404" t="str">
            <v>T8 Linear Fluorescent</v>
          </cell>
          <cell r="W404" t="str">
            <v>Fluorescent (2) 48" T-8 @ 30W lamps, Prog. Start or PRS Ballast, NLO (0.85 &lt; BF &lt; 0.95)</v>
          </cell>
          <cell r="AM404">
            <v>2</v>
          </cell>
          <cell r="AP404">
            <v>30</v>
          </cell>
          <cell r="AS404">
            <v>56</v>
          </cell>
          <cell r="AV404" t="str">
            <v>PRS Elec.</v>
          </cell>
          <cell r="AZ404" t="str">
            <v>T8</v>
          </cell>
          <cell r="BG404" t="str">
            <v>Custom</v>
          </cell>
          <cell r="BK404">
            <v>101002</v>
          </cell>
        </row>
        <row r="405">
          <cell r="H405" t="str">
            <v>F42GELL-R</v>
          </cell>
          <cell r="M405" t="str">
            <v>T8 Linear Fluorescent</v>
          </cell>
          <cell r="W405" t="str">
            <v>Fluorescent (2) 48" T-8 @ 30W lamps, Prog. Start or PRS Ballast, RLO (BF &lt; 0.85)</v>
          </cell>
          <cell r="AM405">
            <v>2</v>
          </cell>
          <cell r="AP405">
            <v>30</v>
          </cell>
          <cell r="AS405">
            <v>43</v>
          </cell>
          <cell r="AV405" t="str">
            <v>PRS Elec.</v>
          </cell>
          <cell r="AZ405" t="str">
            <v>T8</v>
          </cell>
          <cell r="BG405" t="str">
            <v>Custom</v>
          </cell>
          <cell r="BK405">
            <v>101002</v>
          </cell>
        </row>
        <row r="406">
          <cell r="H406" t="str">
            <v>F42IELL</v>
          </cell>
          <cell r="M406" t="str">
            <v>T8 Linear Fluorescent</v>
          </cell>
          <cell r="W406" t="str">
            <v>Fluorescent (2) 48" T-8 @ 30W lamps, Instant Start Ballast, NLO (0.85 &lt; BF &lt; 0.95)</v>
          </cell>
          <cell r="AM406">
            <v>2</v>
          </cell>
          <cell r="AP406">
            <v>30</v>
          </cell>
          <cell r="AS406">
            <v>55</v>
          </cell>
          <cell r="AV406" t="str">
            <v>Electronic</v>
          </cell>
          <cell r="AZ406" t="str">
            <v>T8</v>
          </cell>
          <cell r="BG406" t="str">
            <v>Custom</v>
          </cell>
          <cell r="BK406">
            <v>101002</v>
          </cell>
        </row>
        <row r="407">
          <cell r="H407" t="str">
            <v>F42IELL/T4</v>
          </cell>
          <cell r="M407" t="str">
            <v>T8 Linear Fluorescent</v>
          </cell>
          <cell r="W407" t="str">
            <v>Fluorescent (4) 48" T-8 @ 30W lamps, Tandem 4-lamp IS Ballast, NLO (0.85 &lt; BF &lt; 0.95)</v>
          </cell>
          <cell r="AM407">
            <v>2</v>
          </cell>
          <cell r="AP407">
            <v>30</v>
          </cell>
          <cell r="AS407">
            <v>53</v>
          </cell>
          <cell r="AV407" t="str">
            <v>Electronic</v>
          </cell>
          <cell r="AZ407" t="str">
            <v>T8</v>
          </cell>
          <cell r="BG407" t="str">
            <v>Custom</v>
          </cell>
          <cell r="BK407">
            <v>101002</v>
          </cell>
        </row>
        <row r="408">
          <cell r="H408" t="str">
            <v>F42IELL/T4-R</v>
          </cell>
          <cell r="M408" t="str">
            <v>T8 Linear Fluorescent</v>
          </cell>
          <cell r="W408" t="str">
            <v>Fluorescent (4) 48" T-8 @ 30W lamps, Tandem 4-lamp IS Ballast, RLO (BF&lt; 0.85)</v>
          </cell>
          <cell r="AM408">
            <v>2</v>
          </cell>
          <cell r="AP408">
            <v>30</v>
          </cell>
          <cell r="AS408">
            <v>46</v>
          </cell>
          <cell r="AV408" t="str">
            <v>Electronic</v>
          </cell>
          <cell r="AZ408" t="str">
            <v>T8</v>
          </cell>
          <cell r="BG408" t="str">
            <v>Custom</v>
          </cell>
          <cell r="BK408">
            <v>101002</v>
          </cell>
        </row>
        <row r="409">
          <cell r="H409" t="str">
            <v>F42IELL-H</v>
          </cell>
          <cell r="M409" t="str">
            <v>T8 Linear Fluorescent</v>
          </cell>
          <cell r="W409" t="str">
            <v>Fluorescent (2) 48" T-8 @ 30W lamps, Instant Start Ballast, HLO (0.95 &lt; BF &lt; 1.1)</v>
          </cell>
          <cell r="AM409">
            <v>2</v>
          </cell>
          <cell r="AP409">
            <v>30</v>
          </cell>
          <cell r="AS409">
            <v>62</v>
          </cell>
          <cell r="AV409" t="str">
            <v>Electronic</v>
          </cell>
          <cell r="AZ409" t="str">
            <v>T8</v>
          </cell>
          <cell r="BG409" t="str">
            <v>Custom</v>
          </cell>
          <cell r="BK409">
            <v>101002</v>
          </cell>
        </row>
        <row r="410">
          <cell r="H410" t="str">
            <v>F42IELL-R</v>
          </cell>
          <cell r="M410" t="str">
            <v>T8 Linear Fluorescent</v>
          </cell>
          <cell r="W410" t="str">
            <v>Fluorescent (2) 48" T-8 @ 30W lamps, Instant Start Ballast, RLO (BF&lt; 0.85)</v>
          </cell>
          <cell r="AM410">
            <v>2</v>
          </cell>
          <cell r="AP410">
            <v>30</v>
          </cell>
          <cell r="AS410">
            <v>49</v>
          </cell>
          <cell r="AV410" t="str">
            <v>Electronic</v>
          </cell>
          <cell r="AZ410" t="str">
            <v>T8</v>
          </cell>
          <cell r="BG410" t="str">
            <v>Custom</v>
          </cell>
          <cell r="BK410">
            <v>101002</v>
          </cell>
        </row>
        <row r="411">
          <cell r="H411" t="str">
            <v>F42IELU</v>
          </cell>
          <cell r="M411" t="str">
            <v>T8 Linear Fluorescent</v>
          </cell>
          <cell r="W411" t="str">
            <v>Fluorescent (2) 48" T-8 @ 30W lamps, Instant Start Ballast, NLO (0.85 &lt; BF &lt; 0.95)</v>
          </cell>
          <cell r="AM411">
            <v>2</v>
          </cell>
          <cell r="AP411">
            <v>30</v>
          </cell>
          <cell r="AS411">
            <v>52</v>
          </cell>
          <cell r="AV411" t="str">
            <v>Prem. Elec.</v>
          </cell>
          <cell r="AZ411" t="str">
            <v>T8</v>
          </cell>
          <cell r="BG411" t="str">
            <v>Custom</v>
          </cell>
          <cell r="BK411">
            <v>101002</v>
          </cell>
        </row>
        <row r="412">
          <cell r="H412" t="str">
            <v>F42IELU/T4</v>
          </cell>
          <cell r="M412" t="str">
            <v>T8 Linear Fluorescent</v>
          </cell>
          <cell r="W412" t="str">
            <v>Fluorescent (2) 48" T-8 @ 30W lamps, Tandem 4-lamp IS Ballast, NLO (0.85 &lt; BF &lt; 0.95)</v>
          </cell>
          <cell r="AM412">
            <v>2</v>
          </cell>
          <cell r="AP412">
            <v>30</v>
          </cell>
          <cell r="AS412">
            <v>51</v>
          </cell>
          <cell r="AV412" t="str">
            <v>Prem. Elec.</v>
          </cell>
          <cell r="AZ412" t="str">
            <v>T8</v>
          </cell>
          <cell r="BG412" t="str">
            <v>Custom</v>
          </cell>
          <cell r="BK412">
            <v>101002</v>
          </cell>
        </row>
        <row r="413">
          <cell r="H413" t="str">
            <v>F42IELU/T4-R</v>
          </cell>
          <cell r="M413" t="str">
            <v>T8 Linear Fluorescent</v>
          </cell>
          <cell r="W413" t="str">
            <v>Fluorescent (2) 48" T-8 @ 30W lamps, Tandem 4-lamp IS Ballast, RLO (BF&lt; 0.85)</v>
          </cell>
          <cell r="AM413">
            <v>2</v>
          </cell>
          <cell r="AP413">
            <v>30</v>
          </cell>
          <cell r="AS413">
            <v>45</v>
          </cell>
          <cell r="AV413" t="str">
            <v>Prem. Elec.</v>
          </cell>
          <cell r="AZ413" t="str">
            <v>T8</v>
          </cell>
          <cell r="BG413" t="str">
            <v>Custom</v>
          </cell>
          <cell r="BK413">
            <v>101002</v>
          </cell>
        </row>
        <row r="414">
          <cell r="H414" t="str">
            <v>F42IELU-R</v>
          </cell>
          <cell r="M414" t="str">
            <v>T8 Linear Fluorescent</v>
          </cell>
          <cell r="W414" t="str">
            <v>Fluorescent (2) 48" T-8 @ 30W lamps, Instant Start, RLO (BF&lt; 0.85)</v>
          </cell>
          <cell r="AM414">
            <v>2</v>
          </cell>
          <cell r="AP414">
            <v>30</v>
          </cell>
          <cell r="AS414">
            <v>45</v>
          </cell>
          <cell r="AV414" t="str">
            <v>Prem. Elec.</v>
          </cell>
          <cell r="AZ414" t="str">
            <v>T8</v>
          </cell>
          <cell r="BG414" t="str">
            <v>Custom</v>
          </cell>
          <cell r="BK414">
            <v>101002</v>
          </cell>
        </row>
        <row r="415">
          <cell r="H415" t="str">
            <v>F42IELU-V</v>
          </cell>
          <cell r="M415" t="str">
            <v>T8 Linear Fluorescent</v>
          </cell>
          <cell r="W415" t="str">
            <v>Fluorescent (2) 48" T-8 @ 30W lamps, Instant Start, VHLO (BF &gt; 1.1)</v>
          </cell>
          <cell r="AM415">
            <v>2</v>
          </cell>
          <cell r="AP415">
            <v>30</v>
          </cell>
          <cell r="AS415">
            <v>70</v>
          </cell>
          <cell r="AV415" t="str">
            <v>Prem. Elec.</v>
          </cell>
          <cell r="AZ415" t="str">
            <v>T8</v>
          </cell>
          <cell r="BG415" t="str">
            <v>Custom</v>
          </cell>
          <cell r="BK415">
            <v>101002</v>
          </cell>
        </row>
        <row r="416">
          <cell r="H416" t="str">
            <v>F43GELL</v>
          </cell>
          <cell r="M416" t="str">
            <v>T8 Linear Fluorescent</v>
          </cell>
          <cell r="W416" t="str">
            <v>Fluorescent (3) 48" T-8 @ 30W lamps, Prog. Start or PRS Ballast, NLO (0.85 &lt; BF &lt; 0.95)</v>
          </cell>
          <cell r="AM416">
            <v>3</v>
          </cell>
          <cell r="AP416">
            <v>30</v>
          </cell>
          <cell r="AS416">
            <v>83</v>
          </cell>
          <cell r="AV416" t="str">
            <v>PRS Elec.</v>
          </cell>
          <cell r="AZ416" t="str">
            <v>T8</v>
          </cell>
          <cell r="BG416" t="str">
            <v>Custom</v>
          </cell>
          <cell r="BK416">
            <v>101002</v>
          </cell>
        </row>
        <row r="417">
          <cell r="H417" t="str">
            <v>F43GELL-R</v>
          </cell>
          <cell r="M417" t="str">
            <v>T8 Linear Fluorescent</v>
          </cell>
          <cell r="W417" t="str">
            <v>Fluorescent (3) 48" T-8 @ 30W lamps, Prog. Start or PRS Ballast, RLO (BF &lt; 0.85)</v>
          </cell>
          <cell r="AM417">
            <v>3</v>
          </cell>
          <cell r="AP417">
            <v>30</v>
          </cell>
          <cell r="AS417">
            <v>67</v>
          </cell>
          <cell r="AV417" t="str">
            <v>PRS Elec.</v>
          </cell>
          <cell r="AZ417" t="str">
            <v>T8</v>
          </cell>
          <cell r="BG417" t="str">
            <v>Custom</v>
          </cell>
          <cell r="BK417">
            <v>101002</v>
          </cell>
        </row>
        <row r="418">
          <cell r="H418" t="str">
            <v>F43IELL</v>
          </cell>
          <cell r="M418" t="str">
            <v>T8 Linear Fluorescent</v>
          </cell>
          <cell r="W418" t="str">
            <v>Fluorescent (3) 48" T-8 @ 30 W lamps, Instant Start Ballast, NLO (0.85 &lt; BF &lt; 0.95)</v>
          </cell>
          <cell r="AM418">
            <v>3</v>
          </cell>
          <cell r="AP418">
            <v>30</v>
          </cell>
          <cell r="AS418">
            <v>81</v>
          </cell>
          <cell r="AV418" t="str">
            <v>Electronic</v>
          </cell>
          <cell r="AZ418" t="str">
            <v>T8</v>
          </cell>
          <cell r="BG418" t="str">
            <v>Custom</v>
          </cell>
          <cell r="BK418">
            <v>101002</v>
          </cell>
        </row>
        <row r="419">
          <cell r="H419" t="str">
            <v>F43IELL/2</v>
          </cell>
          <cell r="M419" t="str">
            <v>T8 Linear Fluorescent</v>
          </cell>
          <cell r="W419" t="str">
            <v>Fluorescent (3) 48" T-8 @ 30 W lamps, (1) 1-lamp and (1) 2-lamp IS Ballast, NLO (0.85 &lt; BF &lt; 0.95)</v>
          </cell>
          <cell r="AM419">
            <v>3</v>
          </cell>
          <cell r="AP419">
            <v>30</v>
          </cell>
          <cell r="AS419">
            <v>84</v>
          </cell>
          <cell r="AV419" t="str">
            <v>Electronic</v>
          </cell>
          <cell r="AZ419" t="str">
            <v>T8</v>
          </cell>
          <cell r="BG419" t="str">
            <v>Custom</v>
          </cell>
          <cell r="BK419">
            <v>101002</v>
          </cell>
        </row>
        <row r="420">
          <cell r="H420" t="str">
            <v>F43IELL/2-H</v>
          </cell>
          <cell r="M420" t="str">
            <v>T8 Linear Fluorescent</v>
          </cell>
          <cell r="W420" t="str">
            <v>Fluorescent (3) 48" T-8 @ 30 W lamps, (1) 2-lamp, (1) 3-lamp IS Ballast, 1 lead capped, HLO (0.95 &lt; BF &lt; 1.1)</v>
          </cell>
          <cell r="AM420">
            <v>3</v>
          </cell>
          <cell r="AP420">
            <v>30</v>
          </cell>
          <cell r="AS420">
            <v>96</v>
          </cell>
          <cell r="AV420" t="str">
            <v>Electronic</v>
          </cell>
          <cell r="AZ420" t="str">
            <v>T8</v>
          </cell>
          <cell r="BG420" t="str">
            <v>Custom</v>
          </cell>
          <cell r="BK420">
            <v>101002</v>
          </cell>
        </row>
        <row r="421">
          <cell r="H421" t="str">
            <v>F43IELL/2-R</v>
          </cell>
          <cell r="M421" t="str">
            <v>T8 Linear Fluorescent</v>
          </cell>
          <cell r="W421" t="str">
            <v>Fluorescent (3) 48" T-8 @ 30 W lamps, (1) 1-lamp and (1) 2-lamp IS Ballast, RLO (BF &lt; 0.85)</v>
          </cell>
          <cell r="AM421">
            <v>3</v>
          </cell>
          <cell r="AP421">
            <v>30</v>
          </cell>
          <cell r="AS421">
            <v>75</v>
          </cell>
          <cell r="AV421" t="str">
            <v>Electronic</v>
          </cell>
          <cell r="AZ421" t="str">
            <v>T8</v>
          </cell>
          <cell r="BG421" t="str">
            <v>Custom</v>
          </cell>
          <cell r="BK421">
            <v>101002</v>
          </cell>
        </row>
        <row r="422">
          <cell r="H422" t="str">
            <v>F43IELL-H</v>
          </cell>
          <cell r="M422" t="str">
            <v>T8 Linear Fluorescent</v>
          </cell>
          <cell r="W422" t="str">
            <v>Fluorescent (3) 48" T-8 @ 30 W lamps, Instant Start Ballast, HLO (0.95 &lt; BF &lt; 1.1)</v>
          </cell>
          <cell r="AM422">
            <v>3</v>
          </cell>
          <cell r="AP422">
            <v>30</v>
          </cell>
          <cell r="AS422">
            <v>86</v>
          </cell>
          <cell r="AV422" t="str">
            <v>Electronic</v>
          </cell>
          <cell r="AZ422" t="str">
            <v>T8</v>
          </cell>
          <cell r="BG422" t="str">
            <v>Custom</v>
          </cell>
          <cell r="BK422">
            <v>101002</v>
          </cell>
        </row>
        <row r="423">
          <cell r="H423" t="str">
            <v>F43IELL-R</v>
          </cell>
          <cell r="M423" t="str">
            <v>T8 Linear Fluorescent</v>
          </cell>
          <cell r="W423" t="str">
            <v>Fluorescent (3) 48" T-8 @ 30 W lamps, Instant Start Ballast, RLO (BF &lt; 0.85)</v>
          </cell>
          <cell r="AM423">
            <v>3</v>
          </cell>
          <cell r="AP423">
            <v>30</v>
          </cell>
          <cell r="AS423">
            <v>71</v>
          </cell>
          <cell r="AV423" t="str">
            <v>Electronic</v>
          </cell>
          <cell r="AZ423" t="str">
            <v>T8</v>
          </cell>
          <cell r="BG423" t="str">
            <v>Custom</v>
          </cell>
          <cell r="BK423">
            <v>101002</v>
          </cell>
        </row>
        <row r="424">
          <cell r="H424" t="str">
            <v>F43IELU</v>
          </cell>
          <cell r="M424" t="str">
            <v>T8 Linear Fluorescent</v>
          </cell>
          <cell r="W424" t="str">
            <v>Fluorescent (3) 48" T-8 @ 30W lamps, Instant Start Ballast, NLO (0.85 &lt; BF &lt; 0.95)</v>
          </cell>
          <cell r="AM424">
            <v>3</v>
          </cell>
          <cell r="AP424">
            <v>30</v>
          </cell>
          <cell r="AS424">
            <v>77</v>
          </cell>
          <cell r="AV424" t="str">
            <v>Prem. Elec.</v>
          </cell>
          <cell r="AZ424" t="str">
            <v>T8</v>
          </cell>
          <cell r="BG424" t="str">
            <v>Custom</v>
          </cell>
          <cell r="BK424">
            <v>101002</v>
          </cell>
        </row>
        <row r="425">
          <cell r="H425" t="str">
            <v>F43IELU-R</v>
          </cell>
          <cell r="M425" t="str">
            <v>T8 Linear Fluorescent</v>
          </cell>
          <cell r="W425" t="str">
            <v>Fluorescent (3) 48" T-8 @ 30W lamps, Instant Start Ballast, RLO (BF &lt; 0.85)</v>
          </cell>
          <cell r="AM425">
            <v>3</v>
          </cell>
          <cell r="AP425">
            <v>30</v>
          </cell>
          <cell r="AS425">
            <v>68</v>
          </cell>
          <cell r="AV425" t="str">
            <v>Prem. Elec.</v>
          </cell>
          <cell r="AZ425" t="str">
            <v>T8</v>
          </cell>
          <cell r="BG425" t="str">
            <v>Custom</v>
          </cell>
          <cell r="BK425">
            <v>101002</v>
          </cell>
        </row>
        <row r="426">
          <cell r="H426" t="str">
            <v>F43IELU-V</v>
          </cell>
          <cell r="M426" t="str">
            <v>T8 Linear Fluorescent</v>
          </cell>
          <cell r="W426" t="str">
            <v>Fluorescent (3) 48" T-8 @ 30W lamps, Instant Start Ballast, VHLO (BF &gt; 1.1)</v>
          </cell>
          <cell r="AM426">
            <v>3</v>
          </cell>
          <cell r="AP426">
            <v>30</v>
          </cell>
          <cell r="AS426">
            <v>104</v>
          </cell>
          <cell r="AV426" t="str">
            <v>Prem. Elec.</v>
          </cell>
          <cell r="AZ426" t="str">
            <v>T8</v>
          </cell>
          <cell r="BG426" t="str">
            <v>Custom</v>
          </cell>
          <cell r="BK426">
            <v>101002</v>
          </cell>
        </row>
        <row r="427">
          <cell r="H427" t="str">
            <v>F44GELL</v>
          </cell>
          <cell r="M427" t="str">
            <v>T8 Linear Fluorescent</v>
          </cell>
          <cell r="W427" t="str">
            <v>Fluorescent (4) 48" T-8 @ 30W lamps, Prog. Start or PRS Ballast, NLO (0.85 &lt; BF &lt; 0.95)</v>
          </cell>
          <cell r="AM427">
            <v>4</v>
          </cell>
          <cell r="AP427">
            <v>30</v>
          </cell>
          <cell r="AS427">
            <v>109</v>
          </cell>
          <cell r="AV427" t="str">
            <v>PRS Elec.</v>
          </cell>
          <cell r="AZ427" t="str">
            <v>T8</v>
          </cell>
          <cell r="BG427" t="str">
            <v>Custom</v>
          </cell>
          <cell r="BK427">
            <v>101002</v>
          </cell>
        </row>
        <row r="428">
          <cell r="H428" t="str">
            <v>F44GELL-R</v>
          </cell>
          <cell r="M428" t="str">
            <v>T8 Linear Fluorescent</v>
          </cell>
          <cell r="W428" t="str">
            <v>Fluorescent (4) 48" T-8 @ 30W lamps, Prog. Start or PRS Ballast, RLO (BF &lt; 0.85)</v>
          </cell>
          <cell r="AM428">
            <v>4</v>
          </cell>
          <cell r="AP428">
            <v>30</v>
          </cell>
          <cell r="AS428">
            <v>86</v>
          </cell>
          <cell r="AV428" t="str">
            <v>PRS Elec.</v>
          </cell>
          <cell r="AZ428" t="str">
            <v>T8</v>
          </cell>
          <cell r="BG428" t="str">
            <v>Custom</v>
          </cell>
          <cell r="BK428">
            <v>101002</v>
          </cell>
        </row>
        <row r="429">
          <cell r="H429" t="str">
            <v>F44IELL</v>
          </cell>
          <cell r="M429" t="str">
            <v>T8 Linear Fluorescent</v>
          </cell>
          <cell r="W429" t="str">
            <v>Fluorescent (4) 48" T-8 @ 30W lamps, Instant Start Ballast, NLO (0.85 &lt; BF &lt; 0.95)</v>
          </cell>
          <cell r="AM429">
            <v>4</v>
          </cell>
          <cell r="AP429">
            <v>30</v>
          </cell>
          <cell r="AS429">
            <v>106</v>
          </cell>
          <cell r="AV429" t="str">
            <v>Electronic</v>
          </cell>
          <cell r="AZ429" t="str">
            <v>T8</v>
          </cell>
          <cell r="BG429" t="str">
            <v>Custom</v>
          </cell>
          <cell r="BK429">
            <v>101002</v>
          </cell>
        </row>
        <row r="430">
          <cell r="H430" t="str">
            <v>F44IELL/2</v>
          </cell>
          <cell r="M430" t="str">
            <v>T8 Linear Fluorescent</v>
          </cell>
          <cell r="W430" t="str">
            <v>Fluorescent (4) 48" T-8 @ 30W lamps, (2) 2-lamp IS Ballasts, NLO (0.85 &lt; BF &lt; 0.95)</v>
          </cell>
          <cell r="AM430">
            <v>4</v>
          </cell>
          <cell r="AP430">
            <v>30</v>
          </cell>
          <cell r="AS430">
            <v>110</v>
          </cell>
          <cell r="AV430" t="str">
            <v>Electronic</v>
          </cell>
          <cell r="AZ430" t="str">
            <v>T8</v>
          </cell>
          <cell r="BG430" t="str">
            <v>Custom</v>
          </cell>
          <cell r="BK430">
            <v>101002</v>
          </cell>
        </row>
        <row r="431">
          <cell r="H431" t="str">
            <v>F44IELL/2-H</v>
          </cell>
          <cell r="M431" t="str">
            <v>T8 Linear Fluorescent</v>
          </cell>
          <cell r="W431" t="str">
            <v>Fluorescent (4) 48" T-8 @ 30W lamps, (2) 3-lamp IS Ballasts, 1 lead capped, HLO (.95 &lt; BF &lt; 1.1)</v>
          </cell>
          <cell r="AM431">
            <v>4</v>
          </cell>
          <cell r="AP431">
            <v>30</v>
          </cell>
          <cell r="AS431">
            <v>124</v>
          </cell>
          <cell r="AV431" t="str">
            <v>Electronic</v>
          </cell>
          <cell r="AZ431" t="str">
            <v>T8</v>
          </cell>
          <cell r="BG431" t="str">
            <v>Custom</v>
          </cell>
          <cell r="BK431">
            <v>101002</v>
          </cell>
        </row>
        <row r="432">
          <cell r="H432" t="str">
            <v>F44IELL/2-R</v>
          </cell>
          <cell r="M432" t="str">
            <v>T8 Linear Fluorescent</v>
          </cell>
          <cell r="W432" t="str">
            <v>Fluorescent (4) 48" T-8 @ 30W lamps, (2) 2-lamp IS Ballasts, RLO (BF&lt; 0.85)</v>
          </cell>
          <cell r="AM432">
            <v>4</v>
          </cell>
          <cell r="AP432">
            <v>30</v>
          </cell>
          <cell r="AS432">
            <v>98</v>
          </cell>
          <cell r="AV432" t="str">
            <v>Electronic</v>
          </cell>
          <cell r="AZ432" t="str">
            <v>T8</v>
          </cell>
          <cell r="BG432" t="str">
            <v>Custom</v>
          </cell>
          <cell r="BK432">
            <v>101002</v>
          </cell>
        </row>
        <row r="433">
          <cell r="H433" t="str">
            <v>F44IELL-R</v>
          </cell>
          <cell r="M433" t="str">
            <v>T8 Linear Fluorescent</v>
          </cell>
          <cell r="W433" t="str">
            <v>Fluorescent (4) 48" T-8 @ 30W lamps, Instant Start Ballast, RLO (BF &lt; 0.85)</v>
          </cell>
          <cell r="AM433">
            <v>4</v>
          </cell>
          <cell r="AP433">
            <v>30</v>
          </cell>
          <cell r="AS433">
            <v>92</v>
          </cell>
          <cell r="AV433" t="str">
            <v>Electronic</v>
          </cell>
          <cell r="AZ433" t="str">
            <v>T8</v>
          </cell>
          <cell r="BG433" t="str">
            <v>Custom</v>
          </cell>
          <cell r="BK433">
            <v>101002</v>
          </cell>
        </row>
        <row r="434">
          <cell r="H434" t="str">
            <v>F44IELU</v>
          </cell>
          <cell r="M434" t="str">
            <v>T8 Linear Fluorescent</v>
          </cell>
          <cell r="W434" t="str">
            <v>Fluorescent (4) 48" T-8 @ 30W lamps, Instant Start Ballast, NLO (0.85 &lt; BF &lt; 0.95)</v>
          </cell>
          <cell r="AM434">
            <v>4</v>
          </cell>
          <cell r="AP434">
            <v>30</v>
          </cell>
          <cell r="AS434">
            <v>101</v>
          </cell>
          <cell r="AV434" t="str">
            <v>Prem. Elec.</v>
          </cell>
          <cell r="AZ434" t="str">
            <v>T8</v>
          </cell>
          <cell r="BG434" t="str">
            <v>Custom</v>
          </cell>
          <cell r="BK434">
            <v>101002</v>
          </cell>
        </row>
        <row r="435">
          <cell r="H435" t="str">
            <v>F44IELU-R</v>
          </cell>
          <cell r="M435" t="str">
            <v>T8 Linear Fluorescent</v>
          </cell>
          <cell r="W435" t="str">
            <v>Fluorescent (4) 48" T-8 @ 30W lamps, Instant Start Ballast, RLO (BF &lt; 0.85)</v>
          </cell>
          <cell r="AM435">
            <v>4</v>
          </cell>
          <cell r="AP435">
            <v>30</v>
          </cell>
          <cell r="AS435">
            <v>89</v>
          </cell>
          <cell r="AV435" t="str">
            <v>Prem. Elec.</v>
          </cell>
          <cell r="AZ435" t="str">
            <v>T8</v>
          </cell>
          <cell r="BG435" t="str">
            <v>Custom</v>
          </cell>
          <cell r="BK435">
            <v>101002</v>
          </cell>
        </row>
        <row r="436">
          <cell r="H436" t="str">
            <v>F46IELU/2</v>
          </cell>
          <cell r="M436" t="str">
            <v>T8 Linear Fluorescent</v>
          </cell>
          <cell r="W436" t="str">
            <v>Fluorescent (6) 48" T-8 @ 30W lamps, (2) IS Ballasts, NLO (0.85 &lt; BF &lt; 0.95)</v>
          </cell>
          <cell r="AM436">
            <v>6</v>
          </cell>
          <cell r="AP436">
            <v>30</v>
          </cell>
          <cell r="AS436">
            <v>154</v>
          </cell>
          <cell r="AV436" t="str">
            <v>Prem. Elec.</v>
          </cell>
          <cell r="AZ436" t="str">
            <v>T8</v>
          </cell>
          <cell r="BG436" t="str">
            <v>Custom</v>
          </cell>
          <cell r="BK436">
            <v>101002</v>
          </cell>
        </row>
        <row r="437">
          <cell r="H437" t="str">
            <v>F46IELU/2-R</v>
          </cell>
          <cell r="M437" t="str">
            <v>T8 Linear Fluorescent</v>
          </cell>
          <cell r="W437" t="str">
            <v>Fluorescent (6) 48" T-8 @ 30W lamps, (2) IS Ballasts, RLO (BF &lt; 0.85)</v>
          </cell>
          <cell r="AM437">
            <v>6</v>
          </cell>
          <cell r="AP437">
            <v>30</v>
          </cell>
          <cell r="AS437">
            <v>135</v>
          </cell>
          <cell r="AV437" t="str">
            <v>Prem. Elec.</v>
          </cell>
          <cell r="AZ437" t="str">
            <v>T8</v>
          </cell>
          <cell r="BG437" t="str">
            <v>Custom</v>
          </cell>
          <cell r="BK437">
            <v>101002</v>
          </cell>
        </row>
        <row r="438">
          <cell r="H438" t="str">
            <v>H30/1</v>
          </cell>
          <cell r="M438" t="str">
            <v>Halogen</v>
          </cell>
          <cell r="W438" t="str">
            <v>Halogen, (1) 30W lamp</v>
          </cell>
          <cell r="AM438">
            <v>1</v>
          </cell>
          <cell r="AP438">
            <v>30</v>
          </cell>
          <cell r="AS438">
            <v>30</v>
          </cell>
          <cell r="AV438" t="str">
            <v>NA</v>
          </cell>
          <cell r="AZ438" t="str">
            <v>Halogen</v>
          </cell>
          <cell r="BG438" t="str">
            <v>Custom</v>
          </cell>
          <cell r="BK438">
            <v>101106</v>
          </cell>
        </row>
        <row r="439">
          <cell r="H439" t="str">
            <v>FU1LL-R</v>
          </cell>
          <cell r="M439" t="str">
            <v>U-Tube Fluorescent</v>
          </cell>
          <cell r="W439" t="str">
            <v>Fluorescent, (1) U-Tube, T-8 lamp, RLO (BF &lt; 0.85)</v>
          </cell>
          <cell r="AM439">
            <v>1</v>
          </cell>
          <cell r="AP439">
            <v>31</v>
          </cell>
          <cell r="AS439">
            <v>27</v>
          </cell>
          <cell r="AV439" t="str">
            <v>Electronic</v>
          </cell>
          <cell r="AZ439" t="str">
            <v>U-Tube Fluorescent</v>
          </cell>
          <cell r="BG439" t="str">
            <v>Custom</v>
          </cell>
          <cell r="BK439">
            <v>101135</v>
          </cell>
        </row>
        <row r="440">
          <cell r="H440" t="str">
            <v>FU2LL-R</v>
          </cell>
          <cell r="M440" t="str">
            <v>U-Tube Fluorescent</v>
          </cell>
          <cell r="W440" t="str">
            <v>Fluorescent, (2) U-Tube, T-8 lamps, RLO (BF&lt; 0.85)</v>
          </cell>
          <cell r="AM440">
            <v>2</v>
          </cell>
          <cell r="AP440">
            <v>31</v>
          </cell>
          <cell r="AS440">
            <v>54</v>
          </cell>
          <cell r="AV440" t="str">
            <v>Electronic</v>
          </cell>
          <cell r="AZ440" t="str">
            <v>U-Tube Fluorescent</v>
          </cell>
          <cell r="BG440" t="str">
            <v>Custom</v>
          </cell>
          <cell r="BK440">
            <v>101135</v>
          </cell>
        </row>
        <row r="441">
          <cell r="H441" t="str">
            <v>H31/1</v>
          </cell>
          <cell r="M441" t="str">
            <v>Halogen</v>
          </cell>
          <cell r="W441" t="str">
            <v>Halogen, (1) 31W lamp</v>
          </cell>
          <cell r="AM441">
            <v>1</v>
          </cell>
          <cell r="AP441">
            <v>31</v>
          </cell>
          <cell r="AS441">
            <v>31</v>
          </cell>
          <cell r="AV441" t="str">
            <v>NA</v>
          </cell>
          <cell r="AZ441" t="str">
            <v>Halogen</v>
          </cell>
          <cell r="BG441" t="str">
            <v>Custom</v>
          </cell>
          <cell r="BK441">
            <v>101106</v>
          </cell>
        </row>
        <row r="442">
          <cell r="H442" t="str">
            <v>F41GLL</v>
          </cell>
          <cell r="M442" t="str">
            <v>T8 Linear Fluorescent</v>
          </cell>
          <cell r="W442" t="str">
            <v>Fluorescent (1) 48" T-8 lamp, Prog. Start or PRS Ballast, NLO (0.85 &lt; BF &lt; 0.95)</v>
          </cell>
          <cell r="AM442">
            <v>1</v>
          </cell>
          <cell r="AP442">
            <v>32</v>
          </cell>
          <cell r="AS442">
            <v>30</v>
          </cell>
          <cell r="AV442" t="str">
            <v>PRS Elec.</v>
          </cell>
          <cell r="AZ442" t="str">
            <v>T8</v>
          </cell>
          <cell r="BG442" t="str">
            <v>Custom</v>
          </cell>
          <cell r="BK442">
            <v>101002</v>
          </cell>
        </row>
        <row r="443">
          <cell r="H443" t="str">
            <v>F41GLL-R</v>
          </cell>
          <cell r="M443" t="str">
            <v>T8 Linear Fluorescent</v>
          </cell>
          <cell r="W443" t="str">
            <v>Fluorescent (1) 48" T-8 lamp, Prog. Start or PRS Ballast, RLO (BF&lt; 0.85)</v>
          </cell>
          <cell r="AM443">
            <v>1</v>
          </cell>
          <cell r="AP443">
            <v>32</v>
          </cell>
          <cell r="AS443">
            <v>25</v>
          </cell>
          <cell r="AV443" t="str">
            <v>PRS Elec.</v>
          </cell>
          <cell r="AZ443" t="str">
            <v>T8</v>
          </cell>
          <cell r="BG443" t="str">
            <v>Custom</v>
          </cell>
          <cell r="BK443">
            <v>101002</v>
          </cell>
        </row>
        <row r="444">
          <cell r="H444" t="str">
            <v>F41ILL</v>
          </cell>
          <cell r="M444" t="str">
            <v>T8 Linear Fluorescent</v>
          </cell>
          <cell r="W444" t="str">
            <v>Fluorescent, (1) 48", T-8 lamp, Instant Start Ballast, NLO (0.85 &lt; BF &lt; 0.95)</v>
          </cell>
          <cell r="AM444">
            <v>1</v>
          </cell>
          <cell r="AP444">
            <v>32</v>
          </cell>
          <cell r="AS444">
            <v>31</v>
          </cell>
          <cell r="AV444" t="str">
            <v>Electronic</v>
          </cell>
          <cell r="AZ444" t="str">
            <v>T8</v>
          </cell>
          <cell r="BG444" t="str">
            <v>Custom</v>
          </cell>
          <cell r="BK444">
            <v>101002</v>
          </cell>
        </row>
        <row r="445">
          <cell r="H445" t="str">
            <v>F41ILL/T2</v>
          </cell>
          <cell r="M445" t="str">
            <v>T8 Linear Fluorescent</v>
          </cell>
          <cell r="W445" t="str">
            <v>Fluorescent, (1) 48", T-8 lamp, Tandem 2-lamp IS Ballast, NLO (0.85 &lt; BF &lt; 0.95)</v>
          </cell>
          <cell r="AM445">
            <v>1</v>
          </cell>
          <cell r="AP445">
            <v>32</v>
          </cell>
          <cell r="AS445">
            <v>29</v>
          </cell>
          <cell r="AV445" t="str">
            <v>Electronic</v>
          </cell>
          <cell r="AZ445" t="str">
            <v>T8</v>
          </cell>
          <cell r="BG445" t="str">
            <v>Custom</v>
          </cell>
          <cell r="BK445">
            <v>101002</v>
          </cell>
        </row>
        <row r="446">
          <cell r="H446" t="str">
            <v>F41ILL/T2-H</v>
          </cell>
          <cell r="M446" t="str">
            <v>T8 Linear Fluorescent</v>
          </cell>
          <cell r="W446" t="str">
            <v>Fluorescent, (1) 48", T-8 lamp, Tandem 3-lamp IS Ballast, 1 lead capped, HLO (0.95 &lt; BF &lt; 1.1)</v>
          </cell>
          <cell r="AM446">
            <v>1</v>
          </cell>
          <cell r="AP446">
            <v>32</v>
          </cell>
          <cell r="AS446">
            <v>33</v>
          </cell>
          <cell r="AV446" t="str">
            <v>Electronic</v>
          </cell>
          <cell r="AZ446" t="str">
            <v>T8</v>
          </cell>
          <cell r="BG446" t="str">
            <v>Custom</v>
          </cell>
          <cell r="BK446">
            <v>101002</v>
          </cell>
        </row>
        <row r="447">
          <cell r="H447" t="str">
            <v>F41ILL/T2-R</v>
          </cell>
          <cell r="M447" t="str">
            <v>T8 Linear Fluorescent</v>
          </cell>
          <cell r="W447" t="str">
            <v>Fluorescent, (1) 48", T-8 lamp, Tandem 2-lamp IS Ballast, RLO (BF&lt; 0.85)</v>
          </cell>
          <cell r="AM447">
            <v>1</v>
          </cell>
          <cell r="AP447">
            <v>32</v>
          </cell>
          <cell r="AS447">
            <v>26</v>
          </cell>
          <cell r="AV447" t="str">
            <v>Electronic</v>
          </cell>
          <cell r="AZ447" t="str">
            <v>T8</v>
          </cell>
          <cell r="BG447" t="str">
            <v>Custom</v>
          </cell>
          <cell r="BK447">
            <v>101002</v>
          </cell>
        </row>
        <row r="448">
          <cell r="H448" t="str">
            <v>F41ILL/T3</v>
          </cell>
          <cell r="M448" t="str">
            <v>T8 Linear Fluorescent</v>
          </cell>
          <cell r="W448" t="str">
            <v>Fluorescent, (1) 48", T-8 lamp, Tandem 3-lamp IS Ballast, NLO (0.85 &lt; BF &lt; 0.95)</v>
          </cell>
          <cell r="AM448">
            <v>1</v>
          </cell>
          <cell r="AP448">
            <v>32</v>
          </cell>
          <cell r="AS448">
            <v>28</v>
          </cell>
          <cell r="AV448" t="str">
            <v>Electronic</v>
          </cell>
          <cell r="AZ448" t="str">
            <v>T8</v>
          </cell>
          <cell r="BG448" t="str">
            <v>Custom</v>
          </cell>
          <cell r="BK448">
            <v>101002</v>
          </cell>
        </row>
        <row r="449">
          <cell r="H449" t="str">
            <v>F41ILL/T3-H</v>
          </cell>
          <cell r="M449" t="str">
            <v>T8 Linear Fluorescent</v>
          </cell>
          <cell r="W449" t="str">
            <v>Fluorescent, (1) 48", T-8 lamp, Tandem 4-lamp IS Ballast, 1 lead capped, HLO (0.95 &lt; BF &lt; 1.1)</v>
          </cell>
          <cell r="AM449">
            <v>1</v>
          </cell>
          <cell r="AP449">
            <v>32</v>
          </cell>
          <cell r="AS449">
            <v>31</v>
          </cell>
          <cell r="AV449" t="str">
            <v>Electronic</v>
          </cell>
          <cell r="AZ449" t="str">
            <v>T8</v>
          </cell>
          <cell r="BG449" t="str">
            <v>Custom</v>
          </cell>
          <cell r="BK449">
            <v>101002</v>
          </cell>
        </row>
        <row r="450">
          <cell r="H450" t="str">
            <v>F41ILL/T3-R</v>
          </cell>
          <cell r="M450" t="str">
            <v>T8 Linear Fluorescent</v>
          </cell>
          <cell r="W450" t="str">
            <v>Fluorescent, (1) 48", T-8 lamp, Tandem 3-lamp IS Ballast, RLO (BF&lt; 0.85)</v>
          </cell>
          <cell r="AM450">
            <v>1</v>
          </cell>
          <cell r="AP450">
            <v>32</v>
          </cell>
          <cell r="AS450">
            <v>25</v>
          </cell>
          <cell r="AV450" t="str">
            <v>Electronic</v>
          </cell>
          <cell r="AZ450" t="str">
            <v>T8</v>
          </cell>
          <cell r="BG450" t="str">
            <v>Custom</v>
          </cell>
          <cell r="BK450">
            <v>101002</v>
          </cell>
        </row>
        <row r="451">
          <cell r="H451" t="str">
            <v>F41ILL/T4</v>
          </cell>
          <cell r="M451" t="str">
            <v>T8 Linear Fluorescent</v>
          </cell>
          <cell r="W451" t="str">
            <v>Fluorescent, (1) 48", T-8 lamp, Tandem 4-lamp IS Ballast, NLO (0.85 &lt; BF &lt; 0.95)</v>
          </cell>
          <cell r="AM451">
            <v>1</v>
          </cell>
          <cell r="AP451">
            <v>32</v>
          </cell>
          <cell r="AS451">
            <v>28</v>
          </cell>
          <cell r="AV451" t="str">
            <v>Electronic</v>
          </cell>
          <cell r="AZ451" t="str">
            <v>T8</v>
          </cell>
          <cell r="BG451" t="str">
            <v>Custom</v>
          </cell>
          <cell r="BK451">
            <v>101002</v>
          </cell>
        </row>
        <row r="452">
          <cell r="H452" t="str">
            <v>F41ILL/T4-R</v>
          </cell>
          <cell r="M452" t="str">
            <v>T8 Linear Fluorescent</v>
          </cell>
          <cell r="W452" t="str">
            <v>Fluorescent, (1) 48", T-8 lamp, Tandem 4-lamp IS Ballast, RLO (BF&lt; 0.85)</v>
          </cell>
          <cell r="AM452">
            <v>1</v>
          </cell>
          <cell r="AP452">
            <v>32</v>
          </cell>
          <cell r="AS452">
            <v>25</v>
          </cell>
          <cell r="AV452" t="str">
            <v>Electronic</v>
          </cell>
          <cell r="AZ452" t="str">
            <v>T8</v>
          </cell>
          <cell r="BG452" t="str">
            <v>Custom</v>
          </cell>
          <cell r="BK452">
            <v>101002</v>
          </cell>
        </row>
        <row r="453">
          <cell r="H453" t="str">
            <v>F41ILL-H</v>
          </cell>
          <cell r="M453" t="str">
            <v>T8 Linear Fluorescent</v>
          </cell>
          <cell r="W453" t="str">
            <v>Fluorescent, (1) 48", T-8 lamp, Instant Start Ballast, HLO (0.95 &lt; BF &lt; 1.1)</v>
          </cell>
          <cell r="AM453">
            <v>1</v>
          </cell>
          <cell r="AP453">
            <v>32</v>
          </cell>
          <cell r="AS453">
            <v>36</v>
          </cell>
          <cell r="AV453" t="str">
            <v>Electronic</v>
          </cell>
          <cell r="AZ453" t="str">
            <v>T8</v>
          </cell>
          <cell r="BG453" t="str">
            <v>Custom</v>
          </cell>
          <cell r="BK453">
            <v>101002</v>
          </cell>
        </row>
        <row r="454">
          <cell r="H454" t="str">
            <v>F41ILL-R</v>
          </cell>
          <cell r="M454" t="str">
            <v>T8 Linear Fluorescent</v>
          </cell>
          <cell r="W454" t="str">
            <v>Fluorescent, (1) 48", T-8 lamp, Instant Start Ballast, RLO (BF&lt; 0.85)</v>
          </cell>
          <cell r="AM454">
            <v>1</v>
          </cell>
          <cell r="AP454">
            <v>32</v>
          </cell>
          <cell r="AS454">
            <v>27</v>
          </cell>
          <cell r="AV454" t="str">
            <v>Electronic</v>
          </cell>
          <cell r="AZ454" t="str">
            <v>T8</v>
          </cell>
          <cell r="BG454" t="str">
            <v>Custom</v>
          </cell>
          <cell r="BK454">
            <v>101002</v>
          </cell>
        </row>
        <row r="455">
          <cell r="H455" t="str">
            <v>F41ILU</v>
          </cell>
          <cell r="M455" t="str">
            <v>T8 Linear Fluorescent</v>
          </cell>
          <cell r="W455" t="str">
            <v>Fluorescent, (1) 48", T-8 lamp, Instant Start Ballast, NLO (0.85 &lt; BF &lt; 0.95)</v>
          </cell>
          <cell r="AM455">
            <v>1</v>
          </cell>
          <cell r="AP455">
            <v>32</v>
          </cell>
          <cell r="AS455">
            <v>28</v>
          </cell>
          <cell r="AV455" t="str">
            <v>Prem. Elec.</v>
          </cell>
          <cell r="AZ455" t="str">
            <v>T8</v>
          </cell>
          <cell r="BG455" t="str">
            <v>Custom</v>
          </cell>
          <cell r="BK455">
            <v>101002</v>
          </cell>
        </row>
        <row r="456">
          <cell r="H456" t="str">
            <v>F41ILU/T2</v>
          </cell>
          <cell r="M456" t="str">
            <v>T8 Linear Fluorescent</v>
          </cell>
          <cell r="W456" t="str">
            <v>Fluorescent, (1) 48", T-8 lamp, Tandem 2-lamp IS Ballast, NLO (0.85 &lt; BF &lt; 0.95)</v>
          </cell>
          <cell r="AM456">
            <v>1</v>
          </cell>
          <cell r="AP456">
            <v>32</v>
          </cell>
          <cell r="AS456">
            <v>27</v>
          </cell>
          <cell r="AV456" t="str">
            <v>Prem. Elec.</v>
          </cell>
          <cell r="AZ456" t="str">
            <v>T8</v>
          </cell>
          <cell r="BG456" t="str">
            <v>Custom</v>
          </cell>
          <cell r="BK456">
            <v>101002</v>
          </cell>
        </row>
        <row r="457">
          <cell r="H457" t="str">
            <v>F41ILU/T2-R</v>
          </cell>
          <cell r="M457" t="str">
            <v>T8 Linear Fluorescent</v>
          </cell>
          <cell r="W457" t="str">
            <v>Fluorescent, (1) 48", T-8 lamp, Tandem 2-lamp IS Ballast, RLO (BF&lt; 0.85)</v>
          </cell>
          <cell r="AM457">
            <v>1</v>
          </cell>
          <cell r="AP457">
            <v>32</v>
          </cell>
          <cell r="AS457">
            <v>24</v>
          </cell>
          <cell r="AV457" t="str">
            <v>Prem. Elec.</v>
          </cell>
          <cell r="AZ457" t="str">
            <v>T8</v>
          </cell>
          <cell r="BG457" t="str">
            <v>Custom</v>
          </cell>
          <cell r="BK457">
            <v>101002</v>
          </cell>
        </row>
        <row r="458">
          <cell r="H458" t="str">
            <v>F41ILU/T3</v>
          </cell>
          <cell r="M458" t="str">
            <v>T8 Linear Fluorescent</v>
          </cell>
          <cell r="W458" t="str">
            <v>Fluorescent, (1) 48", T-8 lamp, Tandem 3-lamp IS Ballast, NLO (0.85 &lt; BF &lt; 0.95)</v>
          </cell>
          <cell r="AM458">
            <v>1</v>
          </cell>
          <cell r="AP458">
            <v>32</v>
          </cell>
          <cell r="AS458">
            <v>27</v>
          </cell>
          <cell r="AV458" t="str">
            <v>Prem. Elec.</v>
          </cell>
          <cell r="AZ458" t="str">
            <v>T8</v>
          </cell>
          <cell r="BG458" t="str">
            <v>Custom</v>
          </cell>
          <cell r="BK458">
            <v>101002</v>
          </cell>
        </row>
        <row r="459">
          <cell r="H459" t="str">
            <v>F41ILU/T3-R</v>
          </cell>
          <cell r="M459" t="str">
            <v>T8 Linear Fluorescent</v>
          </cell>
          <cell r="W459" t="str">
            <v>Fluorescent, (1) 48", T-8 lamp, Tandem 3-lamp IS Ballast, RLO (BF&lt; 0.85)</v>
          </cell>
          <cell r="AM459">
            <v>1</v>
          </cell>
          <cell r="AP459">
            <v>32</v>
          </cell>
          <cell r="AS459">
            <v>24</v>
          </cell>
          <cell r="AV459" t="str">
            <v>Prem. Elec.</v>
          </cell>
          <cell r="AZ459" t="str">
            <v>T8</v>
          </cell>
          <cell r="BG459" t="str">
            <v>Custom</v>
          </cell>
          <cell r="BK459">
            <v>101002</v>
          </cell>
        </row>
        <row r="460">
          <cell r="H460" t="str">
            <v>F41ILU/T4</v>
          </cell>
          <cell r="M460" t="str">
            <v>T8 Linear Fluorescent</v>
          </cell>
          <cell r="W460" t="str">
            <v>Fluorescent, (1) 48", T-8 lamp, Tandem 4-lamp IS Ballast, NLO (0.85 &lt; BF &lt; 0.95)</v>
          </cell>
          <cell r="AM460">
            <v>1</v>
          </cell>
          <cell r="AP460">
            <v>32</v>
          </cell>
          <cell r="AS460">
            <v>27</v>
          </cell>
          <cell r="AV460" t="str">
            <v>Prem. Elec.</v>
          </cell>
          <cell r="AZ460" t="str">
            <v>T8</v>
          </cell>
          <cell r="BG460" t="str">
            <v>Custom</v>
          </cell>
          <cell r="BK460">
            <v>101002</v>
          </cell>
        </row>
        <row r="461">
          <cell r="H461" t="str">
            <v>F41ILU/T4-R</v>
          </cell>
          <cell r="M461" t="str">
            <v>T8 Linear Fluorescent</v>
          </cell>
          <cell r="W461" t="str">
            <v>Fluorescent, (1) 48", T-8 lamp, Tandem 4-lamp IS Ballast, RLO (BF&lt; 0.85)</v>
          </cell>
          <cell r="AM461">
            <v>1</v>
          </cell>
          <cell r="AP461">
            <v>32</v>
          </cell>
          <cell r="AS461">
            <v>24</v>
          </cell>
          <cell r="AV461" t="str">
            <v>Prem. Elec.</v>
          </cell>
          <cell r="AZ461" t="str">
            <v>T8</v>
          </cell>
          <cell r="BG461" t="str">
            <v>Custom</v>
          </cell>
          <cell r="BK461">
            <v>101002</v>
          </cell>
        </row>
        <row r="462">
          <cell r="H462" t="str">
            <v>F41ILU-H</v>
          </cell>
          <cell r="M462" t="str">
            <v>T8 Linear Fluorescent</v>
          </cell>
          <cell r="W462" t="str">
            <v>Fluorescent, (1) 48", T-8 lamp, Instant Start Ballast, HLO (0.95 &lt; BF &lt; 1.1)</v>
          </cell>
          <cell r="AM462">
            <v>1</v>
          </cell>
          <cell r="AP462">
            <v>32</v>
          </cell>
          <cell r="AS462">
            <v>35</v>
          </cell>
          <cell r="AV462" t="str">
            <v>Prem. Elec.</v>
          </cell>
          <cell r="AZ462" t="str">
            <v>T8</v>
          </cell>
          <cell r="BG462" t="str">
            <v>Custom</v>
          </cell>
          <cell r="BK462">
            <v>101002</v>
          </cell>
        </row>
        <row r="463">
          <cell r="H463" t="str">
            <v>F41ILU-R</v>
          </cell>
          <cell r="M463" t="str">
            <v>T8 Linear Fluorescent</v>
          </cell>
          <cell r="W463" t="str">
            <v>Fluorescent, (1) 48", T-8 lamp, Instant Start Ballast, RLO (BF&lt; 0.85)</v>
          </cell>
          <cell r="AM463">
            <v>1</v>
          </cell>
          <cell r="AP463">
            <v>32</v>
          </cell>
          <cell r="AS463">
            <v>25</v>
          </cell>
          <cell r="AV463" t="str">
            <v>Prem. Elec.</v>
          </cell>
          <cell r="AZ463" t="str">
            <v>T8</v>
          </cell>
          <cell r="BG463" t="str">
            <v>Custom</v>
          </cell>
          <cell r="BK463">
            <v>101002</v>
          </cell>
        </row>
        <row r="464">
          <cell r="H464" t="str">
            <v>F41LE</v>
          </cell>
          <cell r="M464" t="str">
            <v>T8 Linear Fluorescent</v>
          </cell>
          <cell r="W464" t="str">
            <v>Fluorescent, (1) 48", T-8 lamp</v>
          </cell>
          <cell r="AM464">
            <v>1</v>
          </cell>
          <cell r="AP464">
            <v>32</v>
          </cell>
          <cell r="AS464">
            <v>35</v>
          </cell>
          <cell r="AV464" t="str">
            <v>Mag-ES</v>
          </cell>
          <cell r="AZ464" t="str">
            <v>T8</v>
          </cell>
          <cell r="BG464" t="str">
            <v>Custom</v>
          </cell>
          <cell r="BK464">
            <v>101002</v>
          </cell>
        </row>
        <row r="465">
          <cell r="H465" t="str">
            <v>F41LL</v>
          </cell>
          <cell r="M465" t="str">
            <v>T8 Linear Fluorescent</v>
          </cell>
          <cell r="W465" t="str">
            <v>Fluorescent, (1) 48", T-8 lamp, Rapid Start Ballast, NLO (0.85 &lt; BF &lt; 0.95)</v>
          </cell>
          <cell r="AM465">
            <v>1</v>
          </cell>
          <cell r="AP465">
            <v>32</v>
          </cell>
          <cell r="AS465">
            <v>32</v>
          </cell>
          <cell r="AV465" t="str">
            <v>Electronic</v>
          </cell>
          <cell r="AZ465" t="str">
            <v>T8</v>
          </cell>
          <cell r="BG465" t="str">
            <v>Custom</v>
          </cell>
          <cell r="BK465">
            <v>101002</v>
          </cell>
        </row>
        <row r="466">
          <cell r="H466" t="str">
            <v>F41LL/T2</v>
          </cell>
          <cell r="M466" t="str">
            <v>T8 Linear Fluorescent</v>
          </cell>
          <cell r="W466" t="str">
            <v>Fluorescent, (1) 48", T-8 lamp, Tandem 2-lamp RS Ballast, NLO (0.85 &lt; BF &lt; 0.95)</v>
          </cell>
          <cell r="AM466">
            <v>1</v>
          </cell>
          <cell r="AP466">
            <v>32</v>
          </cell>
          <cell r="AS466">
            <v>30</v>
          </cell>
          <cell r="AV466" t="str">
            <v>Electronic</v>
          </cell>
          <cell r="AZ466" t="str">
            <v>T8</v>
          </cell>
          <cell r="BG466" t="str">
            <v>Custom</v>
          </cell>
          <cell r="BK466">
            <v>101002</v>
          </cell>
        </row>
        <row r="467">
          <cell r="H467" t="str">
            <v>F41LL/T2-H</v>
          </cell>
          <cell r="M467" t="str">
            <v>T8 Linear Fluorescent</v>
          </cell>
          <cell r="W467" t="str">
            <v>Fluorescent, (1) 48", T-8 lamp, Tandem 3-lamp RS Ballast, 1 lead capped, HLO (0.95 &lt; BF &lt; 1.1)</v>
          </cell>
          <cell r="AM467">
            <v>1</v>
          </cell>
          <cell r="AP467">
            <v>32</v>
          </cell>
          <cell r="AS467">
            <v>35</v>
          </cell>
          <cell r="AV467" t="str">
            <v>Electronic</v>
          </cell>
          <cell r="AZ467" t="str">
            <v>T8</v>
          </cell>
          <cell r="BG467" t="str">
            <v>Custom</v>
          </cell>
          <cell r="BK467">
            <v>101002</v>
          </cell>
        </row>
        <row r="468">
          <cell r="H468" t="str">
            <v>F41LL/T2-R</v>
          </cell>
          <cell r="M468" t="str">
            <v>T8 Linear Fluorescent</v>
          </cell>
          <cell r="W468" t="str">
            <v>Fluorescent, (1) 48", T-8 lamp, Tandem 2-lamp RS Ballast, RLO (BF&lt; 0.85)</v>
          </cell>
          <cell r="AM468">
            <v>1</v>
          </cell>
          <cell r="AP468">
            <v>32</v>
          </cell>
          <cell r="AS468">
            <v>27</v>
          </cell>
          <cell r="AV468" t="str">
            <v>Electronic</v>
          </cell>
          <cell r="AZ468" t="str">
            <v>T8</v>
          </cell>
          <cell r="BG468" t="str">
            <v>Custom</v>
          </cell>
          <cell r="BK468">
            <v>101002</v>
          </cell>
        </row>
        <row r="469">
          <cell r="H469" t="str">
            <v>F41LL/T3</v>
          </cell>
          <cell r="M469" t="str">
            <v>T8 Linear Fluorescent</v>
          </cell>
          <cell r="W469" t="str">
            <v>Fluorescent, (1) 48", T-8 lamp, Tandem 3-lamp RS Ballast, NLO (0.85 &lt; BF &lt; 0.95)</v>
          </cell>
          <cell r="AM469">
            <v>1</v>
          </cell>
          <cell r="AP469">
            <v>32</v>
          </cell>
          <cell r="AS469">
            <v>31</v>
          </cell>
          <cell r="AV469" t="str">
            <v>Electronic</v>
          </cell>
          <cell r="AZ469" t="str">
            <v>T8</v>
          </cell>
          <cell r="BG469" t="str">
            <v>Custom</v>
          </cell>
          <cell r="BK469">
            <v>101002</v>
          </cell>
        </row>
        <row r="470">
          <cell r="H470" t="str">
            <v>F41LL/T3-H</v>
          </cell>
          <cell r="M470" t="str">
            <v>T8 Linear Fluorescent</v>
          </cell>
          <cell r="W470" t="str">
            <v>Fluorescent, (1) 48", T-8 lamp, Tandem 4-lamp RS Ballast, 1 lead capped, HLO (0.95 &lt; BF &lt; 1.1)</v>
          </cell>
          <cell r="AM470">
            <v>1</v>
          </cell>
          <cell r="AP470">
            <v>32</v>
          </cell>
          <cell r="AS470">
            <v>33</v>
          </cell>
          <cell r="AV470" t="str">
            <v>Electronic</v>
          </cell>
          <cell r="AZ470" t="str">
            <v>T8</v>
          </cell>
          <cell r="BG470" t="str">
            <v>Custom</v>
          </cell>
          <cell r="BK470">
            <v>101002</v>
          </cell>
        </row>
        <row r="471">
          <cell r="H471" t="str">
            <v>F41LL/T3-R</v>
          </cell>
          <cell r="M471" t="str">
            <v>T8 Linear Fluorescent</v>
          </cell>
          <cell r="W471" t="str">
            <v>Fluorescent, (1) 48", T-8 lamp, Tandem 3-lamp RS Ballast, RLO (BF&lt; 0.85)</v>
          </cell>
          <cell r="AM471">
            <v>1</v>
          </cell>
          <cell r="AP471">
            <v>32</v>
          </cell>
          <cell r="AS471">
            <v>25</v>
          </cell>
          <cell r="AV471" t="str">
            <v>Electronic</v>
          </cell>
          <cell r="AZ471" t="str">
            <v>T8</v>
          </cell>
          <cell r="BG471" t="str">
            <v>Custom</v>
          </cell>
          <cell r="BK471">
            <v>101002</v>
          </cell>
        </row>
        <row r="472">
          <cell r="H472" t="str">
            <v>F41LL/T4</v>
          </cell>
          <cell r="M472" t="str">
            <v>T8 Linear Fluorescent</v>
          </cell>
          <cell r="W472" t="str">
            <v>Fluorescent, (1) 48", T-8 lamp, Tandem 4-lamp RS Ballast, NLO (0.85 &lt; BF &lt; 0.95)</v>
          </cell>
          <cell r="AM472">
            <v>1</v>
          </cell>
          <cell r="AP472">
            <v>32</v>
          </cell>
          <cell r="AS472">
            <v>30</v>
          </cell>
          <cell r="AV472" t="str">
            <v>Electronic</v>
          </cell>
          <cell r="AZ472" t="str">
            <v>T8</v>
          </cell>
          <cell r="BG472" t="str">
            <v>Custom</v>
          </cell>
          <cell r="BK472">
            <v>101002</v>
          </cell>
        </row>
        <row r="473">
          <cell r="H473" t="str">
            <v>F41LL/T4-R</v>
          </cell>
          <cell r="M473" t="str">
            <v>T8 Linear Fluorescent</v>
          </cell>
          <cell r="W473" t="str">
            <v>Fluorescent, (1) 48", T-8 lamp, Tandem 4-lamp RS Ballast, RLO (BF&lt; 0.85)</v>
          </cell>
          <cell r="AM473">
            <v>1</v>
          </cell>
          <cell r="AP473">
            <v>32</v>
          </cell>
          <cell r="AS473">
            <v>26</v>
          </cell>
          <cell r="AV473" t="str">
            <v>Electronic</v>
          </cell>
          <cell r="AZ473" t="str">
            <v>T8</v>
          </cell>
          <cell r="BG473" t="str">
            <v>Custom</v>
          </cell>
          <cell r="BK473">
            <v>101002</v>
          </cell>
        </row>
        <row r="474">
          <cell r="H474" t="str">
            <v>F41LL-H</v>
          </cell>
          <cell r="M474" t="str">
            <v>T8 Linear Fluorescent</v>
          </cell>
          <cell r="W474" t="str">
            <v>Fluorescent, (1) 48", T-8 lamp, Rapid Start Ballast, HLO (0.95 &lt; BF &lt; 1.1)</v>
          </cell>
          <cell r="AM474">
            <v>1</v>
          </cell>
          <cell r="AP474">
            <v>32</v>
          </cell>
          <cell r="AS474">
            <v>39</v>
          </cell>
          <cell r="AV474" t="str">
            <v>Electronic</v>
          </cell>
          <cell r="AZ474" t="str">
            <v>T8</v>
          </cell>
          <cell r="BG474" t="str">
            <v>Custom</v>
          </cell>
          <cell r="BK474">
            <v>101002</v>
          </cell>
        </row>
        <row r="475">
          <cell r="H475" t="str">
            <v>F41LL-R</v>
          </cell>
          <cell r="M475" t="str">
            <v>T8 Linear Fluorescent</v>
          </cell>
          <cell r="W475" t="str">
            <v>Fluorescent, (1) 48", T-8 lamp, Rapid Start Ballast, RLO (BF&lt; 0.85)</v>
          </cell>
          <cell r="AM475">
            <v>1</v>
          </cell>
          <cell r="AP475">
            <v>32</v>
          </cell>
          <cell r="AS475">
            <v>27</v>
          </cell>
          <cell r="AV475" t="str">
            <v>Electronic</v>
          </cell>
          <cell r="AZ475" t="str">
            <v>T8</v>
          </cell>
          <cell r="BG475" t="str">
            <v>Custom</v>
          </cell>
          <cell r="BK475">
            <v>101002</v>
          </cell>
        </row>
        <row r="476">
          <cell r="H476" t="str">
            <v>F41T12</v>
          </cell>
          <cell r="M476" t="str">
            <v>T12 Linear Fluorescent (T8 Baseline)</v>
          </cell>
          <cell r="W476" t="str">
            <v>Fluorescent, (1) 48" T12 lamp (T8 Baseline)</v>
          </cell>
          <cell r="AM476">
            <v>1</v>
          </cell>
          <cell r="AP476">
            <v>32</v>
          </cell>
          <cell r="AS476">
            <v>31</v>
          </cell>
          <cell r="AV476" t="str">
            <v>Mag/Elec</v>
          </cell>
          <cell r="AZ476" t="str">
            <v>T8</v>
          </cell>
          <cell r="BG476" t="str">
            <v>Custom</v>
          </cell>
          <cell r="BK476">
            <v>101002</v>
          </cell>
        </row>
        <row r="477">
          <cell r="H477" t="str">
            <v>F41T12-HO</v>
          </cell>
          <cell r="M477" t="str">
            <v>T12 Linear Fluorescent (T8 Baseline)</v>
          </cell>
          <cell r="W477" t="str">
            <v>Fluorescent, (1) 48" T12 HO lamp (T8 Baseline)</v>
          </cell>
          <cell r="AM477">
            <v>1</v>
          </cell>
          <cell r="AP477">
            <v>32</v>
          </cell>
          <cell r="AS477">
            <v>31</v>
          </cell>
          <cell r="AV477" t="str">
            <v>Mag/Elec</v>
          </cell>
          <cell r="AZ477" t="str">
            <v>T8</v>
          </cell>
          <cell r="BG477" t="str">
            <v>Custom</v>
          </cell>
          <cell r="BK477">
            <v>101002</v>
          </cell>
        </row>
        <row r="478">
          <cell r="H478" t="str">
            <v>F41T12-VHO</v>
          </cell>
          <cell r="M478" t="str">
            <v>T12 Linear Fluorescent (T8 Baseline)</v>
          </cell>
          <cell r="W478" t="str">
            <v>Fluorescent, (1) 48" T12 VHO lamp (T8 Baseline)</v>
          </cell>
          <cell r="AM478">
            <v>1</v>
          </cell>
          <cell r="AP478">
            <v>32</v>
          </cell>
          <cell r="AS478">
            <v>31</v>
          </cell>
          <cell r="AV478" t="str">
            <v>Mag/Elec</v>
          </cell>
          <cell r="AZ478" t="str">
            <v>T8</v>
          </cell>
          <cell r="BG478" t="str">
            <v>Custom</v>
          </cell>
          <cell r="BK478">
            <v>101002</v>
          </cell>
        </row>
        <row r="479">
          <cell r="H479" t="str">
            <v>F42GLL</v>
          </cell>
          <cell r="M479" t="str">
            <v>T8 Linear Fluorescent</v>
          </cell>
          <cell r="W479" t="str">
            <v>Fluorescent (2) 48" T-8 lamps, Prog. Start or PRS Ballast, NLO (0.85 &lt; BF &lt; 0.95)</v>
          </cell>
          <cell r="AM479">
            <v>2</v>
          </cell>
          <cell r="AP479">
            <v>32</v>
          </cell>
          <cell r="AS479">
            <v>59</v>
          </cell>
          <cell r="AV479" t="str">
            <v>PRS Elec.</v>
          </cell>
          <cell r="AZ479" t="str">
            <v>T8</v>
          </cell>
          <cell r="BG479" t="str">
            <v>Custom</v>
          </cell>
          <cell r="BK479">
            <v>101002</v>
          </cell>
        </row>
        <row r="480">
          <cell r="H480" t="str">
            <v>F42GLL-R</v>
          </cell>
          <cell r="M480" t="str">
            <v>T8 Linear Fluorescent</v>
          </cell>
          <cell r="W480" t="str">
            <v>Fluorescent (2) 48" T-8 lamps, Prog. Start or PRS Ballast, RLO (BF &lt; 0.85)</v>
          </cell>
          <cell r="AM480">
            <v>2</v>
          </cell>
          <cell r="AP480">
            <v>32</v>
          </cell>
          <cell r="AS480">
            <v>47</v>
          </cell>
          <cell r="AV480" t="str">
            <v>PRS Elec.</v>
          </cell>
          <cell r="AZ480" t="str">
            <v>T8</v>
          </cell>
          <cell r="BG480" t="str">
            <v>Custom</v>
          </cell>
          <cell r="BK480">
            <v>101002</v>
          </cell>
        </row>
        <row r="481">
          <cell r="H481" t="str">
            <v>F42GLL-V</v>
          </cell>
          <cell r="M481" t="str">
            <v>T8 Linear Fluorescent</v>
          </cell>
          <cell r="W481" t="str">
            <v>Fluorescent, (2) 48" T-8 lamps, Prog. Start or PRS Ballast, VHLO (BF &gt; 1.1)</v>
          </cell>
          <cell r="AM481">
            <v>2</v>
          </cell>
          <cell r="AP481">
            <v>32</v>
          </cell>
          <cell r="AS481">
            <v>74</v>
          </cell>
          <cell r="AV481" t="str">
            <v>Electronic</v>
          </cell>
          <cell r="AZ481" t="str">
            <v>T8</v>
          </cell>
          <cell r="BG481" t="str">
            <v>Custom</v>
          </cell>
          <cell r="BK481">
            <v>101002</v>
          </cell>
        </row>
        <row r="482">
          <cell r="H482" t="str">
            <v>F42ILL</v>
          </cell>
          <cell r="M482" t="str">
            <v>T8 Linear Fluorescent</v>
          </cell>
          <cell r="W482" t="str">
            <v>Fluorescent, (2) 48", T-8 lamps, Instant Start Ballast, NLO (0.85 &lt; BF &lt; 0.95)</v>
          </cell>
          <cell r="AM482">
            <v>2</v>
          </cell>
          <cell r="AP482">
            <v>32</v>
          </cell>
          <cell r="AS482">
            <v>58</v>
          </cell>
          <cell r="AV482" t="str">
            <v>Electronic</v>
          </cell>
          <cell r="AZ482" t="str">
            <v>T8</v>
          </cell>
          <cell r="BG482" t="str">
            <v>Custom</v>
          </cell>
          <cell r="BK482">
            <v>101002</v>
          </cell>
        </row>
        <row r="483">
          <cell r="H483" t="str">
            <v>F42ILL/2</v>
          </cell>
          <cell r="M483" t="str">
            <v>T8 Linear Fluorescent</v>
          </cell>
          <cell r="W483" t="str">
            <v>Fluorescent, (2) 48", T-8 lamps, (2) 1-lamp Instant Start Ballast, NLO (0.85 &lt; BF &lt; 0.95)</v>
          </cell>
          <cell r="AM483">
            <v>2</v>
          </cell>
          <cell r="AP483">
            <v>32</v>
          </cell>
          <cell r="AS483">
            <v>62</v>
          </cell>
          <cell r="AV483" t="str">
            <v>Electronic</v>
          </cell>
          <cell r="AZ483" t="str">
            <v>T8</v>
          </cell>
          <cell r="BG483" t="str">
            <v>Custom</v>
          </cell>
          <cell r="BK483">
            <v>101002</v>
          </cell>
        </row>
        <row r="484">
          <cell r="H484" t="str">
            <v>F42ILL/2-R</v>
          </cell>
          <cell r="M484" t="str">
            <v>T8 Linear Fluorescent</v>
          </cell>
          <cell r="W484" t="str">
            <v>Fluorescent, (2) 48" T-8 lamps, (2) 1-lamp Instant Start Ballasts, RLO (BF&lt; 0.85)</v>
          </cell>
          <cell r="AM484">
            <v>2</v>
          </cell>
          <cell r="AP484">
            <v>32</v>
          </cell>
          <cell r="AS484">
            <v>54</v>
          </cell>
          <cell r="AV484" t="str">
            <v>Electronic</v>
          </cell>
          <cell r="AZ484" t="str">
            <v>T8</v>
          </cell>
          <cell r="BG484" t="str">
            <v>Custom</v>
          </cell>
          <cell r="BK484">
            <v>101002</v>
          </cell>
        </row>
        <row r="485">
          <cell r="H485" t="str">
            <v>F42ILL/T4</v>
          </cell>
          <cell r="M485" t="str">
            <v>T8 Linear Fluorescent</v>
          </cell>
          <cell r="W485" t="str">
            <v>Fluorescent, (2) 48", T-8 lamps, Tandem 4-lamp IS Ballast, NLO (0.85 &lt; BF &lt; 0.95)</v>
          </cell>
          <cell r="AM485">
            <v>2</v>
          </cell>
          <cell r="AP485">
            <v>32</v>
          </cell>
          <cell r="AS485">
            <v>56</v>
          </cell>
          <cell r="AV485" t="str">
            <v>Electronic</v>
          </cell>
          <cell r="AZ485" t="str">
            <v>T8</v>
          </cell>
          <cell r="BG485" t="str">
            <v>Custom</v>
          </cell>
          <cell r="BK485">
            <v>101002</v>
          </cell>
        </row>
        <row r="486">
          <cell r="H486" t="str">
            <v>F42ILL/T4-R</v>
          </cell>
          <cell r="M486" t="str">
            <v>T8 Linear Fluorescent</v>
          </cell>
          <cell r="W486" t="str">
            <v>Fluorescent, (2) 48", T-8 lamps, Tandem 4-lamp IS Ballast, RLO (BF&lt; 0.85)</v>
          </cell>
          <cell r="AM486">
            <v>2</v>
          </cell>
          <cell r="AP486">
            <v>32</v>
          </cell>
          <cell r="AS486">
            <v>49</v>
          </cell>
          <cell r="AV486" t="str">
            <v>Electronic</v>
          </cell>
          <cell r="AZ486" t="str">
            <v>T8</v>
          </cell>
          <cell r="BG486" t="str">
            <v>Custom</v>
          </cell>
          <cell r="BK486">
            <v>101002</v>
          </cell>
        </row>
        <row r="487">
          <cell r="H487" t="str">
            <v>F42ILL-H</v>
          </cell>
          <cell r="M487" t="str">
            <v>T8 Linear Fluorescent</v>
          </cell>
          <cell r="W487" t="str">
            <v>Fluorescent, (2) 48", T-8 lamp, Instant Start Ballast, HLO (0.95 &lt; BF &lt; 1.1)</v>
          </cell>
          <cell r="AM487">
            <v>2</v>
          </cell>
          <cell r="AP487">
            <v>32</v>
          </cell>
          <cell r="AS487">
            <v>66</v>
          </cell>
          <cell r="AV487" t="str">
            <v>Electronic</v>
          </cell>
          <cell r="AZ487" t="str">
            <v>T8</v>
          </cell>
          <cell r="BG487" t="str">
            <v>Custom</v>
          </cell>
          <cell r="BK487">
            <v>101002</v>
          </cell>
        </row>
        <row r="488">
          <cell r="H488" t="str">
            <v>F42ILL-R</v>
          </cell>
          <cell r="M488" t="str">
            <v>T8 Linear Fluorescent</v>
          </cell>
          <cell r="W488" t="str">
            <v>Fluorescent, (2) 48", T-8 lamps, Instant Start Ballast, RLO (BF&lt; 0.85)</v>
          </cell>
          <cell r="AM488">
            <v>2</v>
          </cell>
          <cell r="AP488">
            <v>32</v>
          </cell>
          <cell r="AS488">
            <v>51</v>
          </cell>
          <cell r="AV488" t="str">
            <v>Electronic</v>
          </cell>
          <cell r="AZ488" t="str">
            <v>T8</v>
          </cell>
          <cell r="BG488" t="str">
            <v>Custom</v>
          </cell>
          <cell r="BK488">
            <v>101002</v>
          </cell>
        </row>
        <row r="489">
          <cell r="H489" t="str">
            <v>F42ILL-V</v>
          </cell>
          <cell r="M489" t="str">
            <v>T8 Linear Fluorescent</v>
          </cell>
          <cell r="W489" t="str">
            <v>Fluorescent, (2) 48", T-8 lamps, Instant Start Ballast, VHLO (BF &gt; 1.1)</v>
          </cell>
          <cell r="AM489">
            <v>2</v>
          </cell>
          <cell r="AP489">
            <v>32</v>
          </cell>
          <cell r="AS489">
            <v>77</v>
          </cell>
          <cell r="AV489" t="str">
            <v>Electronic</v>
          </cell>
          <cell r="AZ489" t="str">
            <v>T8</v>
          </cell>
          <cell r="BG489" t="str">
            <v>Custom</v>
          </cell>
          <cell r="BK489">
            <v>101002</v>
          </cell>
        </row>
        <row r="490">
          <cell r="H490" t="str">
            <v>F42ILU</v>
          </cell>
          <cell r="M490" t="str">
            <v>T8 Linear Fluorescent</v>
          </cell>
          <cell r="W490" t="str">
            <v>Fluorescent, (2) 48", T-8 lamps, Instant Start Ballast, NLO (0.85 &lt; BF &lt; 0.95)</v>
          </cell>
          <cell r="AM490">
            <v>2</v>
          </cell>
          <cell r="AP490">
            <v>32</v>
          </cell>
          <cell r="AS490">
            <v>54</v>
          </cell>
          <cell r="AV490" t="str">
            <v>Prem. Elec.</v>
          </cell>
          <cell r="AZ490" t="str">
            <v>T8</v>
          </cell>
          <cell r="BG490" t="str">
            <v>Custom</v>
          </cell>
          <cell r="BK490">
            <v>101002</v>
          </cell>
        </row>
        <row r="491">
          <cell r="H491" t="str">
            <v>F42ILU/T4</v>
          </cell>
          <cell r="M491" t="str">
            <v>T8 Linear Fluorescent</v>
          </cell>
          <cell r="W491" t="str">
            <v>Fluorescent, (2) 48", T-8 lamps, Tandem 4-lamp IS Ballast, NLO (0.85 &lt; BF &lt; 0.95)</v>
          </cell>
          <cell r="AM491">
            <v>2</v>
          </cell>
          <cell r="AP491">
            <v>32</v>
          </cell>
          <cell r="AS491">
            <v>54</v>
          </cell>
          <cell r="AV491" t="str">
            <v>Prem. Elec.</v>
          </cell>
          <cell r="AZ491" t="str">
            <v>T8</v>
          </cell>
          <cell r="BG491" t="str">
            <v>Custom</v>
          </cell>
          <cell r="BK491">
            <v>101002</v>
          </cell>
        </row>
        <row r="492">
          <cell r="H492" t="str">
            <v>F42ILU/T4-R</v>
          </cell>
          <cell r="M492" t="str">
            <v>T8 Linear Fluorescent</v>
          </cell>
          <cell r="W492" t="str">
            <v>Fluorescent, (2) 48", T-8 lamps, Tandem 4-lamp IS Ballast, RLO (BF&lt; 0.85)</v>
          </cell>
          <cell r="AM492">
            <v>2</v>
          </cell>
          <cell r="AP492">
            <v>32</v>
          </cell>
          <cell r="AS492">
            <v>48</v>
          </cell>
          <cell r="AV492" t="str">
            <v>Prem. Elec.</v>
          </cell>
          <cell r="AZ492" t="str">
            <v>T8</v>
          </cell>
          <cell r="BG492" t="str">
            <v>Custom</v>
          </cell>
          <cell r="BK492">
            <v>101002</v>
          </cell>
        </row>
        <row r="493">
          <cell r="H493" t="str">
            <v>F42ILU-H</v>
          </cell>
          <cell r="M493" t="str">
            <v>T8 Linear Fluorescent</v>
          </cell>
          <cell r="W493" t="str">
            <v>Fluorescent, (2) 48", T-8 lamp, Instant Start Ballast, HLO (0.95 &lt; BF &lt; 1.1)</v>
          </cell>
          <cell r="AM493">
            <v>2</v>
          </cell>
          <cell r="AP493">
            <v>32</v>
          </cell>
          <cell r="AS493">
            <v>64</v>
          </cell>
          <cell r="AV493" t="str">
            <v>Prem. Elec.</v>
          </cell>
          <cell r="AZ493" t="str">
            <v>T8</v>
          </cell>
          <cell r="BG493" t="str">
            <v>Custom</v>
          </cell>
          <cell r="BK493">
            <v>101002</v>
          </cell>
        </row>
        <row r="494">
          <cell r="H494" t="str">
            <v>F42ILU-R</v>
          </cell>
          <cell r="M494" t="str">
            <v>T8 Linear Fluorescent</v>
          </cell>
          <cell r="W494" t="str">
            <v>Fluorescent, (2) 48", T-8 lamps, Instant Start, RLO (BF&lt; 0.85)</v>
          </cell>
          <cell r="AM494">
            <v>2</v>
          </cell>
          <cell r="AP494">
            <v>32</v>
          </cell>
          <cell r="AS494">
            <v>48</v>
          </cell>
          <cell r="AV494" t="str">
            <v>Prem. Elec.</v>
          </cell>
          <cell r="AZ494" t="str">
            <v>T8</v>
          </cell>
          <cell r="BG494" t="str">
            <v>Custom</v>
          </cell>
          <cell r="BK494">
            <v>101002</v>
          </cell>
        </row>
        <row r="495">
          <cell r="H495" t="str">
            <v>F42ILU-V</v>
          </cell>
          <cell r="M495" t="str">
            <v>T8 Linear Fluorescent</v>
          </cell>
          <cell r="W495" t="str">
            <v>Fluorescent, (2) 48", T-8 lamps, Instant Start, VHLO (BF&gt; 1.1)</v>
          </cell>
          <cell r="AM495">
            <v>2</v>
          </cell>
          <cell r="AP495">
            <v>32</v>
          </cell>
          <cell r="AS495">
            <v>73</v>
          </cell>
          <cell r="AV495" t="str">
            <v>Prem. Elec.</v>
          </cell>
          <cell r="AZ495" t="str">
            <v>T8</v>
          </cell>
          <cell r="BG495" t="str">
            <v>Custom</v>
          </cell>
          <cell r="BK495">
            <v>101002</v>
          </cell>
        </row>
        <row r="496">
          <cell r="H496" t="str">
            <v>F42LE</v>
          </cell>
          <cell r="M496" t="str">
            <v>T8 Linear Fluorescent</v>
          </cell>
          <cell r="W496" t="str">
            <v>Fluorescent, (2) 48", T-8 lamp</v>
          </cell>
          <cell r="AM496">
            <v>2</v>
          </cell>
          <cell r="AP496">
            <v>32</v>
          </cell>
          <cell r="AS496">
            <v>71</v>
          </cell>
          <cell r="AV496" t="str">
            <v>Mag-ES</v>
          </cell>
          <cell r="AZ496" t="str">
            <v>T8</v>
          </cell>
          <cell r="BG496" t="str">
            <v>Custom</v>
          </cell>
          <cell r="BK496">
            <v>101002</v>
          </cell>
        </row>
        <row r="497">
          <cell r="H497" t="str">
            <v>F42LL</v>
          </cell>
          <cell r="M497" t="str">
            <v>T8 Linear Fluorescent</v>
          </cell>
          <cell r="W497" t="str">
            <v>Fluorescent, (2) 48", T-8 lamps, Rapid Start Ballast, NLO (0.85 &lt; BF &lt; 0.95)</v>
          </cell>
          <cell r="AM497">
            <v>2</v>
          </cell>
          <cell r="AP497">
            <v>32</v>
          </cell>
          <cell r="AS497">
            <v>60</v>
          </cell>
          <cell r="AV497" t="str">
            <v>Electronic</v>
          </cell>
          <cell r="AZ497" t="str">
            <v>T8</v>
          </cell>
          <cell r="BG497" t="str">
            <v>Custom</v>
          </cell>
          <cell r="BK497">
            <v>101002</v>
          </cell>
        </row>
        <row r="498">
          <cell r="H498" t="str">
            <v>F42LL/2</v>
          </cell>
          <cell r="M498" t="str">
            <v>T8 Linear Fluorescent</v>
          </cell>
          <cell r="W498" t="str">
            <v>Fluorescent, (2) 48", T-8 lamps, (2) 1-lamp Rapid Start Ballasts, NLO (0.85 &lt; BF &lt; 0.95)</v>
          </cell>
          <cell r="AM498">
            <v>2</v>
          </cell>
          <cell r="AP498">
            <v>32</v>
          </cell>
          <cell r="AS498">
            <v>64</v>
          </cell>
          <cell r="AV498" t="str">
            <v>Electronic</v>
          </cell>
          <cell r="AZ498" t="str">
            <v>T8</v>
          </cell>
          <cell r="BG498" t="str">
            <v>Custom</v>
          </cell>
          <cell r="BK498">
            <v>101002</v>
          </cell>
        </row>
        <row r="499">
          <cell r="H499" t="str">
            <v>F42LL/T4</v>
          </cell>
          <cell r="M499" t="str">
            <v>T8 Linear Fluorescent</v>
          </cell>
          <cell r="W499" t="str">
            <v>Fluorescent, (2) 48", T-8 lamps, Tandem 4-lamp RS Ballast, NLO (0.85 &lt; BF &lt; 0.95)</v>
          </cell>
          <cell r="AM499">
            <v>2</v>
          </cell>
          <cell r="AP499">
            <v>32</v>
          </cell>
          <cell r="AS499">
            <v>59</v>
          </cell>
          <cell r="AV499" t="str">
            <v>Electronic</v>
          </cell>
          <cell r="AZ499" t="str">
            <v>T8</v>
          </cell>
          <cell r="BG499" t="str">
            <v>Custom</v>
          </cell>
          <cell r="BK499">
            <v>101002</v>
          </cell>
        </row>
        <row r="500">
          <cell r="H500" t="str">
            <v>F42LL/T4-R</v>
          </cell>
          <cell r="M500" t="str">
            <v>T8 Linear Fluorescent</v>
          </cell>
          <cell r="W500" t="str">
            <v>Fluorescent, (2) 48", T-8 lamp, Tandem 4-lamp RS Ballast, RLO (BF&lt; 0.85)</v>
          </cell>
          <cell r="AM500">
            <v>2</v>
          </cell>
          <cell r="AP500">
            <v>32</v>
          </cell>
          <cell r="AS500">
            <v>53</v>
          </cell>
          <cell r="AV500" t="str">
            <v>Electronic</v>
          </cell>
          <cell r="AZ500" t="str">
            <v>T8</v>
          </cell>
          <cell r="BG500" t="str">
            <v>Custom</v>
          </cell>
          <cell r="BK500">
            <v>101002</v>
          </cell>
        </row>
        <row r="501">
          <cell r="H501" t="str">
            <v>F42LL-H</v>
          </cell>
          <cell r="M501" t="str">
            <v>T8 Linear Fluorescent</v>
          </cell>
          <cell r="W501" t="str">
            <v>Fluorescent, (2) 48", T-8 lamp, Rapid Start Ballast, HLO (0.95 &lt; BF &lt; 1.1)</v>
          </cell>
          <cell r="AM501">
            <v>2</v>
          </cell>
          <cell r="AP501">
            <v>32</v>
          </cell>
          <cell r="AS501">
            <v>70</v>
          </cell>
          <cell r="AV501" t="str">
            <v>Electronic</v>
          </cell>
          <cell r="AZ501" t="str">
            <v>T8</v>
          </cell>
          <cell r="BG501" t="str">
            <v>Custom</v>
          </cell>
          <cell r="BK501">
            <v>101002</v>
          </cell>
        </row>
        <row r="502">
          <cell r="H502" t="str">
            <v>F42LL-R</v>
          </cell>
          <cell r="M502" t="str">
            <v>T8 Linear Fluorescent</v>
          </cell>
          <cell r="W502" t="str">
            <v>Fluorescent, (2) 48", T-8 lamp, Rapid Start Ballast, RLO (BF&lt; 0.85)</v>
          </cell>
          <cell r="AM502">
            <v>2</v>
          </cell>
          <cell r="AP502">
            <v>32</v>
          </cell>
          <cell r="AS502">
            <v>54</v>
          </cell>
          <cell r="AV502" t="str">
            <v>Electronic</v>
          </cell>
          <cell r="AZ502" t="str">
            <v>T8</v>
          </cell>
          <cell r="BG502" t="str">
            <v>Custom</v>
          </cell>
          <cell r="BK502">
            <v>101002</v>
          </cell>
        </row>
        <row r="503">
          <cell r="H503" t="str">
            <v>F42LL-V</v>
          </cell>
          <cell r="M503" t="str">
            <v>T8 Linear Fluorescent</v>
          </cell>
          <cell r="W503" t="str">
            <v>Fluorescent, (2) 48", T-8 lamp, Rapid Start Ballast, VHLO (BF &gt; 1.1)</v>
          </cell>
          <cell r="AM503">
            <v>2</v>
          </cell>
          <cell r="AP503">
            <v>32</v>
          </cell>
          <cell r="AS503">
            <v>85</v>
          </cell>
          <cell r="AV503" t="str">
            <v>Electronic</v>
          </cell>
          <cell r="AZ503" t="str">
            <v>T8</v>
          </cell>
          <cell r="BG503" t="str">
            <v>Custom</v>
          </cell>
          <cell r="BK503">
            <v>101002</v>
          </cell>
        </row>
        <row r="504">
          <cell r="H504" t="str">
            <v>F42T12</v>
          </cell>
          <cell r="M504" t="str">
            <v>T12 Linear Fluorescent (T8 Baseline)</v>
          </cell>
          <cell r="W504" t="str">
            <v>Fluorescent, (2) 48" T12 lamps (T8 Baseline)</v>
          </cell>
          <cell r="AM504">
            <v>2</v>
          </cell>
          <cell r="AP504">
            <v>32</v>
          </cell>
          <cell r="AS504">
            <v>58</v>
          </cell>
          <cell r="AV504" t="str">
            <v>Mag/Elec</v>
          </cell>
          <cell r="AZ504" t="str">
            <v>T8</v>
          </cell>
          <cell r="BG504" t="str">
            <v>Custom</v>
          </cell>
          <cell r="BK504">
            <v>101002</v>
          </cell>
        </row>
        <row r="505">
          <cell r="H505" t="str">
            <v>F42T12-HO</v>
          </cell>
          <cell r="M505" t="str">
            <v>T12 Linear Fluorescent (T8 Baseline)</v>
          </cell>
          <cell r="W505" t="str">
            <v>Fluorescent, (2) 48" T12 HO lamps (T8 Baseline)</v>
          </cell>
          <cell r="AM505">
            <v>2</v>
          </cell>
          <cell r="AP505">
            <v>32</v>
          </cell>
          <cell r="AS505">
            <v>58</v>
          </cell>
          <cell r="AV505" t="str">
            <v>Mag/Elec</v>
          </cell>
          <cell r="AZ505" t="str">
            <v>T8</v>
          </cell>
          <cell r="BG505" t="str">
            <v>Custom</v>
          </cell>
          <cell r="BK505">
            <v>101002</v>
          </cell>
        </row>
        <row r="506">
          <cell r="H506" t="str">
            <v>F42T12-VHO</v>
          </cell>
          <cell r="M506" t="str">
            <v>T12 Linear Fluorescent (T8 Baseline)</v>
          </cell>
          <cell r="W506" t="str">
            <v>Fluorescent, (2) 48" T12 VHO lamps (T8 Baseline)</v>
          </cell>
          <cell r="AM506">
            <v>2</v>
          </cell>
          <cell r="AP506">
            <v>32</v>
          </cell>
          <cell r="AS506">
            <v>58</v>
          </cell>
          <cell r="AV506" t="str">
            <v>Mag/Elec</v>
          </cell>
          <cell r="AZ506" t="str">
            <v>T8</v>
          </cell>
          <cell r="BG506" t="str">
            <v>Custom</v>
          </cell>
          <cell r="BK506">
            <v>101002</v>
          </cell>
        </row>
        <row r="507">
          <cell r="H507" t="str">
            <v>F43GLL</v>
          </cell>
          <cell r="M507" t="str">
            <v>T8 Linear Fluorescent</v>
          </cell>
          <cell r="W507" t="str">
            <v>Fluorescent (3) 48" T-8 lamps, Prog. Start or PRS Ballast, NLO (0.85 &lt; BF &lt; 0.95)</v>
          </cell>
          <cell r="AM507">
            <v>3</v>
          </cell>
          <cell r="AP507">
            <v>32</v>
          </cell>
          <cell r="AS507">
            <v>88</v>
          </cell>
          <cell r="AV507" t="str">
            <v>PRS Elec.</v>
          </cell>
          <cell r="AZ507" t="str">
            <v>T8</v>
          </cell>
          <cell r="BG507" t="str">
            <v>Custom</v>
          </cell>
          <cell r="BK507">
            <v>101002</v>
          </cell>
        </row>
        <row r="508">
          <cell r="H508" t="str">
            <v>F43GLL-R</v>
          </cell>
          <cell r="M508" t="str">
            <v>T8 Linear Fluorescent</v>
          </cell>
          <cell r="W508" t="str">
            <v>Fluorescent (3) 48" T-8 lamps, Prog. Start or PRS Ballast, RLO (BF &lt; 0.85)</v>
          </cell>
          <cell r="AM508">
            <v>3</v>
          </cell>
          <cell r="AP508">
            <v>32</v>
          </cell>
          <cell r="AS508">
            <v>72</v>
          </cell>
          <cell r="AV508" t="str">
            <v>PRS Elec.</v>
          </cell>
          <cell r="AZ508" t="str">
            <v>T8</v>
          </cell>
          <cell r="BG508" t="str">
            <v>Custom</v>
          </cell>
          <cell r="BK508">
            <v>101002</v>
          </cell>
        </row>
        <row r="509">
          <cell r="H509" t="str">
            <v>F43GLL-V</v>
          </cell>
          <cell r="M509" t="str">
            <v>T8 Linear Fluorescent</v>
          </cell>
          <cell r="W509" t="str">
            <v>Fluorescent, (3) 48" T-8 lamps, Prog. Start or PRS Ballast, VHLO (BF &gt; 1.1)</v>
          </cell>
          <cell r="AM509">
            <v>3</v>
          </cell>
          <cell r="AP509">
            <v>32</v>
          </cell>
          <cell r="AS509">
            <v>108</v>
          </cell>
          <cell r="AV509" t="str">
            <v>Electronic</v>
          </cell>
          <cell r="AZ509" t="str">
            <v>T8</v>
          </cell>
          <cell r="BG509" t="str">
            <v>Custom</v>
          </cell>
          <cell r="BK509">
            <v>101002</v>
          </cell>
        </row>
        <row r="510">
          <cell r="H510" t="str">
            <v>F43ILL</v>
          </cell>
          <cell r="M510" t="str">
            <v>T8 Linear Fluorescent</v>
          </cell>
          <cell r="W510" t="str">
            <v>Fluorescent, (3) 48" T-8 lamps, Instant Start Ballast, NLO (0.85 &lt; BF &lt; 0.95)</v>
          </cell>
          <cell r="AM510">
            <v>3</v>
          </cell>
          <cell r="AP510">
            <v>32</v>
          </cell>
          <cell r="AS510">
            <v>85</v>
          </cell>
          <cell r="AV510" t="str">
            <v>Electronic</v>
          </cell>
          <cell r="AZ510" t="str">
            <v>T8</v>
          </cell>
          <cell r="BG510" t="str">
            <v>Custom</v>
          </cell>
          <cell r="BK510">
            <v>101002</v>
          </cell>
        </row>
        <row r="511">
          <cell r="H511" t="str">
            <v>F43ILL/2</v>
          </cell>
          <cell r="M511" t="str">
            <v>T8 Linear Fluorescent</v>
          </cell>
          <cell r="W511" t="str">
            <v>Fluorescent, (3) 48" T-8 lamps, (2) Instant Start Ballasts, NLO (0.85 &lt; BF &lt; 0.95)</v>
          </cell>
          <cell r="AM511">
            <v>3</v>
          </cell>
          <cell r="AP511">
            <v>32</v>
          </cell>
          <cell r="AS511">
            <v>89</v>
          </cell>
          <cell r="AV511" t="str">
            <v>Electronic</v>
          </cell>
          <cell r="AZ511" t="str">
            <v>T8</v>
          </cell>
          <cell r="BG511" t="str">
            <v>Custom</v>
          </cell>
          <cell r="BK511">
            <v>101002</v>
          </cell>
        </row>
        <row r="512">
          <cell r="H512" t="str">
            <v>F43ILL/2-H</v>
          </cell>
          <cell r="M512" t="str">
            <v>T8 Linear Fluorescent</v>
          </cell>
          <cell r="W512" t="str">
            <v>Fluorescent (3) 48" T-8 lamps, (1) 2-lamp and (1) 3-lamp IS Ballast,1 lead capped, HLO (0.95 &lt; BF &lt; 1.1)</v>
          </cell>
          <cell r="AM512">
            <v>3</v>
          </cell>
          <cell r="AP512">
            <v>32</v>
          </cell>
          <cell r="AS512">
            <v>102</v>
          </cell>
          <cell r="AV512" t="str">
            <v>Electronic</v>
          </cell>
          <cell r="AZ512" t="str">
            <v>T8</v>
          </cell>
          <cell r="BG512" t="str">
            <v>Custom</v>
          </cell>
          <cell r="BK512">
            <v>101002</v>
          </cell>
        </row>
        <row r="513">
          <cell r="H513" t="str">
            <v>F43ILL/2-R</v>
          </cell>
          <cell r="M513" t="str">
            <v>T8 Linear Fluorescent</v>
          </cell>
          <cell r="W513" t="str">
            <v>Fluorescent, (3) 48" T-8 lamps, (1) 1-lamp and (1) 2-lamp IS Ballast, RLO (BF &lt; 0.85)</v>
          </cell>
          <cell r="AM513">
            <v>3</v>
          </cell>
          <cell r="AP513">
            <v>32</v>
          </cell>
          <cell r="AS513">
            <v>78</v>
          </cell>
          <cell r="AV513" t="str">
            <v>Electronic</v>
          </cell>
          <cell r="AZ513" t="str">
            <v>T8</v>
          </cell>
          <cell r="BG513" t="str">
            <v>Custom</v>
          </cell>
          <cell r="BK513">
            <v>101002</v>
          </cell>
        </row>
        <row r="514">
          <cell r="H514" t="str">
            <v>F43ILL-H</v>
          </cell>
          <cell r="M514" t="str">
            <v>T8 Linear Fluorescent</v>
          </cell>
          <cell r="W514" t="str">
            <v>Fluorescent, (3) 48" T-8 lamps, Instant Start Ballast, HLO (0.95 &lt; BF &lt; 1.1)</v>
          </cell>
          <cell r="AM514">
            <v>3</v>
          </cell>
          <cell r="AP514">
            <v>32</v>
          </cell>
          <cell r="AS514">
            <v>93</v>
          </cell>
          <cell r="AV514" t="str">
            <v>Electronic</v>
          </cell>
          <cell r="AZ514" t="str">
            <v>T8</v>
          </cell>
          <cell r="BG514" t="str">
            <v>Custom</v>
          </cell>
          <cell r="BK514">
            <v>101002</v>
          </cell>
        </row>
        <row r="515">
          <cell r="H515" t="str">
            <v>F43ILL-R</v>
          </cell>
          <cell r="M515" t="str">
            <v>T8 Linear Fluorescent</v>
          </cell>
          <cell r="W515" t="str">
            <v>Fluorescent, (3) 48" T-8 lamps, Instant Start Ballast, RLO (BF &lt; 0.85)</v>
          </cell>
          <cell r="AM515">
            <v>3</v>
          </cell>
          <cell r="AP515">
            <v>32</v>
          </cell>
          <cell r="AS515">
            <v>76</v>
          </cell>
          <cell r="AV515" t="str">
            <v>Electronic</v>
          </cell>
          <cell r="AZ515" t="str">
            <v>T8</v>
          </cell>
          <cell r="BG515" t="str">
            <v>Custom</v>
          </cell>
          <cell r="BK515">
            <v>101002</v>
          </cell>
        </row>
        <row r="516">
          <cell r="H516" t="str">
            <v>F43ILL-V</v>
          </cell>
          <cell r="M516" t="str">
            <v>T8 Linear Fluorescent</v>
          </cell>
          <cell r="W516" t="str">
            <v>Fluorescent, (3) 48" T-8 lamps, Instant Start Ballast, VHLO (BF &gt; 1.1)</v>
          </cell>
          <cell r="AM516">
            <v>3</v>
          </cell>
          <cell r="AP516">
            <v>32</v>
          </cell>
          <cell r="AS516">
            <v>112</v>
          </cell>
          <cell r="AV516" t="str">
            <v>Electronic</v>
          </cell>
          <cell r="AZ516" t="str">
            <v>T8</v>
          </cell>
          <cell r="BG516" t="str">
            <v>Custom</v>
          </cell>
          <cell r="BK516">
            <v>101002</v>
          </cell>
        </row>
        <row r="517">
          <cell r="H517" t="str">
            <v>F43ILU</v>
          </cell>
          <cell r="M517" t="str">
            <v>T8 Linear Fluorescent</v>
          </cell>
          <cell r="W517" t="str">
            <v>Fluorescent, (3) 48" T-8 lamps, Instant Start Ballast, NLO (0.85 &lt; BF &lt; 0.95)</v>
          </cell>
          <cell r="AM517">
            <v>3</v>
          </cell>
          <cell r="AP517">
            <v>32</v>
          </cell>
          <cell r="AS517">
            <v>81</v>
          </cell>
          <cell r="AV517" t="str">
            <v>Prem. Elec.</v>
          </cell>
          <cell r="AZ517" t="str">
            <v>T8</v>
          </cell>
          <cell r="BG517" t="str">
            <v>Custom</v>
          </cell>
          <cell r="BK517">
            <v>101002</v>
          </cell>
        </row>
        <row r="518">
          <cell r="H518" t="str">
            <v>F43ILU-H</v>
          </cell>
          <cell r="M518" t="str">
            <v>T8 Linear Fluorescent</v>
          </cell>
          <cell r="W518" t="str">
            <v>Fluorescent, (3) 48", T-8 lamp, Instant Start Ballast, HLO (0.95 &lt; BF &lt; 1.1)</v>
          </cell>
          <cell r="AM518">
            <v>3</v>
          </cell>
          <cell r="AP518">
            <v>32</v>
          </cell>
          <cell r="AS518">
            <v>92</v>
          </cell>
          <cell r="AV518" t="str">
            <v>Prem. Elec.</v>
          </cell>
          <cell r="AZ518" t="str">
            <v>T8</v>
          </cell>
          <cell r="BG518" t="str">
            <v>Custom</v>
          </cell>
          <cell r="BK518">
            <v>101002</v>
          </cell>
        </row>
        <row r="519">
          <cell r="H519" t="str">
            <v>F43ILU-R</v>
          </cell>
          <cell r="M519" t="str">
            <v>T8 Linear Fluorescent</v>
          </cell>
          <cell r="W519" t="str">
            <v>Fluorescent, (3) 48" T-8 lamps, Instant Start Ballast, RLO (BF &lt; 0.85)</v>
          </cell>
          <cell r="AM519">
            <v>3</v>
          </cell>
          <cell r="AP519">
            <v>32</v>
          </cell>
          <cell r="AS519">
            <v>72</v>
          </cell>
          <cell r="AV519" t="str">
            <v>Prem. Elec.</v>
          </cell>
          <cell r="AZ519" t="str">
            <v>T8</v>
          </cell>
          <cell r="BG519" t="str">
            <v>Custom</v>
          </cell>
          <cell r="BK519">
            <v>101002</v>
          </cell>
        </row>
        <row r="520">
          <cell r="H520" t="str">
            <v>F43ILU-V</v>
          </cell>
          <cell r="M520" t="str">
            <v>T8 Linear Fluorescent</v>
          </cell>
          <cell r="W520" t="str">
            <v>Fluorescent, (3) 48" T-8 lamps, Instant Start Ballast, VHLO (BF &gt; 1.1)</v>
          </cell>
          <cell r="AM520">
            <v>3</v>
          </cell>
          <cell r="AP520">
            <v>32</v>
          </cell>
          <cell r="AS520">
            <v>108</v>
          </cell>
          <cell r="AV520" t="str">
            <v>Prem. Elec.</v>
          </cell>
          <cell r="AZ520" t="str">
            <v>T8</v>
          </cell>
          <cell r="BG520" t="str">
            <v>Custom</v>
          </cell>
          <cell r="BK520">
            <v>101002</v>
          </cell>
        </row>
        <row r="521">
          <cell r="H521" t="str">
            <v>F43LE</v>
          </cell>
          <cell r="M521" t="str">
            <v>T8 Linear Fluorescent</v>
          </cell>
          <cell r="W521" t="str">
            <v>Fluorescent, (3) 48", T-8 lamp</v>
          </cell>
          <cell r="AM521">
            <v>3</v>
          </cell>
          <cell r="AP521">
            <v>32</v>
          </cell>
          <cell r="AS521">
            <v>110</v>
          </cell>
          <cell r="AV521" t="str">
            <v>Mag-ES</v>
          </cell>
          <cell r="AZ521" t="str">
            <v>T8</v>
          </cell>
          <cell r="BG521" t="str">
            <v>Custom</v>
          </cell>
          <cell r="BK521">
            <v>101002</v>
          </cell>
        </row>
        <row r="522">
          <cell r="H522" t="str">
            <v>F43LL</v>
          </cell>
          <cell r="M522" t="str">
            <v>T8 Linear Fluorescent</v>
          </cell>
          <cell r="W522" t="str">
            <v>Fluorescent, (3) 48", T-8 lamps, Rapid Start Ballast, NLO (0.85 &lt; BF &lt; 0.95)</v>
          </cell>
          <cell r="AM522">
            <v>3</v>
          </cell>
          <cell r="AP522">
            <v>32</v>
          </cell>
          <cell r="AS522">
            <v>93</v>
          </cell>
          <cell r="AV522" t="str">
            <v>Electronic</v>
          </cell>
          <cell r="AZ522" t="str">
            <v>T8</v>
          </cell>
          <cell r="BG522" t="str">
            <v>Custom</v>
          </cell>
          <cell r="BK522">
            <v>101002</v>
          </cell>
        </row>
        <row r="523">
          <cell r="H523" t="str">
            <v>F43LL/2</v>
          </cell>
          <cell r="M523" t="str">
            <v>T8 Linear Fluorescent</v>
          </cell>
          <cell r="W523" t="str">
            <v>Fluorescent, (3) 48", T-8 lamps, (1) 1-lamp and (1) 2-lamp RS Ballast, NLO (0.85 &lt; BF &lt; 0.95)</v>
          </cell>
          <cell r="AM523">
            <v>3</v>
          </cell>
          <cell r="AP523">
            <v>32</v>
          </cell>
          <cell r="AS523">
            <v>92</v>
          </cell>
          <cell r="AV523" t="str">
            <v>Electronic</v>
          </cell>
          <cell r="AZ523" t="str">
            <v>T8</v>
          </cell>
          <cell r="BG523" t="str">
            <v>Custom</v>
          </cell>
          <cell r="BK523">
            <v>101002</v>
          </cell>
        </row>
        <row r="524">
          <cell r="H524" t="str">
            <v>F43LL-H</v>
          </cell>
          <cell r="M524" t="str">
            <v>T8 Linear Fluorescent</v>
          </cell>
          <cell r="W524" t="str">
            <v>Fluorescent, (3) 48", T-8 lamp, Rapid Start Ballast, HLO (.95 &lt; BF &lt; 1.1)</v>
          </cell>
          <cell r="AM524">
            <v>3</v>
          </cell>
          <cell r="AP524">
            <v>32</v>
          </cell>
          <cell r="AS524">
            <v>98</v>
          </cell>
          <cell r="AV524" t="str">
            <v>Electronic</v>
          </cell>
          <cell r="AZ524" t="str">
            <v>T8</v>
          </cell>
          <cell r="BG524" t="str">
            <v>Custom</v>
          </cell>
          <cell r="BK524">
            <v>101002</v>
          </cell>
        </row>
        <row r="525">
          <cell r="H525" t="str">
            <v>F43LL-R</v>
          </cell>
          <cell r="M525" t="str">
            <v>T8 Linear Fluorescent</v>
          </cell>
          <cell r="W525" t="str">
            <v>Fluorescent, (3) 48", T-8 lamp, Rapid Start Ballast, RLO (BF &lt; 0.85)</v>
          </cell>
          <cell r="AM525">
            <v>3</v>
          </cell>
          <cell r="AP525">
            <v>32</v>
          </cell>
          <cell r="AS525">
            <v>76</v>
          </cell>
          <cell r="AV525" t="str">
            <v>Electronic</v>
          </cell>
          <cell r="AZ525" t="str">
            <v>T8</v>
          </cell>
          <cell r="BG525" t="str">
            <v>Custom</v>
          </cell>
          <cell r="BK525">
            <v>101002</v>
          </cell>
        </row>
        <row r="526">
          <cell r="H526" t="str">
            <v>F43T12</v>
          </cell>
          <cell r="M526" t="str">
            <v>T12 Linear Fluorescent (T8 Baseline)</v>
          </cell>
          <cell r="W526" t="str">
            <v>Fluorescent, (3) 48" T12 lamps (T8 Baseline)</v>
          </cell>
          <cell r="AM526">
            <v>3</v>
          </cell>
          <cell r="AP526">
            <v>32</v>
          </cell>
          <cell r="AS526">
            <v>85</v>
          </cell>
          <cell r="AV526" t="str">
            <v>Mag/Elec</v>
          </cell>
          <cell r="AZ526" t="str">
            <v>T8</v>
          </cell>
          <cell r="BG526" t="str">
            <v>Custom</v>
          </cell>
          <cell r="BK526">
            <v>101002</v>
          </cell>
        </row>
        <row r="527">
          <cell r="H527" t="str">
            <v>F43T12-HO</v>
          </cell>
          <cell r="M527" t="str">
            <v>T12 Linear Fluorescent (T8 Baseline)</v>
          </cell>
          <cell r="W527" t="str">
            <v>Fluorescent, (3) 48" T12 HO lamps (T8 Baseline)</v>
          </cell>
          <cell r="AM527">
            <v>3</v>
          </cell>
          <cell r="AP527">
            <v>32</v>
          </cell>
          <cell r="AS527">
            <v>85</v>
          </cell>
          <cell r="AV527" t="str">
            <v>Mag/Elec</v>
          </cell>
          <cell r="AZ527" t="str">
            <v>T8</v>
          </cell>
          <cell r="BG527" t="str">
            <v>Custom</v>
          </cell>
          <cell r="BK527">
            <v>101002</v>
          </cell>
        </row>
        <row r="528">
          <cell r="H528" t="str">
            <v>F43T12-VHO</v>
          </cell>
          <cell r="M528" t="str">
            <v>T12 Linear Fluorescent (T8 Baseline)</v>
          </cell>
          <cell r="W528" t="str">
            <v>Fluorescent, (3) 48" T12 VHO lamps (T8 Baseline)</v>
          </cell>
          <cell r="AM528">
            <v>3</v>
          </cell>
          <cell r="AP528">
            <v>32</v>
          </cell>
          <cell r="AS528">
            <v>85</v>
          </cell>
          <cell r="AV528" t="str">
            <v>Mag/Elec</v>
          </cell>
          <cell r="AZ528" t="str">
            <v>T8</v>
          </cell>
          <cell r="BG528" t="str">
            <v>Custom</v>
          </cell>
          <cell r="BK528">
            <v>101002</v>
          </cell>
        </row>
        <row r="529">
          <cell r="H529" t="str">
            <v>F44GLL</v>
          </cell>
          <cell r="M529" t="str">
            <v>T8 Linear Fluorescent</v>
          </cell>
          <cell r="W529" t="str">
            <v>Fluorescent (4) 48" T-8 lamps, Prog. Start or PRS Ballast, NLO (0.85 &lt; BF &lt; 0.95)</v>
          </cell>
          <cell r="AM529">
            <v>4</v>
          </cell>
          <cell r="AP529">
            <v>32</v>
          </cell>
          <cell r="AS529">
            <v>115</v>
          </cell>
          <cell r="AV529" t="str">
            <v>PRS Elec.</v>
          </cell>
          <cell r="AZ529" t="str">
            <v>T8</v>
          </cell>
          <cell r="BG529" t="str">
            <v>Custom</v>
          </cell>
          <cell r="BK529">
            <v>101002</v>
          </cell>
        </row>
        <row r="530">
          <cell r="H530" t="str">
            <v>F44GLL-R</v>
          </cell>
          <cell r="M530" t="str">
            <v>T8 Linear Fluorescent</v>
          </cell>
          <cell r="W530" t="str">
            <v>Fluorescent (4) 48" T-8 lamps, Prog. Start or PRS Ballast, RLO (BF &lt; 0.85)</v>
          </cell>
          <cell r="AM530">
            <v>4</v>
          </cell>
          <cell r="AP530">
            <v>32</v>
          </cell>
          <cell r="AS530">
            <v>92</v>
          </cell>
          <cell r="AV530" t="str">
            <v>PRS Elec.</v>
          </cell>
          <cell r="AZ530" t="str">
            <v>T8</v>
          </cell>
          <cell r="BG530" t="str">
            <v>Custom</v>
          </cell>
          <cell r="BK530">
            <v>101002</v>
          </cell>
        </row>
        <row r="531">
          <cell r="H531" t="str">
            <v>F44GLL-V</v>
          </cell>
          <cell r="M531" t="str">
            <v>T8 Linear Fluorescent</v>
          </cell>
          <cell r="W531" t="str">
            <v>Fluorescent, (4) 48" T-8 lamps, Prog. Start or PRS Ballast, VHLO (BF &gt; 1.1)</v>
          </cell>
          <cell r="AM531">
            <v>4</v>
          </cell>
          <cell r="AP531">
            <v>32</v>
          </cell>
          <cell r="AS531">
            <v>144</v>
          </cell>
          <cell r="AV531" t="str">
            <v>PRS Elec.</v>
          </cell>
          <cell r="AZ531" t="str">
            <v>T8</v>
          </cell>
          <cell r="BG531" t="str">
            <v>Custom</v>
          </cell>
          <cell r="BK531">
            <v>101002</v>
          </cell>
        </row>
        <row r="532">
          <cell r="H532" t="str">
            <v>F44ILL</v>
          </cell>
          <cell r="M532" t="str">
            <v>T8 Linear Fluorescent</v>
          </cell>
          <cell r="W532" t="str">
            <v>Fluorescent, (4) 48", T-8 lamps, Instant Start Ballast, NLO (0.85 &lt; BF &lt; 0.95)</v>
          </cell>
          <cell r="AM532">
            <v>4</v>
          </cell>
          <cell r="AP532">
            <v>32</v>
          </cell>
          <cell r="AS532">
            <v>112</v>
          </cell>
          <cell r="AV532" t="str">
            <v>Electronic</v>
          </cell>
          <cell r="AZ532" t="str">
            <v>T8</v>
          </cell>
          <cell r="BG532" t="str">
            <v>Custom</v>
          </cell>
          <cell r="BK532">
            <v>101002</v>
          </cell>
        </row>
        <row r="533">
          <cell r="H533" t="str">
            <v>F44ILL/2</v>
          </cell>
          <cell r="M533" t="str">
            <v>T8 Linear Fluorescent</v>
          </cell>
          <cell r="W533" t="str">
            <v>Fluorescent, (4) 48", T-8 lamps, (2) 2-lamp IS Ballasts, NLO (0.85 &lt; BF &lt; 0.95)</v>
          </cell>
          <cell r="AM533">
            <v>4</v>
          </cell>
          <cell r="AP533">
            <v>32</v>
          </cell>
          <cell r="AS533">
            <v>116</v>
          </cell>
          <cell r="AV533" t="str">
            <v>Electronic</v>
          </cell>
          <cell r="AZ533" t="str">
            <v>T8</v>
          </cell>
          <cell r="BG533" t="str">
            <v>Custom</v>
          </cell>
          <cell r="BK533">
            <v>101002</v>
          </cell>
        </row>
        <row r="534">
          <cell r="H534" t="str">
            <v>F44ILL/2-H</v>
          </cell>
          <cell r="M534" t="str">
            <v>T8 Linear Fluorescent</v>
          </cell>
          <cell r="W534" t="str">
            <v>Fluorescent, (4) 48", T-8 lamps, (2) 3-lamp IS Ballasts, 1 lead capped, HLO (.95 &lt; BF &lt; 1.1)</v>
          </cell>
          <cell r="AM534">
            <v>4</v>
          </cell>
          <cell r="AP534">
            <v>32</v>
          </cell>
          <cell r="AS534">
            <v>132</v>
          </cell>
          <cell r="AV534" t="str">
            <v>Electronic</v>
          </cell>
          <cell r="AZ534" t="str">
            <v>T8</v>
          </cell>
          <cell r="BG534" t="str">
            <v>Custom</v>
          </cell>
          <cell r="BK534">
            <v>101002</v>
          </cell>
        </row>
        <row r="535">
          <cell r="H535" t="str">
            <v>F44ILL/2-R</v>
          </cell>
          <cell r="M535" t="str">
            <v>T8 Linear Fluorescent</v>
          </cell>
          <cell r="W535" t="str">
            <v>Fluorescent, (4) 48", T-8 lamps, (2) 2-lamp IS Ballasts, RLO (BF &lt; 0.85)</v>
          </cell>
          <cell r="AM535">
            <v>4</v>
          </cell>
          <cell r="AP535">
            <v>32</v>
          </cell>
          <cell r="AS535">
            <v>102</v>
          </cell>
          <cell r="AV535" t="str">
            <v>Electronic</v>
          </cell>
          <cell r="AZ535" t="str">
            <v>T8</v>
          </cell>
          <cell r="BG535" t="str">
            <v>Custom</v>
          </cell>
          <cell r="BK535">
            <v>101002</v>
          </cell>
        </row>
        <row r="536">
          <cell r="H536" t="str">
            <v>F44ILL/2-V</v>
          </cell>
          <cell r="M536" t="str">
            <v>T8 Linear Fluorescent</v>
          </cell>
          <cell r="W536" t="str">
            <v>Fluorescent, (4) 48", T-8 lamps, (2) 2-lamp IS Ballasts, VHLO (BF &gt; 1.1)</v>
          </cell>
          <cell r="AM536">
            <v>4</v>
          </cell>
          <cell r="AP536">
            <v>32</v>
          </cell>
          <cell r="AS536">
            <v>154</v>
          </cell>
          <cell r="AV536" t="str">
            <v>Electronic</v>
          </cell>
          <cell r="AZ536" t="str">
            <v>T8</v>
          </cell>
          <cell r="BG536" t="str">
            <v>Custom</v>
          </cell>
          <cell r="BK536">
            <v>101002</v>
          </cell>
        </row>
        <row r="537">
          <cell r="H537" t="str">
            <v>F44ILL-R</v>
          </cell>
          <cell r="M537" t="str">
            <v>T8 Linear Fluorescent</v>
          </cell>
          <cell r="W537" t="str">
            <v>Fluorescent, (4) 48", T-8 lamps, Instant Start Ballast, RLO (BF &lt; 0.85)</v>
          </cell>
          <cell r="AM537">
            <v>4</v>
          </cell>
          <cell r="AP537">
            <v>32</v>
          </cell>
          <cell r="AS537">
            <v>98</v>
          </cell>
          <cell r="AV537" t="str">
            <v>Electronic</v>
          </cell>
          <cell r="AZ537" t="str">
            <v>T8</v>
          </cell>
          <cell r="BG537" t="str">
            <v>Custom</v>
          </cell>
          <cell r="BK537">
            <v>101002</v>
          </cell>
        </row>
        <row r="538">
          <cell r="H538" t="str">
            <v>F44ILL-V</v>
          </cell>
          <cell r="M538" t="str">
            <v>T8 Linear Fluorescent</v>
          </cell>
          <cell r="W538" t="str">
            <v>Fluorescent, (4) 48", T-8 lamps, Instant Start Ballast, VHLO (BF &gt; 1.1)</v>
          </cell>
          <cell r="AM538">
            <v>4</v>
          </cell>
          <cell r="AP538">
            <v>32</v>
          </cell>
          <cell r="AS538">
            <v>151</v>
          </cell>
          <cell r="AV538" t="str">
            <v>Electronic</v>
          </cell>
          <cell r="AZ538" t="str">
            <v>T8</v>
          </cell>
          <cell r="BG538" t="str">
            <v>Custom</v>
          </cell>
          <cell r="BK538">
            <v>101002</v>
          </cell>
        </row>
        <row r="539">
          <cell r="H539" t="str">
            <v>F44ILU</v>
          </cell>
          <cell r="M539" t="str">
            <v>T8 Linear Fluorescent</v>
          </cell>
          <cell r="W539" t="str">
            <v>Fluorescent, (4) 48", T-8 lamps, Instant Start Ballast, NLO (0.85 &lt; BF &lt; 0.95)</v>
          </cell>
          <cell r="AM539">
            <v>4</v>
          </cell>
          <cell r="AP539">
            <v>32</v>
          </cell>
          <cell r="AS539">
            <v>107</v>
          </cell>
          <cell r="AV539" t="str">
            <v>Prem. Elec.</v>
          </cell>
          <cell r="AZ539" t="str">
            <v>T8</v>
          </cell>
          <cell r="BG539" t="str">
            <v>Custom</v>
          </cell>
          <cell r="BK539">
            <v>101002</v>
          </cell>
        </row>
        <row r="540">
          <cell r="H540" t="str">
            <v>F44ILU-H</v>
          </cell>
          <cell r="M540" t="str">
            <v>T8 Linear Fluorescent</v>
          </cell>
          <cell r="W540" t="str">
            <v>Fluorescent, (4) 48", T-8 lamp, Instant Start Ballast, HLO (0.95 &lt; BF &lt; 1.1)</v>
          </cell>
          <cell r="AM540">
            <v>4</v>
          </cell>
          <cell r="AP540">
            <v>32</v>
          </cell>
          <cell r="AS540">
            <v>121</v>
          </cell>
          <cell r="AV540" t="str">
            <v>Prem. Elec.</v>
          </cell>
          <cell r="AZ540" t="str">
            <v>T8</v>
          </cell>
          <cell r="BG540" t="str">
            <v>Custom</v>
          </cell>
          <cell r="BK540">
            <v>101002</v>
          </cell>
        </row>
        <row r="541">
          <cell r="H541" t="str">
            <v>F44ILU-R</v>
          </cell>
          <cell r="M541" t="str">
            <v>T8 Linear Fluorescent</v>
          </cell>
          <cell r="W541" t="str">
            <v>Fluorescent, (4) 48", T-8 lamps, Instant Start Ballast, RLO (BF &lt; 0.85)</v>
          </cell>
          <cell r="AM541">
            <v>4</v>
          </cell>
          <cell r="AP541">
            <v>32</v>
          </cell>
          <cell r="AS541">
            <v>95</v>
          </cell>
          <cell r="AV541" t="str">
            <v>Prem. Elec.</v>
          </cell>
          <cell r="AZ541" t="str">
            <v>T8</v>
          </cell>
          <cell r="BG541" t="str">
            <v>Custom</v>
          </cell>
          <cell r="BK541">
            <v>101002</v>
          </cell>
        </row>
        <row r="542">
          <cell r="H542" t="str">
            <v>F44ILU-V</v>
          </cell>
          <cell r="M542" t="str">
            <v>T8 Linear Fluorescent</v>
          </cell>
          <cell r="W542" t="str">
            <v>Fluorescent, (4) 48", T-8 lamps, Instant Start Ballast, VHLO (BF &gt; 1.1)</v>
          </cell>
          <cell r="AM542">
            <v>4</v>
          </cell>
          <cell r="AP542">
            <v>32</v>
          </cell>
          <cell r="AS542">
            <v>146</v>
          </cell>
          <cell r="AV542" t="str">
            <v>Prem. Elec.</v>
          </cell>
          <cell r="AZ542" t="str">
            <v>T8</v>
          </cell>
          <cell r="BG542" t="str">
            <v>Custom</v>
          </cell>
          <cell r="BK542">
            <v>101002</v>
          </cell>
        </row>
        <row r="543">
          <cell r="H543" t="str">
            <v>F44LE</v>
          </cell>
          <cell r="M543" t="str">
            <v>T8 Linear Fluorescent</v>
          </cell>
          <cell r="W543" t="str">
            <v>Fluorescent, (4) 48", T-8 lamps</v>
          </cell>
          <cell r="AM543">
            <v>4</v>
          </cell>
          <cell r="AP543">
            <v>32</v>
          </cell>
          <cell r="AS543">
            <v>142</v>
          </cell>
          <cell r="AV543" t="str">
            <v>Mag-ES</v>
          </cell>
          <cell r="AZ543" t="str">
            <v>T8</v>
          </cell>
          <cell r="BG543" t="str">
            <v>Custom</v>
          </cell>
          <cell r="BK543">
            <v>101002</v>
          </cell>
        </row>
        <row r="544">
          <cell r="H544" t="str">
            <v>F44LL</v>
          </cell>
          <cell r="M544" t="str">
            <v>T8 Linear Fluorescent</v>
          </cell>
          <cell r="W544" t="str">
            <v>Fluorescent, (4) 48", T-8 lamps, Rapid Start Ballast, NLO (0.85 &lt; BF &lt; 0.95)</v>
          </cell>
          <cell r="AM544">
            <v>4</v>
          </cell>
          <cell r="AP544">
            <v>32</v>
          </cell>
          <cell r="AS544">
            <v>118</v>
          </cell>
          <cell r="AV544" t="str">
            <v>Electronic</v>
          </cell>
          <cell r="AZ544" t="str">
            <v>T8</v>
          </cell>
          <cell r="BG544" t="str">
            <v>Custom</v>
          </cell>
          <cell r="BK544">
            <v>101002</v>
          </cell>
        </row>
        <row r="545">
          <cell r="H545" t="str">
            <v>F44LL/2</v>
          </cell>
          <cell r="M545" t="str">
            <v>T8 Linear Fluorescent</v>
          </cell>
          <cell r="W545" t="str">
            <v>Fluorescent, (4) 48", T-8 lamps, (2) 2-lamp Rapid Start Ballast, NLO (0.85 &lt; BF &lt; 0.95)</v>
          </cell>
          <cell r="AM545">
            <v>4</v>
          </cell>
          <cell r="AP545">
            <v>32</v>
          </cell>
          <cell r="AS545">
            <v>120</v>
          </cell>
          <cell r="AV545" t="str">
            <v>Electronic</v>
          </cell>
          <cell r="AZ545" t="str">
            <v>T8</v>
          </cell>
          <cell r="BG545" t="str">
            <v>Custom</v>
          </cell>
          <cell r="BK545">
            <v>101002</v>
          </cell>
        </row>
        <row r="546">
          <cell r="H546" t="str">
            <v>F44LL/2</v>
          </cell>
          <cell r="M546" t="str">
            <v>T8 Linear Fluorescent</v>
          </cell>
          <cell r="W546" t="str">
            <v>Fluorescent, (4) 48", T-8 lamps, (2) 2-lamp Rapid Start Ballast, NLO (0.85 &lt; BF &lt; 0.95)</v>
          </cell>
          <cell r="AM546">
            <v>4</v>
          </cell>
          <cell r="AP546">
            <v>32</v>
          </cell>
          <cell r="AS546">
            <v>120</v>
          </cell>
          <cell r="AV546" t="str">
            <v>Electronic</v>
          </cell>
          <cell r="AZ546" t="str">
            <v>T8</v>
          </cell>
          <cell r="BG546" t="str">
            <v>Custom</v>
          </cell>
          <cell r="BK546">
            <v>101002</v>
          </cell>
        </row>
        <row r="547">
          <cell r="H547" t="str">
            <v>F44LL-R</v>
          </cell>
          <cell r="M547" t="str">
            <v>T8 Linear Fluorescent</v>
          </cell>
          <cell r="W547" t="str">
            <v>Fluorescent, (4) 48", T-8 lamps, Rapid Start Ballast, RLO (BF &lt; 0.85)</v>
          </cell>
          <cell r="AM547">
            <v>4</v>
          </cell>
          <cell r="AP547">
            <v>32</v>
          </cell>
          <cell r="AS547">
            <v>105</v>
          </cell>
          <cell r="AV547" t="str">
            <v>Electronic</v>
          </cell>
          <cell r="AZ547" t="str">
            <v>T8</v>
          </cell>
          <cell r="BG547" t="str">
            <v>Custom</v>
          </cell>
          <cell r="BK547">
            <v>101002</v>
          </cell>
        </row>
        <row r="548">
          <cell r="H548" t="str">
            <v>F44LL-R</v>
          </cell>
          <cell r="M548" t="str">
            <v>T8 Linear Fluorescent</v>
          </cell>
          <cell r="W548" t="str">
            <v>Fluorescent, (4) 48", T-8 lamps, Rapid Start Ballast, RLO (BF &lt; 0.85)</v>
          </cell>
          <cell r="AM548">
            <v>4</v>
          </cell>
          <cell r="AP548">
            <v>32</v>
          </cell>
          <cell r="AS548">
            <v>105</v>
          </cell>
          <cell r="AV548" t="str">
            <v>Electronic</v>
          </cell>
          <cell r="AZ548" t="str">
            <v>T8</v>
          </cell>
          <cell r="BG548" t="str">
            <v>Custom</v>
          </cell>
          <cell r="BK548">
            <v>101002</v>
          </cell>
        </row>
        <row r="549">
          <cell r="H549" t="str">
            <v>F44T12</v>
          </cell>
          <cell r="M549" t="str">
            <v>T12 Linear Fluorescent (T8 Baseline)</v>
          </cell>
          <cell r="W549" t="str">
            <v>Fluorescent, (4) 48" T12 lamps (T8 Baseline)</v>
          </cell>
          <cell r="AM549">
            <v>4</v>
          </cell>
          <cell r="AP549">
            <v>32</v>
          </cell>
          <cell r="AS549">
            <v>112</v>
          </cell>
          <cell r="AV549" t="str">
            <v>Mag/Elec</v>
          </cell>
          <cell r="AZ549" t="str">
            <v>T8</v>
          </cell>
          <cell r="BG549" t="str">
            <v>Custom</v>
          </cell>
          <cell r="BK549">
            <v>101002</v>
          </cell>
        </row>
        <row r="550">
          <cell r="H550" t="str">
            <v>F44T12-HO</v>
          </cell>
          <cell r="M550" t="str">
            <v>T12 Linear Fluorescent (T8 Baseline)</v>
          </cell>
          <cell r="W550" t="str">
            <v>Fluorescent, (4) 48" T12 HO lamps (T8 Baseline)</v>
          </cell>
          <cell r="AM550">
            <v>4</v>
          </cell>
          <cell r="AP550">
            <v>32</v>
          </cell>
          <cell r="AS550">
            <v>112</v>
          </cell>
          <cell r="AV550" t="str">
            <v>Mag/Elec</v>
          </cell>
          <cell r="AZ550" t="str">
            <v>T8</v>
          </cell>
          <cell r="BG550" t="str">
            <v>Custom</v>
          </cell>
          <cell r="BK550">
            <v>101002</v>
          </cell>
        </row>
        <row r="551">
          <cell r="H551" t="str">
            <v>F44T12-VHO</v>
          </cell>
          <cell r="M551" t="str">
            <v>T12 Linear Fluorescent (T8 Baseline)</v>
          </cell>
          <cell r="W551" t="str">
            <v>Fluorescent, (4) 48" T12 VHO lamps (T8 Baseline)</v>
          </cell>
          <cell r="AM551">
            <v>4</v>
          </cell>
          <cell r="AP551">
            <v>32</v>
          </cell>
          <cell r="AS551">
            <v>112</v>
          </cell>
          <cell r="AV551" t="str">
            <v>Mag/Elec</v>
          </cell>
          <cell r="AZ551" t="str">
            <v>T8</v>
          </cell>
          <cell r="BG551" t="str">
            <v>Custom</v>
          </cell>
          <cell r="BK551">
            <v>101002</v>
          </cell>
        </row>
        <row r="552">
          <cell r="H552" t="str">
            <v>F45GLL/2-V</v>
          </cell>
          <cell r="M552" t="str">
            <v>T8 Linear Fluorescent</v>
          </cell>
          <cell r="W552" t="str">
            <v>Fluorescent, (5) 48", T-8 lamps, (1) 3-lamp and (1) 2-lamp Prog. Start Ballast, VHLO (BF &gt; 1.1)</v>
          </cell>
          <cell r="AM552">
            <v>5</v>
          </cell>
          <cell r="AP552">
            <v>32</v>
          </cell>
          <cell r="AS552">
            <v>182</v>
          </cell>
          <cell r="AV552" t="str">
            <v>Electronic</v>
          </cell>
          <cell r="AZ552" t="str">
            <v>T8</v>
          </cell>
          <cell r="BG552" t="str">
            <v>Custom</v>
          </cell>
          <cell r="BK552">
            <v>101002</v>
          </cell>
        </row>
        <row r="553">
          <cell r="H553" t="str">
            <v>F45GLL/2-V</v>
          </cell>
          <cell r="M553" t="str">
            <v>T8 Linear Fluorescent</v>
          </cell>
          <cell r="W553" t="str">
            <v>Fluorescent, (5) 48", T-8 lamps, (1) 3-lamp and (1) 2-lamp Prog. Start Ballast, VHLO (BF &gt; 1.1)</v>
          </cell>
          <cell r="AM553">
            <v>5</v>
          </cell>
          <cell r="AP553">
            <v>32</v>
          </cell>
          <cell r="AS553">
            <v>182</v>
          </cell>
          <cell r="AV553" t="str">
            <v>Electronic</v>
          </cell>
          <cell r="AZ553" t="str">
            <v>T8</v>
          </cell>
          <cell r="BG553" t="str">
            <v>Custom</v>
          </cell>
          <cell r="BK553">
            <v>101002</v>
          </cell>
        </row>
        <row r="554">
          <cell r="H554" t="str">
            <v>F45ILL/2</v>
          </cell>
          <cell r="M554" t="str">
            <v>T8 Linear Fluorescent</v>
          </cell>
          <cell r="W554" t="str">
            <v>Fluorescent, (5) 48", T-8 lamps, (1) 3-lamp and (1) 2-lamp IS ballast, NLO (0.85 &lt; BF &lt; 0.95)</v>
          </cell>
          <cell r="AM554">
            <v>5</v>
          </cell>
          <cell r="AP554">
            <v>32</v>
          </cell>
          <cell r="AS554">
            <v>143</v>
          </cell>
          <cell r="AV554" t="str">
            <v>Electronic</v>
          </cell>
          <cell r="AZ554" t="str">
            <v>T8</v>
          </cell>
          <cell r="BG554" t="str">
            <v>Custom</v>
          </cell>
          <cell r="BK554">
            <v>101002</v>
          </cell>
        </row>
        <row r="555">
          <cell r="H555" t="str">
            <v>F45ILL/2</v>
          </cell>
          <cell r="M555" t="str">
            <v>T8 Linear Fluorescent</v>
          </cell>
          <cell r="W555" t="str">
            <v>Fluorescent, (5) 48", T-8 lamps, (1) 3-lamp and (1) 2-lamp IS ballast, NLO (0.85 &lt; BF &lt; 0.95)</v>
          </cell>
          <cell r="AM555">
            <v>5</v>
          </cell>
          <cell r="AP555">
            <v>32</v>
          </cell>
          <cell r="AS555">
            <v>143</v>
          </cell>
          <cell r="AV555" t="str">
            <v>Electronic</v>
          </cell>
          <cell r="AZ555" t="str">
            <v>T8</v>
          </cell>
          <cell r="BG555" t="str">
            <v>Custom</v>
          </cell>
          <cell r="BK555">
            <v>101002</v>
          </cell>
        </row>
        <row r="556">
          <cell r="H556" t="str">
            <v>F46GLL/2</v>
          </cell>
          <cell r="M556" t="str">
            <v>T8 Linear Fluorescent</v>
          </cell>
          <cell r="W556" t="str">
            <v>Fluorescent (6) 48" T-8 lamps, (2) Prog. Start or PRS Ballasts, NLO (0.85 &lt; BF &lt; 0.95)</v>
          </cell>
          <cell r="AM556">
            <v>6</v>
          </cell>
          <cell r="AP556">
            <v>32</v>
          </cell>
          <cell r="AS556">
            <v>175</v>
          </cell>
          <cell r="AV556" t="str">
            <v>PRS Elec.</v>
          </cell>
          <cell r="AZ556" t="str">
            <v>T8</v>
          </cell>
          <cell r="BG556" t="str">
            <v>Custom</v>
          </cell>
          <cell r="BK556">
            <v>101002</v>
          </cell>
        </row>
        <row r="557">
          <cell r="H557" t="str">
            <v>F46GLL/2</v>
          </cell>
          <cell r="M557" t="str">
            <v>T8 Linear Fluorescent</v>
          </cell>
          <cell r="W557" t="str">
            <v>Fluorescent (6) 48" T-8 lamps, (2) Prog. Start or PRS Ballasts, NLO (0.85 &lt; BF &lt; 0.95)</v>
          </cell>
          <cell r="AM557">
            <v>6</v>
          </cell>
          <cell r="AP557">
            <v>32</v>
          </cell>
          <cell r="AS557">
            <v>175</v>
          </cell>
          <cell r="AV557" t="str">
            <v>PRS Elec.</v>
          </cell>
          <cell r="AZ557" t="str">
            <v>T8</v>
          </cell>
          <cell r="BG557" t="str">
            <v>Custom</v>
          </cell>
          <cell r="BK557">
            <v>101002</v>
          </cell>
        </row>
        <row r="558">
          <cell r="H558" t="str">
            <v>F46GLL/2-R</v>
          </cell>
          <cell r="M558" t="str">
            <v>T8 Linear Fluorescent</v>
          </cell>
          <cell r="W558" t="str">
            <v>Fluorescent (6) 48" T-8 lamps, (2) Prog. Start or PRS Ballasts, RLO (BF &lt; 0.85)</v>
          </cell>
          <cell r="AM558">
            <v>6</v>
          </cell>
          <cell r="AP558">
            <v>32</v>
          </cell>
          <cell r="AS558">
            <v>142</v>
          </cell>
          <cell r="AV558" t="str">
            <v>PRS Elec.</v>
          </cell>
          <cell r="AZ558" t="str">
            <v>T8</v>
          </cell>
          <cell r="BG558" t="str">
            <v>Custom</v>
          </cell>
          <cell r="BK558">
            <v>101002</v>
          </cell>
        </row>
        <row r="559">
          <cell r="H559" t="str">
            <v>F46GLL/2-R</v>
          </cell>
          <cell r="M559" t="str">
            <v>T8 Linear Fluorescent</v>
          </cell>
          <cell r="W559" t="str">
            <v>Fluorescent (6) 48" T-8 lamps, (2) Prog. Start or PRS Ballasts, RLO (BF &lt; 0.85)</v>
          </cell>
          <cell r="AM559">
            <v>6</v>
          </cell>
          <cell r="AP559">
            <v>32</v>
          </cell>
          <cell r="AS559">
            <v>142</v>
          </cell>
          <cell r="AV559" t="str">
            <v>PRS Elec.</v>
          </cell>
          <cell r="AZ559" t="str">
            <v>T8</v>
          </cell>
          <cell r="BG559" t="str">
            <v>Custom</v>
          </cell>
          <cell r="BK559">
            <v>101002</v>
          </cell>
        </row>
        <row r="560">
          <cell r="H560" t="str">
            <v>F46GLL/2-V</v>
          </cell>
          <cell r="M560" t="str">
            <v>T8 Linear Fluorescent</v>
          </cell>
          <cell r="W560" t="str">
            <v>Fluorescent (6) 48" T-8 lamps, (2) Prog. Start or PRS Ballasts, VHLO (BF &gt; 1.1)</v>
          </cell>
          <cell r="AM560">
            <v>6</v>
          </cell>
          <cell r="AP560">
            <v>32</v>
          </cell>
          <cell r="AS560">
            <v>217</v>
          </cell>
          <cell r="AV560" t="str">
            <v>PRS Elec.</v>
          </cell>
          <cell r="AZ560" t="str">
            <v>T8</v>
          </cell>
          <cell r="BG560" t="str">
            <v>Custom</v>
          </cell>
          <cell r="BK560">
            <v>101002</v>
          </cell>
        </row>
        <row r="561">
          <cell r="H561" t="str">
            <v>F46GLL/2-V</v>
          </cell>
          <cell r="M561" t="str">
            <v>T8 Linear Fluorescent</v>
          </cell>
          <cell r="W561" t="str">
            <v>Fluorescent (6) 48" T-8 lamps, (2) Prog. Start or PRS Ballasts, VHLO (BF &gt; 1.1)</v>
          </cell>
          <cell r="AM561">
            <v>6</v>
          </cell>
          <cell r="AP561">
            <v>32</v>
          </cell>
          <cell r="AS561">
            <v>217</v>
          </cell>
          <cell r="AV561" t="str">
            <v>PRS Elec.</v>
          </cell>
          <cell r="AZ561" t="str">
            <v>T8</v>
          </cell>
          <cell r="BG561" t="str">
            <v>Custom</v>
          </cell>
          <cell r="BK561">
            <v>101002</v>
          </cell>
        </row>
        <row r="562">
          <cell r="H562" t="str">
            <v>F46ILL/2</v>
          </cell>
          <cell r="M562" t="str">
            <v>T8 Linear Fluorescent</v>
          </cell>
          <cell r="W562" t="str">
            <v>Fluorescent, (6) 48", T-8 lamps, (2) IS Ballasts, NLO (0.85 &lt; BF &lt; 0.95)</v>
          </cell>
          <cell r="AM562">
            <v>6</v>
          </cell>
          <cell r="AP562">
            <v>32</v>
          </cell>
          <cell r="AS562">
            <v>170</v>
          </cell>
          <cell r="AV562" t="str">
            <v>Electronic</v>
          </cell>
          <cell r="AZ562" t="str">
            <v>T8</v>
          </cell>
          <cell r="BG562" t="str">
            <v>Custom</v>
          </cell>
          <cell r="BK562">
            <v>101002</v>
          </cell>
        </row>
        <row r="563">
          <cell r="H563" t="str">
            <v>F46ILL/2</v>
          </cell>
          <cell r="M563" t="str">
            <v>T8 Linear Fluorescent</v>
          </cell>
          <cell r="W563" t="str">
            <v>Fluorescent, (6) 48", T-8 lamps, (2) IS Ballasts, NLO (0.85 &lt; BF &lt; 0.95)</v>
          </cell>
          <cell r="AM563">
            <v>6</v>
          </cell>
          <cell r="AP563">
            <v>32</v>
          </cell>
          <cell r="AS563">
            <v>170</v>
          </cell>
          <cell r="AV563" t="str">
            <v>Electronic</v>
          </cell>
          <cell r="AZ563" t="str">
            <v>T8</v>
          </cell>
          <cell r="BG563" t="str">
            <v>Custom</v>
          </cell>
          <cell r="BK563">
            <v>101002</v>
          </cell>
        </row>
        <row r="564">
          <cell r="H564" t="str">
            <v>F46ILL/2-R</v>
          </cell>
          <cell r="M564" t="str">
            <v>T8 Linear Fluorescent</v>
          </cell>
          <cell r="W564" t="str">
            <v>Fluorescent, (6) 48", T-8 lamps, (2) IS Ballasts, RLO (BF &lt; 0.85)</v>
          </cell>
          <cell r="AM564">
            <v>6</v>
          </cell>
          <cell r="AP564">
            <v>32</v>
          </cell>
          <cell r="AS564">
            <v>151</v>
          </cell>
          <cell r="AV564" t="str">
            <v>Electronic</v>
          </cell>
          <cell r="AZ564" t="str">
            <v>T8</v>
          </cell>
          <cell r="BG564" t="str">
            <v>Custom</v>
          </cell>
          <cell r="BK564">
            <v>101002</v>
          </cell>
        </row>
        <row r="565">
          <cell r="H565" t="str">
            <v>F46ILL/2-R</v>
          </cell>
          <cell r="M565" t="str">
            <v>T8 Linear Fluorescent</v>
          </cell>
          <cell r="W565" t="str">
            <v>Fluorescent, (6) 48", T-8 lamps, (2) IS Ballasts, RLO (BF &lt; 0.85)</v>
          </cell>
          <cell r="AM565">
            <v>6</v>
          </cell>
          <cell r="AP565">
            <v>32</v>
          </cell>
          <cell r="AS565">
            <v>151</v>
          </cell>
          <cell r="AV565" t="str">
            <v>Electronic</v>
          </cell>
          <cell r="AZ565" t="str">
            <v>T8</v>
          </cell>
          <cell r="BG565" t="str">
            <v>Custom</v>
          </cell>
          <cell r="BK565">
            <v>101002</v>
          </cell>
        </row>
        <row r="566">
          <cell r="H566" t="str">
            <v>F46ILL/2-V</v>
          </cell>
          <cell r="M566" t="str">
            <v>T8 Linear Fluorescent</v>
          </cell>
          <cell r="W566" t="str">
            <v>Fluorescent (6) 48" T-8 lamps, (2) IS Ballasts, VHLO (BF &gt; 1.1)</v>
          </cell>
          <cell r="AM566">
            <v>6</v>
          </cell>
          <cell r="AP566">
            <v>32</v>
          </cell>
          <cell r="AS566">
            <v>226</v>
          </cell>
          <cell r="AV566" t="str">
            <v>Electronic</v>
          </cell>
          <cell r="AZ566" t="str">
            <v>T8</v>
          </cell>
          <cell r="BG566" t="str">
            <v>Custom</v>
          </cell>
          <cell r="BK566">
            <v>101002</v>
          </cell>
        </row>
        <row r="567">
          <cell r="H567" t="str">
            <v>F46ILL/2-V</v>
          </cell>
          <cell r="M567" t="str">
            <v>T8 Linear Fluorescent</v>
          </cell>
          <cell r="W567" t="str">
            <v>Fluorescent (6) 48" T-8 lamps, (2) IS Ballasts, VHLO (BF &gt; 1.1)</v>
          </cell>
          <cell r="AM567">
            <v>6</v>
          </cell>
          <cell r="AP567">
            <v>32</v>
          </cell>
          <cell r="AS567">
            <v>226</v>
          </cell>
          <cell r="AV567" t="str">
            <v>Electronic</v>
          </cell>
          <cell r="AZ567" t="str">
            <v>T8</v>
          </cell>
          <cell r="BG567" t="str">
            <v>Custom</v>
          </cell>
          <cell r="BK567">
            <v>101002</v>
          </cell>
        </row>
        <row r="568">
          <cell r="H568" t="str">
            <v>F46ILU/2</v>
          </cell>
          <cell r="M568" t="str">
            <v>T8 Linear Fluorescent</v>
          </cell>
          <cell r="W568" t="str">
            <v>Fluorescent (6) 48" T-8 lamps, (2) IS Ballasts, NLO (0.85 &lt; BF &lt; 0.95)</v>
          </cell>
          <cell r="AM568">
            <v>6</v>
          </cell>
          <cell r="AP568">
            <v>32</v>
          </cell>
          <cell r="AS568">
            <v>162</v>
          </cell>
          <cell r="AV568" t="str">
            <v>Prem. Elec.</v>
          </cell>
          <cell r="AZ568" t="str">
            <v>T8</v>
          </cell>
          <cell r="BG568" t="str">
            <v>Custom</v>
          </cell>
          <cell r="BK568">
            <v>101002</v>
          </cell>
        </row>
        <row r="569">
          <cell r="H569" t="str">
            <v>F46ILU/2</v>
          </cell>
          <cell r="M569" t="str">
            <v>T8 Linear Fluorescent</v>
          </cell>
          <cell r="W569" t="str">
            <v>Fluorescent (6) 48" T-8 lamps, (2) IS Ballasts, NLO (0.85 &lt; BF &lt; 0.95)</v>
          </cell>
          <cell r="AM569">
            <v>6</v>
          </cell>
          <cell r="AP569">
            <v>32</v>
          </cell>
          <cell r="AS569">
            <v>162</v>
          </cell>
          <cell r="AV569" t="str">
            <v>Prem. Elec.</v>
          </cell>
          <cell r="AZ569" t="str">
            <v>T8</v>
          </cell>
          <cell r="BG569" t="str">
            <v>Custom</v>
          </cell>
          <cell r="BK569">
            <v>101002</v>
          </cell>
        </row>
        <row r="570">
          <cell r="H570" t="str">
            <v>F46ILU/2-R</v>
          </cell>
          <cell r="M570" t="str">
            <v>T8 Linear Fluorescent</v>
          </cell>
          <cell r="W570" t="str">
            <v>Fluorescent (6) 48" T-8 lamps, (2) IS Ballasts, RLO (BF &lt; 0.85)</v>
          </cell>
          <cell r="AM570">
            <v>6</v>
          </cell>
          <cell r="AP570">
            <v>32</v>
          </cell>
          <cell r="AS570">
            <v>144</v>
          </cell>
          <cell r="AV570" t="str">
            <v>Prem. Elec.</v>
          </cell>
          <cell r="AZ570" t="str">
            <v>T8</v>
          </cell>
          <cell r="BG570" t="str">
            <v>Custom</v>
          </cell>
          <cell r="BK570">
            <v>101002</v>
          </cell>
        </row>
        <row r="571">
          <cell r="H571" t="str">
            <v>F46ILU/2-R</v>
          </cell>
          <cell r="M571" t="str">
            <v>T8 Linear Fluorescent</v>
          </cell>
          <cell r="W571" t="str">
            <v>Fluorescent (6) 48" T-8 lamps, (2) IS Ballasts, RLO (BF &lt; 0.85)</v>
          </cell>
          <cell r="AM571">
            <v>6</v>
          </cell>
          <cell r="AP571">
            <v>32</v>
          </cell>
          <cell r="AS571">
            <v>144</v>
          </cell>
          <cell r="AV571" t="str">
            <v>Prem. Elec.</v>
          </cell>
          <cell r="AZ571" t="str">
            <v>T8</v>
          </cell>
          <cell r="BG571" t="str">
            <v>Custom</v>
          </cell>
          <cell r="BK571">
            <v>101002</v>
          </cell>
        </row>
        <row r="572">
          <cell r="H572" t="str">
            <v>F46ILU/2-V</v>
          </cell>
          <cell r="M572" t="str">
            <v>T8 Linear Fluorescent</v>
          </cell>
          <cell r="W572" t="str">
            <v>Fluorescent (6) 48" T-8 lamps, (2) IS Ballasts, VHLO (BF &gt; 1.1)</v>
          </cell>
          <cell r="AM572">
            <v>6</v>
          </cell>
          <cell r="AP572">
            <v>32</v>
          </cell>
          <cell r="AS572">
            <v>218</v>
          </cell>
          <cell r="AV572" t="str">
            <v>Prem. Elec.</v>
          </cell>
          <cell r="AZ572" t="str">
            <v>T8</v>
          </cell>
          <cell r="BG572" t="str">
            <v>Custom</v>
          </cell>
          <cell r="BK572">
            <v>101002</v>
          </cell>
        </row>
        <row r="573">
          <cell r="H573" t="str">
            <v>F46ILU/2-V</v>
          </cell>
          <cell r="M573" t="str">
            <v>T8 Linear Fluorescent</v>
          </cell>
          <cell r="W573" t="str">
            <v>Fluorescent (6) 48" T-8 lamps, (2) IS Ballasts, VHLO (BF &gt; 1.1)</v>
          </cell>
          <cell r="AM573">
            <v>6</v>
          </cell>
          <cell r="AP573">
            <v>32</v>
          </cell>
          <cell r="AS573">
            <v>218</v>
          </cell>
          <cell r="AV573" t="str">
            <v>Prem. Elec.</v>
          </cell>
          <cell r="AZ573" t="str">
            <v>T8</v>
          </cell>
          <cell r="BG573" t="str">
            <v>Custom</v>
          </cell>
          <cell r="BK573">
            <v>101002</v>
          </cell>
        </row>
        <row r="574">
          <cell r="H574" t="str">
            <v>F46LL/2</v>
          </cell>
          <cell r="M574" t="str">
            <v>T8 Linear Fluorescent</v>
          </cell>
          <cell r="W574" t="str">
            <v>Fluorescent, (6) 48", T-8 lamps, (2) Rapid Start Ballasts, NLO (0.85 &lt; BF &lt; 0.95)</v>
          </cell>
          <cell r="AM574">
            <v>6</v>
          </cell>
          <cell r="AP574">
            <v>32</v>
          </cell>
          <cell r="AS574">
            <v>182</v>
          </cell>
          <cell r="AV574" t="str">
            <v>Electronic</v>
          </cell>
          <cell r="AZ574" t="str">
            <v>T8</v>
          </cell>
          <cell r="BG574" t="str">
            <v>Custom</v>
          </cell>
          <cell r="BK574">
            <v>101002</v>
          </cell>
        </row>
        <row r="575">
          <cell r="H575" t="str">
            <v>F46LL/2</v>
          </cell>
          <cell r="M575" t="str">
            <v>T8 Linear Fluorescent</v>
          </cell>
          <cell r="W575" t="str">
            <v>Fluorescent, (6) 48", T-8 lamps, (2) Rapid Start Ballasts, NLO (0.85 &lt; BF &lt; 0.95)</v>
          </cell>
          <cell r="AM575">
            <v>6</v>
          </cell>
          <cell r="AP575">
            <v>32</v>
          </cell>
          <cell r="AS575">
            <v>182</v>
          </cell>
          <cell r="AV575" t="str">
            <v>Electronic</v>
          </cell>
          <cell r="AZ575" t="str">
            <v>T8</v>
          </cell>
          <cell r="BG575" t="str">
            <v>Custom</v>
          </cell>
          <cell r="BK575">
            <v>101002</v>
          </cell>
        </row>
        <row r="576">
          <cell r="H576" t="str">
            <v>F46T12</v>
          </cell>
          <cell r="M576" t="str">
            <v>T12 Linear Fluorescent (T8 Baseline)</v>
          </cell>
          <cell r="W576" t="str">
            <v>Fluorescent, (6) 48" T12 lamps (T8 Baseline)</v>
          </cell>
          <cell r="AM576">
            <v>6</v>
          </cell>
          <cell r="AP576">
            <v>32</v>
          </cell>
          <cell r="AS576">
            <v>170</v>
          </cell>
          <cell r="AV576" t="str">
            <v>Mag/Elec</v>
          </cell>
          <cell r="AZ576" t="str">
            <v>T8</v>
          </cell>
          <cell r="BG576" t="str">
            <v>Custom</v>
          </cell>
          <cell r="BK576">
            <v>101002</v>
          </cell>
        </row>
        <row r="577">
          <cell r="H577" t="str">
            <v>F46T12-HO</v>
          </cell>
          <cell r="M577" t="str">
            <v>T12 Linear Fluorescent (T8 Baseline)</v>
          </cell>
          <cell r="W577" t="str">
            <v>Fluorescent, (6) 48" T12 HO lamps (T8 Baseline)</v>
          </cell>
          <cell r="AM577">
            <v>6</v>
          </cell>
          <cell r="AP577">
            <v>32</v>
          </cell>
          <cell r="AS577">
            <v>170</v>
          </cell>
          <cell r="AV577" t="str">
            <v>Mag/Elec</v>
          </cell>
          <cell r="AZ577" t="str">
            <v>T8</v>
          </cell>
          <cell r="BG577" t="str">
            <v>Custom</v>
          </cell>
          <cell r="BK577">
            <v>101002</v>
          </cell>
        </row>
        <row r="578">
          <cell r="H578" t="str">
            <v>F46T12-VHO</v>
          </cell>
          <cell r="M578" t="str">
            <v>T12 Linear Fluorescent (T8 Baseline)</v>
          </cell>
          <cell r="W578" t="str">
            <v>Fluorescent, (6) 48" T12 VHO lamps (T8 Baseline)</v>
          </cell>
          <cell r="AM578">
            <v>6</v>
          </cell>
          <cell r="AP578">
            <v>32</v>
          </cell>
          <cell r="AS578">
            <v>170</v>
          </cell>
          <cell r="AV578" t="str">
            <v>Mag/Elec</v>
          </cell>
          <cell r="AZ578" t="str">
            <v>T8</v>
          </cell>
          <cell r="BG578" t="str">
            <v>Custom</v>
          </cell>
          <cell r="BK578">
            <v>101002</v>
          </cell>
        </row>
        <row r="579">
          <cell r="H579" t="str">
            <v>F48GLL/2</v>
          </cell>
          <cell r="M579" t="str">
            <v>T8 Linear Fluorescent</v>
          </cell>
          <cell r="W579" t="str">
            <v>Fluorescent (8) 48" T-8 lamps, (2) Prog. Start or PRS Ballasts, NLO (0.85 &lt; BF &lt; 0.95)</v>
          </cell>
          <cell r="AM579">
            <v>8</v>
          </cell>
          <cell r="AP579">
            <v>32</v>
          </cell>
          <cell r="AS579">
            <v>230</v>
          </cell>
          <cell r="AV579" t="str">
            <v>PRS Elec.</v>
          </cell>
          <cell r="AZ579" t="str">
            <v>T8</v>
          </cell>
          <cell r="BG579" t="str">
            <v>Custom</v>
          </cell>
          <cell r="BK579">
            <v>101002</v>
          </cell>
        </row>
        <row r="580">
          <cell r="H580" t="str">
            <v>F48GLL/2</v>
          </cell>
          <cell r="M580" t="str">
            <v>T8 Linear Fluorescent</v>
          </cell>
          <cell r="W580" t="str">
            <v>Fluorescent (8) 48" T-8 lamps, (2) Prog. Start or PRS Ballasts, NLO (0.85 &lt; BF &lt; 0.95)</v>
          </cell>
          <cell r="AM580">
            <v>8</v>
          </cell>
          <cell r="AP580">
            <v>32</v>
          </cell>
          <cell r="AS580">
            <v>230</v>
          </cell>
          <cell r="AV580" t="str">
            <v>PRS Elec.</v>
          </cell>
          <cell r="AZ580" t="str">
            <v>T8</v>
          </cell>
          <cell r="BG580" t="str">
            <v>Custom</v>
          </cell>
          <cell r="BK580">
            <v>101002</v>
          </cell>
        </row>
        <row r="581">
          <cell r="H581" t="str">
            <v>F48GLL/2-R</v>
          </cell>
          <cell r="M581" t="str">
            <v>T8 Linear Fluorescent</v>
          </cell>
          <cell r="W581" t="str">
            <v>Fluorescent (8) 48" T-8 lamps, (2) Prog. Start or PRS Ballasts, RLO (BF &lt; 0.85)</v>
          </cell>
          <cell r="AM581">
            <v>8</v>
          </cell>
          <cell r="AP581">
            <v>32</v>
          </cell>
          <cell r="AS581">
            <v>184</v>
          </cell>
          <cell r="AV581" t="str">
            <v>PRS Elec.</v>
          </cell>
          <cell r="AZ581" t="str">
            <v>T8</v>
          </cell>
          <cell r="BG581" t="str">
            <v>Custom</v>
          </cell>
          <cell r="BK581">
            <v>101002</v>
          </cell>
        </row>
        <row r="582">
          <cell r="H582" t="str">
            <v>F48GLL/2-R</v>
          </cell>
          <cell r="M582" t="str">
            <v>T8 Linear Fluorescent</v>
          </cell>
          <cell r="W582" t="str">
            <v>Fluorescent (8) 48" T-8 lamps, (2) Prog. Start or PRS Ballasts, RLO (BF &lt; 0.85)</v>
          </cell>
          <cell r="AM582">
            <v>8</v>
          </cell>
          <cell r="AP582">
            <v>32</v>
          </cell>
          <cell r="AS582">
            <v>184</v>
          </cell>
          <cell r="AV582" t="str">
            <v>PRS Elec.</v>
          </cell>
          <cell r="AZ582" t="str">
            <v>T8</v>
          </cell>
          <cell r="BG582" t="str">
            <v>Custom</v>
          </cell>
          <cell r="BK582">
            <v>101002</v>
          </cell>
        </row>
        <row r="583">
          <cell r="H583" t="str">
            <v>F48GLL/2-V</v>
          </cell>
          <cell r="M583" t="str">
            <v>T8 Linear Fluorescent</v>
          </cell>
          <cell r="W583" t="str">
            <v>Fluorescent (8) 48" T-8 lamps, (2) Prog. Start or PRS Ballasts, VHLO (BF &gt; 1.1)</v>
          </cell>
          <cell r="AM583">
            <v>8</v>
          </cell>
          <cell r="AP583">
            <v>32</v>
          </cell>
          <cell r="AS583">
            <v>288</v>
          </cell>
          <cell r="AV583" t="str">
            <v>PRS Elec.</v>
          </cell>
          <cell r="AZ583" t="str">
            <v>T8</v>
          </cell>
          <cell r="BG583" t="str">
            <v>Custom</v>
          </cell>
          <cell r="BK583">
            <v>101002</v>
          </cell>
        </row>
        <row r="584">
          <cell r="H584" t="str">
            <v>F48GLL/2-V</v>
          </cell>
          <cell r="M584" t="str">
            <v>T8 Linear Fluorescent</v>
          </cell>
          <cell r="W584" t="str">
            <v>Fluorescent (8) 48" T-8 lamps, (2) Prog. Start or PRS Ballasts, VHLO (BF &gt; 1.1)</v>
          </cell>
          <cell r="AM584">
            <v>8</v>
          </cell>
          <cell r="AP584">
            <v>32</v>
          </cell>
          <cell r="AS584">
            <v>288</v>
          </cell>
          <cell r="AV584" t="str">
            <v>PRS Elec.</v>
          </cell>
          <cell r="AZ584" t="str">
            <v>T8</v>
          </cell>
          <cell r="BG584" t="str">
            <v>Custom</v>
          </cell>
          <cell r="BK584">
            <v>101002</v>
          </cell>
        </row>
        <row r="585">
          <cell r="H585" t="str">
            <v>F48ILL/2</v>
          </cell>
          <cell r="M585" t="str">
            <v>T8 Linear Fluorescent</v>
          </cell>
          <cell r="W585" t="str">
            <v>Fluorescent, (8) 48", T-8 lamps, (2) 4-lamp IS Ballasts, NLO (0.85 &lt; BF &lt; 0.95)</v>
          </cell>
          <cell r="AM585">
            <v>8</v>
          </cell>
          <cell r="AP585">
            <v>32</v>
          </cell>
          <cell r="AS585">
            <v>224</v>
          </cell>
          <cell r="AV585" t="str">
            <v>Electronic</v>
          </cell>
          <cell r="AZ585" t="str">
            <v>T8</v>
          </cell>
          <cell r="BG585" t="str">
            <v>Custom</v>
          </cell>
          <cell r="BK585">
            <v>101002</v>
          </cell>
        </row>
        <row r="586">
          <cell r="H586" t="str">
            <v>F48ILL/2</v>
          </cell>
          <cell r="M586" t="str">
            <v>T8 Linear Fluorescent</v>
          </cell>
          <cell r="W586" t="str">
            <v>Fluorescent, (8) 48", T-8 lamps, (2) 4-lamp IS Ballasts, NLO (0.85 &lt; BF &lt; 0.95)</v>
          </cell>
          <cell r="AM586">
            <v>8</v>
          </cell>
          <cell r="AP586">
            <v>32</v>
          </cell>
          <cell r="AS586">
            <v>224</v>
          </cell>
          <cell r="AV586" t="str">
            <v>Electronic</v>
          </cell>
          <cell r="AZ586" t="str">
            <v>T8</v>
          </cell>
          <cell r="BG586" t="str">
            <v>Custom</v>
          </cell>
          <cell r="BK586">
            <v>101002</v>
          </cell>
        </row>
        <row r="587">
          <cell r="H587" t="str">
            <v>F48ILL/2-R</v>
          </cell>
          <cell r="M587" t="str">
            <v>T8 Linear Fluorescent</v>
          </cell>
          <cell r="W587" t="str">
            <v>Fluorescent, (8) 48", T-8 lamps, (2) 4-lamp IS Ballasts, RLO (BF &lt; 0.85)</v>
          </cell>
          <cell r="AM587">
            <v>8</v>
          </cell>
          <cell r="AP587">
            <v>32</v>
          </cell>
          <cell r="AS587">
            <v>196</v>
          </cell>
          <cell r="AV587" t="str">
            <v>Electronic</v>
          </cell>
          <cell r="AZ587" t="str">
            <v>T8</v>
          </cell>
          <cell r="BG587" t="str">
            <v>Custom</v>
          </cell>
          <cell r="BK587">
            <v>101002</v>
          </cell>
        </row>
        <row r="588">
          <cell r="H588" t="str">
            <v>F48ILL/2-R</v>
          </cell>
          <cell r="M588" t="str">
            <v>T8 Linear Fluorescent</v>
          </cell>
          <cell r="W588" t="str">
            <v>Fluorescent, (8) 48", T-8 lamps, (2) 4-lamp IS Ballasts, RLO (BF &lt; 0.85)</v>
          </cell>
          <cell r="AM588">
            <v>8</v>
          </cell>
          <cell r="AP588">
            <v>32</v>
          </cell>
          <cell r="AS588">
            <v>196</v>
          </cell>
          <cell r="AV588" t="str">
            <v>Electronic</v>
          </cell>
          <cell r="AZ588" t="str">
            <v>T8</v>
          </cell>
          <cell r="BG588" t="str">
            <v>Custom</v>
          </cell>
          <cell r="BK588">
            <v>101002</v>
          </cell>
        </row>
        <row r="589">
          <cell r="H589" t="str">
            <v>F48ILU/2</v>
          </cell>
          <cell r="M589" t="str">
            <v>T8 Linear Fluorescent</v>
          </cell>
          <cell r="W589" t="str">
            <v>Fluorescent, (8) 48", T-8 lamps, (2) 4-lamp IS Ballasts, NLO (0.85 &lt; BF &lt; 0.95)</v>
          </cell>
          <cell r="AM589">
            <v>8</v>
          </cell>
          <cell r="AP589">
            <v>32</v>
          </cell>
          <cell r="AS589">
            <v>214</v>
          </cell>
          <cell r="AV589" t="str">
            <v>Prem. Elec.</v>
          </cell>
          <cell r="AZ589" t="str">
            <v>T8</v>
          </cell>
          <cell r="BG589" t="str">
            <v>Custom</v>
          </cell>
          <cell r="BK589">
            <v>101002</v>
          </cell>
        </row>
        <row r="590">
          <cell r="H590" t="str">
            <v>F48ILU/2</v>
          </cell>
          <cell r="M590" t="str">
            <v>T8 Linear Fluorescent</v>
          </cell>
          <cell r="W590" t="str">
            <v>Fluorescent, (8) 48", T-8 lamps, (2) 4-lamp IS Ballasts, NLO (0.85 &lt; BF &lt; 0.95)</v>
          </cell>
          <cell r="AM590">
            <v>8</v>
          </cell>
          <cell r="AP590">
            <v>32</v>
          </cell>
          <cell r="AS590">
            <v>214</v>
          </cell>
          <cell r="AV590" t="str">
            <v>Prem. Elec.</v>
          </cell>
          <cell r="AZ590" t="str">
            <v>T8</v>
          </cell>
          <cell r="BG590" t="str">
            <v>Custom</v>
          </cell>
          <cell r="BK590">
            <v>101002</v>
          </cell>
        </row>
        <row r="591">
          <cell r="H591" t="str">
            <v>F48ILU/2-R</v>
          </cell>
          <cell r="M591" t="str">
            <v>T8 Linear Fluorescent</v>
          </cell>
          <cell r="W591" t="str">
            <v>Fluorescent, (8) 48", T-8 lamps, (2) 4-lamp IS Ballasts, RLO (BF &lt; 0.85)</v>
          </cell>
          <cell r="AM591">
            <v>8</v>
          </cell>
          <cell r="AP591">
            <v>32</v>
          </cell>
          <cell r="AS591">
            <v>190</v>
          </cell>
          <cell r="AV591" t="str">
            <v>Prem. Elec.</v>
          </cell>
          <cell r="AZ591" t="str">
            <v>T8</v>
          </cell>
          <cell r="BG591" t="str">
            <v>Custom</v>
          </cell>
          <cell r="BK591">
            <v>101002</v>
          </cell>
        </row>
        <row r="592">
          <cell r="H592" t="str">
            <v>F48ILU/2-R</v>
          </cell>
          <cell r="M592" t="str">
            <v>T8 Linear Fluorescent</v>
          </cell>
          <cell r="W592" t="str">
            <v>Fluorescent, (8) 48", T-8 lamps, (2) 4-lamp IS Ballasts, RLO (BF &lt; 0.85)</v>
          </cell>
          <cell r="AM592">
            <v>8</v>
          </cell>
          <cell r="AP592">
            <v>32</v>
          </cell>
          <cell r="AS592">
            <v>190</v>
          </cell>
          <cell r="AV592" t="str">
            <v>Prem. Elec.</v>
          </cell>
          <cell r="AZ592" t="str">
            <v>T8</v>
          </cell>
          <cell r="BG592" t="str">
            <v>Custom</v>
          </cell>
          <cell r="BK592">
            <v>101002</v>
          </cell>
        </row>
        <row r="593">
          <cell r="H593" t="str">
            <v>F48ILU/2-V</v>
          </cell>
          <cell r="M593" t="str">
            <v>T8 Linear Fluorescent</v>
          </cell>
          <cell r="W593" t="str">
            <v>Fluorescent, (8) 48", T-8 lamps, (2) 4-lamp IS Ballasts, VHLO (BF &gt; 1.1)</v>
          </cell>
          <cell r="AM593">
            <v>8</v>
          </cell>
          <cell r="AP593">
            <v>32</v>
          </cell>
          <cell r="AS593">
            <v>292</v>
          </cell>
          <cell r="AV593" t="str">
            <v>Prem. Elec.</v>
          </cell>
          <cell r="AZ593" t="str">
            <v>T8</v>
          </cell>
          <cell r="BG593" t="str">
            <v>Custom</v>
          </cell>
          <cell r="BK593">
            <v>101002</v>
          </cell>
        </row>
        <row r="594">
          <cell r="H594" t="str">
            <v>F48ILU/2-V</v>
          </cell>
          <cell r="M594" t="str">
            <v>T8 Linear Fluorescent</v>
          </cell>
          <cell r="W594" t="str">
            <v>Fluorescent, (8) 48", T-8 lamps, (2) 4-lamp IS Ballasts, VHLO (BF &gt; 1.1)</v>
          </cell>
          <cell r="AM594">
            <v>8</v>
          </cell>
          <cell r="AP594">
            <v>32</v>
          </cell>
          <cell r="AS594">
            <v>292</v>
          </cell>
          <cell r="AV594" t="str">
            <v>Prem. Elec.</v>
          </cell>
          <cell r="AZ594" t="str">
            <v>T8</v>
          </cell>
          <cell r="BG594" t="str">
            <v>Custom</v>
          </cell>
          <cell r="BK594">
            <v>101002</v>
          </cell>
        </row>
        <row r="595">
          <cell r="H595" t="str">
            <v>F48T12</v>
          </cell>
          <cell r="M595" t="str">
            <v>T12 Linear Fluorescent (T8 Baseline)</v>
          </cell>
          <cell r="W595" t="str">
            <v>Fluorescent, (8) 48" T12 lamps (T8 Baseline)</v>
          </cell>
          <cell r="AM595">
            <v>8</v>
          </cell>
          <cell r="AP595">
            <v>32</v>
          </cell>
          <cell r="AS595">
            <v>224</v>
          </cell>
          <cell r="AV595" t="str">
            <v>Mag/Elec</v>
          </cell>
          <cell r="AZ595" t="str">
            <v>T8</v>
          </cell>
          <cell r="BG595" t="str">
            <v>Custom</v>
          </cell>
          <cell r="BK595">
            <v>101002</v>
          </cell>
        </row>
        <row r="596">
          <cell r="H596" t="str">
            <v>F48T12-HO</v>
          </cell>
          <cell r="M596" t="str">
            <v>T12 Linear Fluorescent (T8 Baseline)</v>
          </cell>
          <cell r="W596" t="str">
            <v>Fluorescent, (8) 48" T12 HO lamps (T8 Baseline)</v>
          </cell>
          <cell r="AM596">
            <v>8</v>
          </cell>
          <cell r="AP596">
            <v>32</v>
          </cell>
          <cell r="AS596">
            <v>224</v>
          </cell>
          <cell r="AV596" t="str">
            <v>Mag/Elec</v>
          </cell>
          <cell r="AZ596" t="str">
            <v>T8</v>
          </cell>
          <cell r="BG596" t="str">
            <v>Custom</v>
          </cell>
          <cell r="BK596">
            <v>101002</v>
          </cell>
        </row>
        <row r="597">
          <cell r="H597" t="str">
            <v>F48T12-VHO</v>
          </cell>
          <cell r="M597" t="str">
            <v>T12 Linear Fluorescent (T8 Baseline)</v>
          </cell>
          <cell r="W597" t="str">
            <v>Fluorescent, (8) 48" T12 VHO lamps (T8 Baseline)</v>
          </cell>
          <cell r="AM597">
            <v>8</v>
          </cell>
          <cell r="AP597">
            <v>32</v>
          </cell>
          <cell r="AS597">
            <v>224</v>
          </cell>
          <cell r="AV597" t="str">
            <v>Mag/Elec</v>
          </cell>
          <cell r="AZ597" t="str">
            <v>T8</v>
          </cell>
          <cell r="BG597" t="str">
            <v>Custom</v>
          </cell>
          <cell r="BK597">
            <v>101002</v>
          </cell>
        </row>
        <row r="598">
          <cell r="H598" t="str">
            <v>FC12/1</v>
          </cell>
          <cell r="M598" t="str">
            <v>Circline Fluorescent</v>
          </cell>
          <cell r="W598" t="str">
            <v>Fluorescent, (1) 12" circular lamp, RS ballast</v>
          </cell>
          <cell r="AM598">
            <v>1</v>
          </cell>
          <cell r="AP598">
            <v>32</v>
          </cell>
          <cell r="AS598">
            <v>31</v>
          </cell>
          <cell r="AV598" t="str">
            <v>Mag-STD</v>
          </cell>
          <cell r="AZ598" t="str">
            <v>Circline Fluorescent</v>
          </cell>
          <cell r="BG598" t="str">
            <v>Custom</v>
          </cell>
          <cell r="BK598">
            <v>101132</v>
          </cell>
        </row>
        <row r="599">
          <cell r="H599" t="str">
            <v>FC12/2</v>
          </cell>
          <cell r="M599" t="str">
            <v>Circline Fluorescent</v>
          </cell>
          <cell r="W599" t="str">
            <v>Fluorescent, (2) 12" circular lamps, RS ballast</v>
          </cell>
          <cell r="AM599">
            <v>2</v>
          </cell>
          <cell r="AP599">
            <v>32</v>
          </cell>
          <cell r="AS599">
            <v>62</v>
          </cell>
          <cell r="AV599" t="str">
            <v>Mag-STD</v>
          </cell>
          <cell r="AZ599" t="str">
            <v>Circline Fluorescent</v>
          </cell>
          <cell r="BG599" t="str">
            <v>Custom</v>
          </cell>
          <cell r="BK599">
            <v>101132</v>
          </cell>
        </row>
        <row r="600">
          <cell r="H600" t="str">
            <v>FC32</v>
          </cell>
          <cell r="M600" t="str">
            <v>Circline Fluorescent</v>
          </cell>
          <cell r="W600" t="str">
            <v>Fluorescent, Circline, (1) 32W lamp, preheat ballast</v>
          </cell>
          <cell r="AM600">
            <v>1</v>
          </cell>
          <cell r="AP600">
            <v>32</v>
          </cell>
          <cell r="AS600">
            <v>40</v>
          </cell>
          <cell r="AV600" t="str">
            <v>Mag-STD</v>
          </cell>
          <cell r="AZ600" t="str">
            <v>Circline Fluorescent</v>
          </cell>
          <cell r="BG600" t="str">
            <v>Custom</v>
          </cell>
          <cell r="BK600">
            <v>101132</v>
          </cell>
        </row>
        <row r="601">
          <cell r="H601" t="str">
            <v>FC40</v>
          </cell>
          <cell r="M601" t="str">
            <v>Circline Fluorescent</v>
          </cell>
          <cell r="W601" t="str">
            <v>Fluorescent, Circline, (1) 32W lamp, preheat ballast</v>
          </cell>
          <cell r="AM601">
            <v>1</v>
          </cell>
          <cell r="AP601">
            <v>32</v>
          </cell>
          <cell r="AS601">
            <v>42</v>
          </cell>
          <cell r="AV601" t="str">
            <v>Mag-STD</v>
          </cell>
          <cell r="AZ601" t="str">
            <v>Circline Fluorescent</v>
          </cell>
          <cell r="BG601" t="str">
            <v>Custom</v>
          </cell>
          <cell r="BK601">
            <v>101132</v>
          </cell>
        </row>
        <row r="602">
          <cell r="H602" t="str">
            <v>FU1ILL</v>
          </cell>
          <cell r="M602" t="str">
            <v>U-Tube Fluorescent</v>
          </cell>
          <cell r="W602" t="str">
            <v>Fluorescent, (1) U-Tube, T-8 lamp, Instant Start ballast</v>
          </cell>
          <cell r="AM602">
            <v>1</v>
          </cell>
          <cell r="AP602">
            <v>32</v>
          </cell>
          <cell r="AS602">
            <v>31</v>
          </cell>
          <cell r="AV602" t="str">
            <v>Electronic</v>
          </cell>
          <cell r="AZ602" t="str">
            <v>U-Tube Fluorescent</v>
          </cell>
          <cell r="BG602" t="str">
            <v>Custom</v>
          </cell>
          <cell r="BK602">
            <v>101135</v>
          </cell>
        </row>
        <row r="603">
          <cell r="H603" t="str">
            <v>FU1ILU</v>
          </cell>
          <cell r="M603" t="str">
            <v>U-Tube Fluorescent</v>
          </cell>
          <cell r="W603" t="str">
            <v>Fluorescent, (1) 6" spacing U-Tube, T-8 lamp, IS Ballast, NLO (0.85 &lt; BF &lt; 0.95)</v>
          </cell>
          <cell r="AM603">
            <v>1</v>
          </cell>
          <cell r="AP603">
            <v>32</v>
          </cell>
          <cell r="AS603">
            <v>29</v>
          </cell>
          <cell r="AV603" t="str">
            <v>Prem. Elec.</v>
          </cell>
          <cell r="AZ603" t="str">
            <v>U-Tube Fluorescent</v>
          </cell>
          <cell r="BG603" t="str">
            <v>Custom</v>
          </cell>
          <cell r="BK603">
            <v>101135</v>
          </cell>
        </row>
        <row r="604">
          <cell r="H604" t="str">
            <v>FU1ILU-H</v>
          </cell>
          <cell r="M604" t="str">
            <v>U-Tube Fluorescent</v>
          </cell>
          <cell r="W604" t="str">
            <v>Fluorescent, (1) 6" spacing U-Tube, T-8 lamp, IS Ballast, HLO (.95 &lt; BF &lt; 1.1)</v>
          </cell>
          <cell r="AM604">
            <v>1</v>
          </cell>
          <cell r="AP604">
            <v>32</v>
          </cell>
          <cell r="AS604">
            <v>34</v>
          </cell>
          <cell r="AV604" t="str">
            <v>Prem. Elec.</v>
          </cell>
          <cell r="AZ604" t="str">
            <v>U-Tube Fluorescent</v>
          </cell>
          <cell r="BG604" t="str">
            <v>Custom</v>
          </cell>
          <cell r="BK604">
            <v>101135</v>
          </cell>
        </row>
        <row r="605">
          <cell r="H605" t="str">
            <v>FU1LL</v>
          </cell>
          <cell r="M605" t="str">
            <v>U-Tube Fluorescent</v>
          </cell>
          <cell r="W605" t="str">
            <v>Fluorescent, (1) U-Tube, T-8 lamp</v>
          </cell>
          <cell r="AM605">
            <v>1</v>
          </cell>
          <cell r="AP605">
            <v>32</v>
          </cell>
          <cell r="AS605">
            <v>32</v>
          </cell>
          <cell r="AV605" t="str">
            <v>Electronic</v>
          </cell>
          <cell r="AZ605" t="str">
            <v>U-Tube Fluorescent</v>
          </cell>
          <cell r="BG605" t="str">
            <v>Custom</v>
          </cell>
          <cell r="BK605">
            <v>101135</v>
          </cell>
        </row>
        <row r="606">
          <cell r="H606" t="str">
            <v>FU1T12</v>
          </cell>
          <cell r="M606" t="str">
            <v>U-Tube Fluorescent</v>
          </cell>
          <cell r="W606" t="str">
            <v>Fluorescent, (1) U-Tube T12 lamp (T8 Baseline)</v>
          </cell>
          <cell r="AM606">
            <v>1</v>
          </cell>
          <cell r="AP606">
            <v>32</v>
          </cell>
          <cell r="AS606">
            <v>32</v>
          </cell>
          <cell r="AV606" t="str">
            <v>Mag/Elec</v>
          </cell>
          <cell r="AZ606" t="str">
            <v>U-Tube Fluorescent</v>
          </cell>
          <cell r="BG606" t="str">
            <v>Custom</v>
          </cell>
          <cell r="BK606">
            <v>101135</v>
          </cell>
        </row>
        <row r="607">
          <cell r="H607" t="str">
            <v>FU2ILL</v>
          </cell>
          <cell r="M607" t="str">
            <v>U-Tube Fluorescent</v>
          </cell>
          <cell r="W607" t="str">
            <v>Fluorescent, (2) U-Tube, T-8 lamps, Instant Start Ballast</v>
          </cell>
          <cell r="AM607">
            <v>2</v>
          </cell>
          <cell r="AP607">
            <v>32</v>
          </cell>
          <cell r="AS607">
            <v>59</v>
          </cell>
          <cell r="AV607" t="str">
            <v>Electronic</v>
          </cell>
          <cell r="AZ607" t="str">
            <v>U-Tube Fluorescent</v>
          </cell>
          <cell r="BG607" t="str">
            <v>Custom</v>
          </cell>
          <cell r="BK607">
            <v>101135</v>
          </cell>
        </row>
        <row r="608">
          <cell r="H608" t="str">
            <v>FU2ILL/T4</v>
          </cell>
          <cell r="M608" t="str">
            <v>U-Tube Fluorescent</v>
          </cell>
          <cell r="W608" t="str">
            <v>Fluorescent, (2) U-Tube, T-8 lamps, Instant Start Ballast, Tandem 4-lamp ballast</v>
          </cell>
          <cell r="AM608">
            <v>2</v>
          </cell>
          <cell r="AP608">
            <v>32</v>
          </cell>
          <cell r="AS608">
            <v>56</v>
          </cell>
          <cell r="AV608" t="str">
            <v>Electronic</v>
          </cell>
          <cell r="AZ608" t="str">
            <v>U-Tube Fluorescent</v>
          </cell>
          <cell r="BG608" t="str">
            <v>Custom</v>
          </cell>
          <cell r="BK608">
            <v>101135</v>
          </cell>
        </row>
        <row r="609">
          <cell r="H609" t="str">
            <v>FU2ILL/T4-R</v>
          </cell>
          <cell r="M609" t="str">
            <v>U-Tube Fluorescent</v>
          </cell>
          <cell r="W609" t="str">
            <v>Fluorescent, (2) U-Tube, T-8 lamps, Instant Start Ballast, RLO, Tandem 4-lamp ballast</v>
          </cell>
          <cell r="AM609">
            <v>2</v>
          </cell>
          <cell r="AP609">
            <v>32</v>
          </cell>
          <cell r="AS609">
            <v>49</v>
          </cell>
          <cell r="AV609" t="str">
            <v>Electronic</v>
          </cell>
          <cell r="AZ609" t="str">
            <v>U-Tube Fluorescent</v>
          </cell>
          <cell r="BG609" t="str">
            <v>Custom</v>
          </cell>
          <cell r="BK609">
            <v>101135</v>
          </cell>
        </row>
        <row r="610">
          <cell r="H610" t="str">
            <v>FU2ILL-H</v>
          </cell>
          <cell r="M610" t="str">
            <v>U-Tube Fluorescent</v>
          </cell>
          <cell r="W610" t="str">
            <v>Fluorescent, (2) U-Tube, T-8 lamps, Instant Start HLO Ballast</v>
          </cell>
          <cell r="AM610">
            <v>2</v>
          </cell>
          <cell r="AP610">
            <v>32</v>
          </cell>
          <cell r="AS610">
            <v>65</v>
          </cell>
          <cell r="AV610" t="str">
            <v>Electronic</v>
          </cell>
          <cell r="AZ610" t="str">
            <v>U-Tube Fluorescent</v>
          </cell>
          <cell r="BG610" t="str">
            <v>Custom</v>
          </cell>
          <cell r="BK610">
            <v>101135</v>
          </cell>
        </row>
        <row r="611">
          <cell r="H611" t="str">
            <v>FU2ILL-R</v>
          </cell>
          <cell r="M611" t="str">
            <v>U-Tube Fluorescent</v>
          </cell>
          <cell r="W611" t="str">
            <v>Fluorescent, (2) U-Tube, T-8 lamps, Instant Start RLO Ballast</v>
          </cell>
          <cell r="AM611">
            <v>2</v>
          </cell>
          <cell r="AP611">
            <v>32</v>
          </cell>
          <cell r="AS611">
            <v>52</v>
          </cell>
          <cell r="AV611" t="str">
            <v>Electronic</v>
          </cell>
          <cell r="AZ611" t="str">
            <v>U-Tube Fluorescent</v>
          </cell>
          <cell r="BG611" t="str">
            <v>Custom</v>
          </cell>
          <cell r="BK611">
            <v>101135</v>
          </cell>
        </row>
        <row r="612">
          <cell r="H612" t="str">
            <v>FU2ILU</v>
          </cell>
          <cell r="M612" t="str">
            <v>U-Tube Fluorescent</v>
          </cell>
          <cell r="W612" t="str">
            <v>Fluorescent, (2) 6" spacing U-Tube, T-8 lamps, IS Ballast, NLO (0.85 &lt; BF &lt; 0.95)</v>
          </cell>
          <cell r="AM612">
            <v>2</v>
          </cell>
          <cell r="AP612">
            <v>32</v>
          </cell>
          <cell r="AS612">
            <v>55</v>
          </cell>
          <cell r="AV612" t="str">
            <v>Prem. Elec.</v>
          </cell>
          <cell r="AZ612" t="str">
            <v>U-Tube Fluorescent</v>
          </cell>
          <cell r="BG612" t="str">
            <v>Custom</v>
          </cell>
          <cell r="BK612">
            <v>101135</v>
          </cell>
        </row>
        <row r="613">
          <cell r="H613" t="str">
            <v>FU2ILU-R</v>
          </cell>
          <cell r="M613" t="str">
            <v>U-Tube Fluorescent</v>
          </cell>
          <cell r="W613" t="str">
            <v>Fluorescent, (2) 6" spacing U-Tube, T-8 lamps, IS Ballast, RLO (BF &lt; 0.85)</v>
          </cell>
          <cell r="AM613">
            <v>2</v>
          </cell>
          <cell r="AP613">
            <v>32</v>
          </cell>
          <cell r="AS613">
            <v>48</v>
          </cell>
          <cell r="AV613" t="str">
            <v>Prem. Elec.</v>
          </cell>
          <cell r="AZ613" t="str">
            <v>U-Tube Fluorescent</v>
          </cell>
          <cell r="BG613" t="str">
            <v>Custom</v>
          </cell>
          <cell r="BK613">
            <v>101135</v>
          </cell>
        </row>
        <row r="614">
          <cell r="H614" t="str">
            <v>FU2ILU-V</v>
          </cell>
          <cell r="M614" t="str">
            <v>U-Tube Fluorescent</v>
          </cell>
          <cell r="W614" t="str">
            <v>Fluorescent, (2) 6" spacing U-Tube, T-8 lamps, IS Ballast, VHLO (BF &gt; 1.1)</v>
          </cell>
          <cell r="AM614">
            <v>2</v>
          </cell>
          <cell r="AP614">
            <v>32</v>
          </cell>
          <cell r="AS614">
            <v>73</v>
          </cell>
          <cell r="AV614" t="str">
            <v>Prem. Elec.</v>
          </cell>
          <cell r="AZ614" t="str">
            <v>U-Tube Fluorescent</v>
          </cell>
          <cell r="BG614" t="str">
            <v>Custom</v>
          </cell>
          <cell r="BK614">
            <v>101135</v>
          </cell>
        </row>
        <row r="615">
          <cell r="H615" t="str">
            <v>FU2LL</v>
          </cell>
          <cell r="M615" t="str">
            <v>U-Tube Fluorescent</v>
          </cell>
          <cell r="W615" t="str">
            <v>Fluorescent, (2) U-Tube, T-8 lamps</v>
          </cell>
          <cell r="AM615">
            <v>2</v>
          </cell>
          <cell r="AP615">
            <v>32</v>
          </cell>
          <cell r="AS615">
            <v>60</v>
          </cell>
          <cell r="AV615" t="str">
            <v>Electronic</v>
          </cell>
          <cell r="AZ615" t="str">
            <v>U-Tube Fluorescent</v>
          </cell>
          <cell r="BG615" t="str">
            <v>Custom</v>
          </cell>
          <cell r="BK615">
            <v>101135</v>
          </cell>
        </row>
        <row r="616">
          <cell r="H616" t="str">
            <v>FU2LL/T2</v>
          </cell>
          <cell r="M616" t="str">
            <v>U-Tube Fluorescent</v>
          </cell>
          <cell r="W616" t="str">
            <v>Fluorescent, (2) U-Tube, T-8 lamps, Tandem 4-lamp ballast</v>
          </cell>
          <cell r="AM616">
            <v>2</v>
          </cell>
          <cell r="AP616">
            <v>32</v>
          </cell>
          <cell r="AS616">
            <v>59</v>
          </cell>
          <cell r="AV616" t="str">
            <v>Electronic</v>
          </cell>
          <cell r="AZ616" t="str">
            <v>U-Tube Fluorescent</v>
          </cell>
          <cell r="BG616" t="str">
            <v>Custom</v>
          </cell>
          <cell r="BK616">
            <v>101135</v>
          </cell>
        </row>
        <row r="617">
          <cell r="H617" t="str">
            <v>FU2T12</v>
          </cell>
          <cell r="M617" t="str">
            <v>U-Tube Fluorescent</v>
          </cell>
          <cell r="W617" t="str">
            <v>Fluorescent, (2) U-Tube T12 lamps (T8 Baseline)</v>
          </cell>
          <cell r="AM617">
            <v>2</v>
          </cell>
          <cell r="AP617">
            <v>32</v>
          </cell>
          <cell r="AS617">
            <v>60</v>
          </cell>
          <cell r="AV617" t="str">
            <v>Mag/Elec</v>
          </cell>
          <cell r="AZ617" t="str">
            <v>U-Tube Fluorescent</v>
          </cell>
          <cell r="BG617" t="str">
            <v>Custom</v>
          </cell>
          <cell r="BK617">
            <v>101135</v>
          </cell>
        </row>
        <row r="618">
          <cell r="H618" t="str">
            <v>FU3ILL</v>
          </cell>
          <cell r="M618" t="str">
            <v>U-Tube Fluorescent</v>
          </cell>
          <cell r="W618" t="str">
            <v>Fluorescent, (3) U-Tube, T-8 lamps, Instant Start Ballast</v>
          </cell>
          <cell r="AM618">
            <v>3</v>
          </cell>
          <cell r="AP618">
            <v>32</v>
          </cell>
          <cell r="AS618">
            <v>89</v>
          </cell>
          <cell r="AV618" t="str">
            <v>Electronic</v>
          </cell>
          <cell r="AZ618" t="str">
            <v>U-Tube Fluorescent</v>
          </cell>
          <cell r="BG618" t="str">
            <v>Custom</v>
          </cell>
          <cell r="BK618">
            <v>101135</v>
          </cell>
        </row>
        <row r="619">
          <cell r="H619" t="str">
            <v>FU3ILL-R</v>
          </cell>
          <cell r="M619" t="str">
            <v>U-Tube Fluorescent</v>
          </cell>
          <cell r="W619" t="str">
            <v>Fluorescent, (3) U-Tube, T-8 lamps, Instant Start RLO Ballast</v>
          </cell>
          <cell r="AM619">
            <v>3</v>
          </cell>
          <cell r="AP619">
            <v>32</v>
          </cell>
          <cell r="AS619">
            <v>78</v>
          </cell>
          <cell r="AV619" t="str">
            <v>Electronic</v>
          </cell>
          <cell r="AZ619" t="str">
            <v>U-Tube Fluorescent</v>
          </cell>
          <cell r="BG619" t="str">
            <v>Custom</v>
          </cell>
          <cell r="BK619">
            <v>101135</v>
          </cell>
        </row>
        <row r="620">
          <cell r="H620" t="str">
            <v>FU3ILU</v>
          </cell>
          <cell r="M620" t="str">
            <v>U-Tube Fluorescent</v>
          </cell>
          <cell r="W620" t="str">
            <v>Fluorescent, (3) 6" spacing U-Tube, T-8 lamps, IS Ballast, NLO (0.85 &lt; BF &lt; 0.95)</v>
          </cell>
          <cell r="AM620">
            <v>3</v>
          </cell>
          <cell r="AP620">
            <v>32</v>
          </cell>
          <cell r="AS620">
            <v>81</v>
          </cell>
          <cell r="AV620" t="str">
            <v>Prem. Elec.</v>
          </cell>
          <cell r="AZ620" t="str">
            <v>U-Tube Fluorescent</v>
          </cell>
          <cell r="BG620" t="str">
            <v>Custom</v>
          </cell>
          <cell r="BK620">
            <v>101135</v>
          </cell>
        </row>
        <row r="621">
          <cell r="H621" t="str">
            <v>FU3ILU-R</v>
          </cell>
          <cell r="M621" t="str">
            <v>U-Tube Fluorescent</v>
          </cell>
          <cell r="W621" t="str">
            <v>Fluorescent, (3) 6" spacing U-Tube, T-8 lamps, IS Ballast, RLO (BF &lt; 0.85)</v>
          </cell>
          <cell r="AM621">
            <v>3</v>
          </cell>
          <cell r="AP621">
            <v>32</v>
          </cell>
          <cell r="AS621">
            <v>73</v>
          </cell>
          <cell r="AV621" t="str">
            <v>Prem. Elec.</v>
          </cell>
          <cell r="AZ621" t="str">
            <v>U-Tube Fluorescent</v>
          </cell>
          <cell r="BG621" t="str">
            <v>Custom</v>
          </cell>
          <cell r="BK621">
            <v>101135</v>
          </cell>
        </row>
        <row r="622">
          <cell r="H622" t="str">
            <v>FU3T12</v>
          </cell>
          <cell r="M622" t="str">
            <v>U-Tube Fluorescent</v>
          </cell>
          <cell r="W622" t="str">
            <v>Fluorescent, (3) U-Tube T12 lamps (T8 Baseline)</v>
          </cell>
          <cell r="AM622">
            <v>3</v>
          </cell>
          <cell r="AP622">
            <v>32</v>
          </cell>
          <cell r="AS622">
            <v>89</v>
          </cell>
          <cell r="AV622" t="str">
            <v>Mag/Elec</v>
          </cell>
          <cell r="AZ622" t="str">
            <v>U-Tube Fluorescent</v>
          </cell>
          <cell r="BG622" t="str">
            <v>Custom</v>
          </cell>
          <cell r="BK622">
            <v>101135</v>
          </cell>
        </row>
        <row r="623">
          <cell r="H623" t="str">
            <v>H32/1</v>
          </cell>
          <cell r="M623" t="str">
            <v>Halogen</v>
          </cell>
          <cell r="W623" t="str">
            <v>Halogen, (1) 32W lamp</v>
          </cell>
          <cell r="AM623">
            <v>1</v>
          </cell>
          <cell r="AP623">
            <v>32</v>
          </cell>
          <cell r="AS623">
            <v>32</v>
          </cell>
          <cell r="AV623" t="str">
            <v>NA</v>
          </cell>
          <cell r="AZ623" t="str">
            <v>Halogen</v>
          </cell>
          <cell r="BG623" t="str">
            <v>Custom</v>
          </cell>
          <cell r="BK623">
            <v>101106</v>
          </cell>
        </row>
        <row r="624">
          <cell r="H624" t="str">
            <v>MH32/1</v>
          </cell>
          <cell r="M624" t="str">
            <v>High Intensity Discharge (HID)</v>
          </cell>
          <cell r="W624" t="str">
            <v>Metal Halide, (1) 32W lamp, Magnetic ballast</v>
          </cell>
          <cell r="AM624">
            <v>1</v>
          </cell>
          <cell r="AP624">
            <v>32</v>
          </cell>
          <cell r="AS624">
            <v>42</v>
          </cell>
          <cell r="AV624" t="str">
            <v>Magnetic</v>
          </cell>
          <cell r="AZ624" t="str">
            <v>Metal Halide</v>
          </cell>
          <cell r="BG624" t="str">
            <v>Custom</v>
          </cell>
          <cell r="BK624">
            <v>101108</v>
          </cell>
        </row>
        <row r="625">
          <cell r="H625" t="str">
            <v>H33/1</v>
          </cell>
          <cell r="M625" t="str">
            <v>Halogen</v>
          </cell>
          <cell r="W625" t="str">
            <v>Halogen, (1) 33W lamp</v>
          </cell>
          <cell r="AM625">
            <v>1</v>
          </cell>
          <cell r="AP625">
            <v>33</v>
          </cell>
          <cell r="AS625">
            <v>33</v>
          </cell>
          <cell r="AV625" t="str">
            <v>NA</v>
          </cell>
          <cell r="AZ625" t="str">
            <v>Halogen</v>
          </cell>
          <cell r="BG625" t="str">
            <v>Custom</v>
          </cell>
          <cell r="BK625">
            <v>101106</v>
          </cell>
        </row>
        <row r="626">
          <cell r="H626" t="str">
            <v>H34/1</v>
          </cell>
          <cell r="M626" t="str">
            <v>Halogen</v>
          </cell>
          <cell r="W626" t="str">
            <v>Halogen, (1) 34W lamp</v>
          </cell>
          <cell r="AM626">
            <v>1</v>
          </cell>
          <cell r="AP626">
            <v>34</v>
          </cell>
          <cell r="AS626">
            <v>34</v>
          </cell>
          <cell r="AV626" t="str">
            <v>NA</v>
          </cell>
          <cell r="AZ626" t="str">
            <v>Halogen</v>
          </cell>
          <cell r="BG626" t="str">
            <v>Custom</v>
          </cell>
          <cell r="BK626">
            <v>101106</v>
          </cell>
        </row>
        <row r="627">
          <cell r="H627" t="str">
            <v>F21HS</v>
          </cell>
          <cell r="M627" t="str">
            <v>T12 Linear Fluorescent</v>
          </cell>
          <cell r="W627" t="str">
            <v>Fluorescent, (1) 24", HO lamp</v>
          </cell>
          <cell r="AM627">
            <v>1</v>
          </cell>
          <cell r="AP627">
            <v>35</v>
          </cell>
          <cell r="AS627">
            <v>62</v>
          </cell>
          <cell r="AV627" t="str">
            <v>Mag-STD</v>
          </cell>
          <cell r="AZ627" t="str">
            <v>T12</v>
          </cell>
          <cell r="BG627" t="str">
            <v>Custom</v>
          </cell>
          <cell r="BK627">
            <v>101001</v>
          </cell>
        </row>
        <row r="628">
          <cell r="H628" t="str">
            <v>F22HS</v>
          </cell>
          <cell r="M628" t="str">
            <v>T12 Linear Fluorescent</v>
          </cell>
          <cell r="W628" t="str">
            <v>Fluorescent, (2) 24", HO lamps</v>
          </cell>
          <cell r="AM628">
            <v>2</v>
          </cell>
          <cell r="AP628">
            <v>35</v>
          </cell>
          <cell r="AS628">
            <v>90</v>
          </cell>
          <cell r="AV628" t="str">
            <v>Mag-STD</v>
          </cell>
          <cell r="AZ628" t="str">
            <v>T12</v>
          </cell>
          <cell r="BG628" t="str">
            <v>Custom</v>
          </cell>
          <cell r="BK628">
            <v>101001</v>
          </cell>
        </row>
        <row r="629">
          <cell r="H629" t="str">
            <v>F51GPL-H</v>
          </cell>
          <cell r="M629" t="str">
            <v>T5 Linear Fluorescent</v>
          </cell>
          <cell r="W629" t="str">
            <v>Fluorescent (1) 57.6" (1463mm) T-5 lamp; (1) Prog.Start or PRS Ballast, HLO (.95 &lt; BF &lt; 1.1)</v>
          </cell>
          <cell r="AM629">
            <v>1</v>
          </cell>
          <cell r="AP629">
            <v>35</v>
          </cell>
          <cell r="AS629">
            <v>40</v>
          </cell>
          <cell r="AV629" t="str">
            <v>PRS Elec.</v>
          </cell>
          <cell r="AZ629" t="str">
            <v>T5</v>
          </cell>
          <cell r="BG629" t="str">
            <v>Custom</v>
          </cell>
          <cell r="BK629">
            <v>101003</v>
          </cell>
        </row>
        <row r="630">
          <cell r="H630" t="str">
            <v>F52GPL-H</v>
          </cell>
          <cell r="M630" t="str">
            <v>T5 Linear Fluorescent</v>
          </cell>
          <cell r="W630" t="str">
            <v>Fluorescent (2) 57.6" (1463mm) T-5 lamps; (1) Prog.Start or PRS Ballast, HLO (.95 &lt; BF &lt; 1.1)</v>
          </cell>
          <cell r="AM630">
            <v>2</v>
          </cell>
          <cell r="AP630">
            <v>35</v>
          </cell>
          <cell r="AS630">
            <v>78</v>
          </cell>
          <cell r="AV630" t="str">
            <v>PRS Elec.</v>
          </cell>
          <cell r="AZ630" t="str">
            <v>T5</v>
          </cell>
          <cell r="BG630" t="str">
            <v>Custom</v>
          </cell>
          <cell r="BK630">
            <v>101003</v>
          </cell>
        </row>
        <row r="631">
          <cell r="H631" t="str">
            <v>F53GPL/2-H</v>
          </cell>
          <cell r="M631" t="str">
            <v>T5 Linear Fluorescent</v>
          </cell>
          <cell r="W631" t="str">
            <v>Fluorescent (3) 57.6" (1463mm) T-5 lamps; (2) Prog.Start or PRS Ballasts, HLO (.95 &lt; BF &lt; 1.1)</v>
          </cell>
          <cell r="AM631">
            <v>3</v>
          </cell>
          <cell r="AP631">
            <v>35</v>
          </cell>
          <cell r="AS631">
            <v>118</v>
          </cell>
          <cell r="AV631" t="str">
            <v>PRS Elec.</v>
          </cell>
          <cell r="AZ631" t="str">
            <v>T5</v>
          </cell>
          <cell r="BG631" t="str">
            <v>Custom</v>
          </cell>
          <cell r="BK631">
            <v>101003</v>
          </cell>
        </row>
        <row r="632">
          <cell r="H632" t="str">
            <v>F54GPL/2-H</v>
          </cell>
          <cell r="M632" t="str">
            <v>T5 Linear Fluorescent</v>
          </cell>
          <cell r="W632" t="str">
            <v>Fluorescent (4) 57.6" (1463mm) T-5 lamps; (2) Prog.Start or PRS Ballasts, HLO (.95 &lt; BF &lt; 1.1)</v>
          </cell>
          <cell r="AM632">
            <v>4</v>
          </cell>
          <cell r="AP632">
            <v>35</v>
          </cell>
          <cell r="AS632">
            <v>156</v>
          </cell>
          <cell r="AV632" t="str">
            <v>PRS Elec.</v>
          </cell>
          <cell r="AZ632" t="str">
            <v>T5</v>
          </cell>
          <cell r="BG632" t="str">
            <v>Custom</v>
          </cell>
          <cell r="BK632">
            <v>101003</v>
          </cell>
        </row>
        <row r="633">
          <cell r="H633" t="str">
            <v>H35/1</v>
          </cell>
          <cell r="M633" t="str">
            <v>Halogen</v>
          </cell>
          <cell r="W633" t="str">
            <v>Halogen, (1) 35W lamp</v>
          </cell>
          <cell r="AM633">
            <v>1</v>
          </cell>
          <cell r="AP633">
            <v>35</v>
          </cell>
          <cell r="AS633">
            <v>35</v>
          </cell>
          <cell r="AV633" t="str">
            <v>NA</v>
          </cell>
          <cell r="AZ633" t="str">
            <v>Halogen</v>
          </cell>
          <cell r="BG633" t="str">
            <v>Custom</v>
          </cell>
          <cell r="BK633">
            <v>101106</v>
          </cell>
        </row>
        <row r="634">
          <cell r="H634" t="str">
            <v>HPS35/1</v>
          </cell>
          <cell r="M634" t="str">
            <v>High Intensity Discharge (HID)</v>
          </cell>
          <cell r="W634" t="str">
            <v>High Pressure Sodium, (1) 35W lamp</v>
          </cell>
          <cell r="AM634">
            <v>1</v>
          </cell>
          <cell r="AP634">
            <v>35</v>
          </cell>
          <cell r="AS634">
            <v>46</v>
          </cell>
          <cell r="AV634" t="str">
            <v>NA</v>
          </cell>
          <cell r="AZ634" t="str">
            <v>Metal Halide</v>
          </cell>
          <cell r="BG634" t="str">
            <v>Custom</v>
          </cell>
          <cell r="BK634">
            <v>101108</v>
          </cell>
        </row>
        <row r="635">
          <cell r="H635" t="str">
            <v>H36/1</v>
          </cell>
          <cell r="M635" t="str">
            <v>Halogen</v>
          </cell>
          <cell r="W635" t="str">
            <v>Halogen, (1) 36W lamp</v>
          </cell>
          <cell r="AM635">
            <v>1</v>
          </cell>
          <cell r="AP635">
            <v>36</v>
          </cell>
          <cell r="AS635">
            <v>36</v>
          </cell>
          <cell r="AV635" t="str">
            <v>NA</v>
          </cell>
          <cell r="AZ635" t="str">
            <v>Halogen</v>
          </cell>
          <cell r="BG635" t="str">
            <v>Custom</v>
          </cell>
          <cell r="BK635">
            <v>101106</v>
          </cell>
        </row>
        <row r="636">
          <cell r="H636" t="str">
            <v>H37/1</v>
          </cell>
          <cell r="M636" t="str">
            <v>Halogen</v>
          </cell>
          <cell r="W636" t="str">
            <v>Halogen, (1) 37W lamp</v>
          </cell>
          <cell r="AM636">
            <v>1</v>
          </cell>
          <cell r="AP636">
            <v>37</v>
          </cell>
          <cell r="AS636">
            <v>37</v>
          </cell>
          <cell r="AV636" t="str">
            <v>NA</v>
          </cell>
          <cell r="AZ636" t="str">
            <v>Halogen</v>
          </cell>
          <cell r="BG636" t="str">
            <v>Custom</v>
          </cell>
          <cell r="BK636">
            <v>101106</v>
          </cell>
        </row>
        <row r="637">
          <cell r="H637" t="str">
            <v>H38/1</v>
          </cell>
          <cell r="M637" t="str">
            <v>Halogen</v>
          </cell>
          <cell r="W637" t="str">
            <v>Halogen, (1) 38W lamp</v>
          </cell>
          <cell r="AM637">
            <v>1</v>
          </cell>
          <cell r="AP637">
            <v>38</v>
          </cell>
          <cell r="AS637">
            <v>38</v>
          </cell>
          <cell r="AV637" t="str">
            <v>NA</v>
          </cell>
          <cell r="AZ637" t="str">
            <v>Halogen</v>
          </cell>
          <cell r="BG637" t="str">
            <v>Custom</v>
          </cell>
          <cell r="BK637">
            <v>101106</v>
          </cell>
        </row>
        <row r="638">
          <cell r="H638" t="str">
            <v>F31GPHL-H</v>
          </cell>
          <cell r="M638" t="str">
            <v>T5 Linear Fluorescent</v>
          </cell>
          <cell r="W638" t="str">
            <v>Fluorescent (1) 34" (863mm) T-5 HO lamp; (1) Prog.Start or PRS Ballast, HLO (.95 &lt; BF &lt; 1.1)</v>
          </cell>
          <cell r="AM638">
            <v>1</v>
          </cell>
          <cell r="AP638">
            <v>39</v>
          </cell>
          <cell r="AS638">
            <v>44</v>
          </cell>
          <cell r="AV638" t="str">
            <v>PRS Elec.</v>
          </cell>
          <cell r="AZ638" t="str">
            <v>T5</v>
          </cell>
          <cell r="BG638" t="str">
            <v>Custom</v>
          </cell>
          <cell r="BK638">
            <v>101003</v>
          </cell>
        </row>
        <row r="639">
          <cell r="H639" t="str">
            <v>F32GPHL-H</v>
          </cell>
          <cell r="M639" t="str">
            <v>T5 Linear Fluorescent</v>
          </cell>
          <cell r="W639" t="str">
            <v>Fluorescent (2) 34" (863mm) T-5 HO lamps; (1) Prog.Start or PRS Ballast, HLO (.95 &lt; BF &lt; 1.1)</v>
          </cell>
          <cell r="AM639">
            <v>2</v>
          </cell>
          <cell r="AP639">
            <v>39</v>
          </cell>
          <cell r="AS639">
            <v>86</v>
          </cell>
          <cell r="AV639" t="str">
            <v>PRS Elec.</v>
          </cell>
          <cell r="AZ639" t="str">
            <v>T5</v>
          </cell>
          <cell r="BG639" t="str">
            <v>Custom</v>
          </cell>
          <cell r="BK639">
            <v>101003</v>
          </cell>
        </row>
        <row r="640">
          <cell r="H640" t="str">
            <v>F33GPHL/2-H</v>
          </cell>
          <cell r="M640" t="str">
            <v>T5 Linear Fluorescent</v>
          </cell>
          <cell r="W640" t="str">
            <v>Fluorescent (3) 34" (863mm) T-5 HO lamps; (2) Prog.Start or PRS Ballasts, HLO (.95 &lt; BF &lt; 1.1)</v>
          </cell>
          <cell r="AM640">
            <v>3</v>
          </cell>
          <cell r="AP640">
            <v>39</v>
          </cell>
          <cell r="AS640">
            <v>130</v>
          </cell>
          <cell r="AV640" t="str">
            <v>PRS Elec.</v>
          </cell>
          <cell r="AZ640" t="str">
            <v>T5</v>
          </cell>
          <cell r="BG640" t="str">
            <v>Custom</v>
          </cell>
          <cell r="BK640">
            <v>101003</v>
          </cell>
        </row>
        <row r="641">
          <cell r="H641" t="str">
            <v>F34GPHL/2-H</v>
          </cell>
          <cell r="M641" t="str">
            <v>T5 Linear Fluorescent</v>
          </cell>
          <cell r="W641" t="str">
            <v>Fluorescent (4) 34" (863mm) T-5 HO lamps; (2) Prog.Start or PRS Ballasts, HLO (.95 &lt; BF &lt; 1.1)</v>
          </cell>
          <cell r="AM641">
            <v>4</v>
          </cell>
          <cell r="AP641">
            <v>39</v>
          </cell>
          <cell r="AS641">
            <v>172</v>
          </cell>
          <cell r="AV641" t="str">
            <v>PRS Elec.</v>
          </cell>
          <cell r="AZ641" t="str">
            <v>T5</v>
          </cell>
          <cell r="BG641" t="str">
            <v>Custom</v>
          </cell>
          <cell r="BK641">
            <v>101003</v>
          </cell>
        </row>
        <row r="642">
          <cell r="H642" t="str">
            <v>H39/1</v>
          </cell>
          <cell r="M642" t="str">
            <v>Halogen</v>
          </cell>
          <cell r="W642" t="str">
            <v>Halogen, (1) 39W lamp</v>
          </cell>
          <cell r="AM642">
            <v>1</v>
          </cell>
          <cell r="AP642">
            <v>39</v>
          </cell>
          <cell r="AS642">
            <v>39</v>
          </cell>
          <cell r="AV642" t="str">
            <v>NA</v>
          </cell>
          <cell r="AZ642" t="str">
            <v>Halogen</v>
          </cell>
          <cell r="BG642" t="str">
            <v>Custom</v>
          </cell>
          <cell r="BK642">
            <v>101106</v>
          </cell>
        </row>
        <row r="643">
          <cell r="H643" t="str">
            <v>MH39/1</v>
          </cell>
          <cell r="M643" t="str">
            <v>High Intensity Discharge (HID)</v>
          </cell>
          <cell r="W643" t="str">
            <v>Metal Halide, (1) 39W lamp, Magnetic ballast</v>
          </cell>
          <cell r="AM643">
            <v>1</v>
          </cell>
          <cell r="AP643">
            <v>39</v>
          </cell>
          <cell r="AS643">
            <v>51</v>
          </cell>
          <cell r="AV643" t="str">
            <v>Magnetic</v>
          </cell>
          <cell r="AZ643" t="str">
            <v>Metal Halide</v>
          </cell>
          <cell r="BG643" t="str">
            <v>Custom</v>
          </cell>
          <cell r="BK643">
            <v>101108</v>
          </cell>
        </row>
        <row r="644">
          <cell r="H644" t="str">
            <v>MH39/1-L</v>
          </cell>
          <cell r="M644" t="str">
            <v>High Intensity Discharge (HID)</v>
          </cell>
          <cell r="W644" t="str">
            <v>Metal Halide, (1) 39W lamp</v>
          </cell>
          <cell r="AM644">
            <v>1</v>
          </cell>
          <cell r="AP644">
            <v>39</v>
          </cell>
          <cell r="AS644">
            <v>44</v>
          </cell>
          <cell r="AV644" t="str">
            <v>Electronic</v>
          </cell>
          <cell r="AZ644" t="str">
            <v>Metal Halide</v>
          </cell>
          <cell r="BG644" t="str">
            <v>Custom</v>
          </cell>
          <cell r="BK644">
            <v>101108</v>
          </cell>
        </row>
        <row r="645">
          <cell r="H645" t="str">
            <v>F41TS</v>
          </cell>
          <cell r="M645" t="str">
            <v>T12 Linear Fluorescent</v>
          </cell>
          <cell r="W645" t="str">
            <v>Fluorescent, (1) 48", T-10 lamp</v>
          </cell>
          <cell r="AM645">
            <v>1</v>
          </cell>
          <cell r="AP645">
            <v>40</v>
          </cell>
          <cell r="AS645">
            <v>51</v>
          </cell>
          <cell r="AV645" t="str">
            <v>Mag-STD</v>
          </cell>
          <cell r="AZ645" t="str">
            <v>T12</v>
          </cell>
          <cell r="BG645" t="str">
            <v>Custom</v>
          </cell>
          <cell r="BK645">
            <v>101001</v>
          </cell>
        </row>
        <row r="646">
          <cell r="H646" t="str">
            <v>F51ILL</v>
          </cell>
          <cell r="M646" t="str">
            <v>T8 Linear Fluorescent</v>
          </cell>
          <cell r="W646" t="str">
            <v>Fluorescent, (1) 60", T-8 lamp, Instant Start Ballast, NLO (0.85 &lt; BF &lt; 0.95)</v>
          </cell>
          <cell r="AM646">
            <v>1</v>
          </cell>
          <cell r="AP646">
            <v>40</v>
          </cell>
          <cell r="AS646">
            <v>36</v>
          </cell>
          <cell r="AV646" t="str">
            <v>Electronic</v>
          </cell>
          <cell r="AZ646" t="str">
            <v>T8</v>
          </cell>
          <cell r="BG646" t="str">
            <v>Custom</v>
          </cell>
          <cell r="BK646">
            <v>101002</v>
          </cell>
        </row>
        <row r="647">
          <cell r="H647" t="str">
            <v>F51ILL/T2</v>
          </cell>
          <cell r="M647" t="str">
            <v>T8 Linear Fluorescent</v>
          </cell>
          <cell r="W647" t="str">
            <v>Fluorescent, (1) 60", T-8 lamp, Tandem 2-lamp IS Ballast, NLO (0.85 &lt; BF &lt; 0.95)</v>
          </cell>
          <cell r="AM647">
            <v>1</v>
          </cell>
          <cell r="AP647">
            <v>40</v>
          </cell>
          <cell r="AS647">
            <v>36</v>
          </cell>
          <cell r="AV647" t="str">
            <v>Electronic</v>
          </cell>
          <cell r="AZ647" t="str">
            <v>T8</v>
          </cell>
          <cell r="BG647" t="str">
            <v>Custom</v>
          </cell>
          <cell r="BK647">
            <v>101002</v>
          </cell>
        </row>
        <row r="648">
          <cell r="H648" t="str">
            <v>F51ILL/T3</v>
          </cell>
          <cell r="M648" t="str">
            <v>T8 Linear Fluorescent</v>
          </cell>
          <cell r="W648" t="str">
            <v>Fluorescent, (1) 60", T-8 lamp, Tandem 3-lamp IS Ballast, NLO (0.85 &lt; BF &lt; 0.95)</v>
          </cell>
          <cell r="AM648">
            <v>1</v>
          </cell>
          <cell r="AP648">
            <v>40</v>
          </cell>
          <cell r="AS648">
            <v>35</v>
          </cell>
          <cell r="AV648" t="str">
            <v>Electronic</v>
          </cell>
          <cell r="AZ648" t="str">
            <v>T8</v>
          </cell>
          <cell r="BG648" t="str">
            <v>Custom</v>
          </cell>
          <cell r="BK648">
            <v>101002</v>
          </cell>
        </row>
        <row r="649">
          <cell r="H649" t="str">
            <v>F51ILL/T4</v>
          </cell>
          <cell r="M649" t="str">
            <v>T8 Linear Fluorescent</v>
          </cell>
          <cell r="W649" t="str">
            <v>Fluorescent, (1) 60", T-8 lamp, Tandem 4-lamp IS Ballast, NLO (0.85 &lt; BF &lt; 0.95)</v>
          </cell>
          <cell r="AM649">
            <v>1</v>
          </cell>
          <cell r="AP649">
            <v>40</v>
          </cell>
          <cell r="AS649">
            <v>34</v>
          </cell>
          <cell r="AV649" t="str">
            <v>Electronic</v>
          </cell>
          <cell r="AZ649" t="str">
            <v>T8</v>
          </cell>
          <cell r="BG649" t="str">
            <v>Custom</v>
          </cell>
          <cell r="BK649">
            <v>101002</v>
          </cell>
        </row>
        <row r="650">
          <cell r="H650" t="str">
            <v>F51ILL-R</v>
          </cell>
          <cell r="M650" t="str">
            <v>T8 Linear Fluorescent</v>
          </cell>
          <cell r="W650" t="str">
            <v>Fluorescent, (1) 60", T-8 lamp, Instant Start Ballast, RLO (BF &lt; 0.85)</v>
          </cell>
          <cell r="AM650">
            <v>1</v>
          </cell>
          <cell r="AP650">
            <v>40</v>
          </cell>
          <cell r="AS650">
            <v>43</v>
          </cell>
          <cell r="AV650" t="str">
            <v>Electronic</v>
          </cell>
          <cell r="AZ650" t="str">
            <v>T8</v>
          </cell>
          <cell r="BG650" t="str">
            <v>Custom</v>
          </cell>
          <cell r="BK650">
            <v>101002</v>
          </cell>
        </row>
        <row r="651">
          <cell r="H651" t="str">
            <v>F52ILL</v>
          </cell>
          <cell r="M651" t="str">
            <v>T8 Linear Fluorescent</v>
          </cell>
          <cell r="W651" t="str">
            <v>Fluorescent, (2) 60", T-8 lamps, Instant Start Ballast, NLO (0.85 &lt; BF &lt; 0.95)</v>
          </cell>
          <cell r="AM651">
            <v>2</v>
          </cell>
          <cell r="AP651">
            <v>40</v>
          </cell>
          <cell r="AS651">
            <v>72</v>
          </cell>
          <cell r="AV651" t="str">
            <v>Electronic</v>
          </cell>
          <cell r="AZ651" t="str">
            <v>T8</v>
          </cell>
          <cell r="BG651" t="str">
            <v>Custom</v>
          </cell>
          <cell r="BK651">
            <v>101002</v>
          </cell>
        </row>
        <row r="652">
          <cell r="H652" t="str">
            <v>F52ILL/T4</v>
          </cell>
          <cell r="M652" t="str">
            <v>T8 Linear Fluorescent</v>
          </cell>
          <cell r="W652" t="str">
            <v>Fluorescent, (2) 60", T-8 lamps, Tandem 4-lamp IS Ballast, NLO (0.85 &lt; BF &lt; 0.95)</v>
          </cell>
          <cell r="AM652">
            <v>2</v>
          </cell>
          <cell r="AP652">
            <v>40</v>
          </cell>
          <cell r="AS652">
            <v>67</v>
          </cell>
          <cell r="AV652" t="str">
            <v>Electronic</v>
          </cell>
          <cell r="AZ652" t="str">
            <v>T8</v>
          </cell>
          <cell r="BG652" t="str">
            <v>Custom</v>
          </cell>
          <cell r="BK652">
            <v>101002</v>
          </cell>
        </row>
        <row r="653">
          <cell r="H653" t="str">
            <v>F52ILL-H</v>
          </cell>
          <cell r="M653" t="str">
            <v>T8 Linear Fluorescent</v>
          </cell>
          <cell r="W653" t="str">
            <v>Fluorescent, (2) 60", T-8 lamps, Instant Start Ballast, HILO (.95 &lt; BF &lt; 1.1)</v>
          </cell>
          <cell r="AM653">
            <v>2</v>
          </cell>
          <cell r="AP653">
            <v>40</v>
          </cell>
          <cell r="AS653">
            <v>80</v>
          </cell>
          <cell r="AV653" t="str">
            <v>Electronic</v>
          </cell>
          <cell r="AZ653" t="str">
            <v>T8</v>
          </cell>
          <cell r="BG653" t="str">
            <v>Custom</v>
          </cell>
          <cell r="BK653">
            <v>101002</v>
          </cell>
        </row>
        <row r="654">
          <cell r="H654" t="str">
            <v>F52ILL-R</v>
          </cell>
          <cell r="M654" t="str">
            <v>T8 Linear Fluorescent</v>
          </cell>
          <cell r="W654" t="str">
            <v>Fluorescent, (2) 60", T-8 lamps, Instant Start Ballast, RLO (BF &lt; 0.85)</v>
          </cell>
          <cell r="AM654">
            <v>2</v>
          </cell>
          <cell r="AP654">
            <v>40</v>
          </cell>
          <cell r="AS654">
            <v>73</v>
          </cell>
          <cell r="AV654" t="str">
            <v>Electronic</v>
          </cell>
          <cell r="AZ654" t="str">
            <v>T8</v>
          </cell>
          <cell r="BG654" t="str">
            <v>Custom</v>
          </cell>
          <cell r="BK654">
            <v>101002</v>
          </cell>
        </row>
        <row r="655">
          <cell r="H655" t="str">
            <v>F53ILL</v>
          </cell>
          <cell r="M655" t="str">
            <v>T8 Linear Fluorescent</v>
          </cell>
          <cell r="W655" t="str">
            <v>Fluorescent, (3) 60", T-8 lamps, Instant Start Ballast, NLO (0.85 &lt; BF &lt; 0.95)</v>
          </cell>
          <cell r="AM655">
            <v>3</v>
          </cell>
          <cell r="AP655">
            <v>40</v>
          </cell>
          <cell r="AS655">
            <v>106</v>
          </cell>
          <cell r="AV655" t="str">
            <v>Electronic</v>
          </cell>
          <cell r="AZ655" t="str">
            <v>T8</v>
          </cell>
          <cell r="BG655" t="str">
            <v>Custom</v>
          </cell>
          <cell r="BK655">
            <v>101002</v>
          </cell>
        </row>
        <row r="656">
          <cell r="H656" t="str">
            <v>F53ILL-H</v>
          </cell>
          <cell r="M656" t="str">
            <v>T8 Linear Fluorescent</v>
          </cell>
          <cell r="W656" t="str">
            <v>Fluorescent, (3) 60", T-8 lamps, Instant Start Ballast, HILO (.95 &lt; BF &lt; 1.1)</v>
          </cell>
          <cell r="AM656">
            <v>3</v>
          </cell>
          <cell r="AP656">
            <v>40</v>
          </cell>
          <cell r="AS656">
            <v>108</v>
          </cell>
          <cell r="AV656" t="str">
            <v>Electronic</v>
          </cell>
          <cell r="AZ656" t="str">
            <v>T8</v>
          </cell>
          <cell r="BG656" t="str">
            <v>Custom</v>
          </cell>
          <cell r="BK656">
            <v>101002</v>
          </cell>
        </row>
        <row r="657">
          <cell r="H657" t="str">
            <v>F54ILL</v>
          </cell>
          <cell r="M657" t="str">
            <v>T8 Linear Fluorescent</v>
          </cell>
          <cell r="W657" t="str">
            <v>Fluorescent, (4) 60", T-8 lamps, Instant Start Ballast, NLO (0.85 &lt; BF &lt; 0.95)</v>
          </cell>
          <cell r="AM657">
            <v>4</v>
          </cell>
          <cell r="AP657">
            <v>40</v>
          </cell>
          <cell r="AS657">
            <v>134</v>
          </cell>
          <cell r="AV657" t="str">
            <v>Electronic</v>
          </cell>
          <cell r="AZ657" t="str">
            <v>T8</v>
          </cell>
          <cell r="BG657" t="str">
            <v>Custom</v>
          </cell>
          <cell r="BK657">
            <v>101002</v>
          </cell>
        </row>
        <row r="658">
          <cell r="H658" t="str">
            <v>F54ILL-H</v>
          </cell>
          <cell r="M658" t="str">
            <v>T8 Linear Fluorescent</v>
          </cell>
          <cell r="W658" t="str">
            <v>Fluorescent, (4) 60", T-8 lamps, Instant Start Ballast, HLO (.95 &lt; BF &lt; 1.1)</v>
          </cell>
          <cell r="AM658">
            <v>4</v>
          </cell>
          <cell r="AP658">
            <v>40</v>
          </cell>
          <cell r="AS658">
            <v>126</v>
          </cell>
          <cell r="AV658" t="str">
            <v>Electronic</v>
          </cell>
          <cell r="AZ658" t="str">
            <v>T8</v>
          </cell>
          <cell r="BG658" t="str">
            <v>Custom</v>
          </cell>
          <cell r="BK658">
            <v>101002</v>
          </cell>
        </row>
        <row r="659">
          <cell r="H659" t="str">
            <v>FC16/1</v>
          </cell>
          <cell r="M659" t="str">
            <v>Circline Fluorescent</v>
          </cell>
          <cell r="W659" t="str">
            <v>Fluorescent, (1) 16" circular lamp</v>
          </cell>
          <cell r="AM659">
            <v>1</v>
          </cell>
          <cell r="AP659">
            <v>40</v>
          </cell>
          <cell r="AS659">
            <v>35</v>
          </cell>
          <cell r="AV659" t="str">
            <v>Mag-STD</v>
          </cell>
          <cell r="AZ659" t="str">
            <v>Circline Fluorescent</v>
          </cell>
          <cell r="BG659" t="str">
            <v>Custom</v>
          </cell>
          <cell r="BK659">
            <v>101132</v>
          </cell>
        </row>
        <row r="660">
          <cell r="H660" t="str">
            <v>FEI40/1</v>
          </cell>
          <cell r="M660" t="str">
            <v>Electrodeless Induction Fluorescent</v>
          </cell>
          <cell r="W660" t="str">
            <v>Electrodeless Fluorescent System, (1) 40W lamp</v>
          </cell>
          <cell r="AM660">
            <v>1</v>
          </cell>
          <cell r="AP660">
            <v>40</v>
          </cell>
          <cell r="AS660">
            <v>44</v>
          </cell>
          <cell r="AV660" t="str">
            <v>Electronic</v>
          </cell>
          <cell r="AZ660" t="str">
            <v>Inefficient Induction Fixture</v>
          </cell>
          <cell r="BG660" t="str">
            <v>Custom</v>
          </cell>
          <cell r="BK660">
            <v>101113</v>
          </cell>
        </row>
        <row r="661">
          <cell r="H661" t="str">
            <v>H40/1</v>
          </cell>
          <cell r="M661" t="str">
            <v>Halogen</v>
          </cell>
          <cell r="W661" t="str">
            <v>Halogen, (1) 40W lamp</v>
          </cell>
          <cell r="AM661">
            <v>1</v>
          </cell>
          <cell r="AP661">
            <v>40</v>
          </cell>
          <cell r="AS661">
            <v>40</v>
          </cell>
          <cell r="AV661" t="str">
            <v>NA</v>
          </cell>
          <cell r="AZ661" t="str">
            <v>Halogen</v>
          </cell>
          <cell r="BG661" t="str">
            <v>Custom</v>
          </cell>
          <cell r="BK661">
            <v>101106</v>
          </cell>
        </row>
        <row r="662">
          <cell r="H662" t="str">
            <v>MV40/1</v>
          </cell>
          <cell r="M662" t="str">
            <v>High Intensity Discharge (HID)</v>
          </cell>
          <cell r="W662" t="str">
            <v>Mercury Vapor, (1) 40W lamp</v>
          </cell>
          <cell r="AM662">
            <v>1</v>
          </cell>
          <cell r="AP662">
            <v>40</v>
          </cell>
          <cell r="AS662">
            <v>50</v>
          </cell>
          <cell r="AV662" t="str">
            <v>NA</v>
          </cell>
          <cell r="AZ662" t="str">
            <v>Mercury Vapor</v>
          </cell>
          <cell r="BG662" t="str">
            <v>Custom</v>
          </cell>
          <cell r="BK662">
            <v>101110</v>
          </cell>
        </row>
        <row r="663">
          <cell r="H663" t="str">
            <v>H41/1</v>
          </cell>
          <cell r="M663" t="str">
            <v>Halogen</v>
          </cell>
          <cell r="W663" t="str">
            <v>Halogen, (1) 41W lamp</v>
          </cell>
          <cell r="AM663">
            <v>1</v>
          </cell>
          <cell r="AP663">
            <v>41</v>
          </cell>
          <cell r="AS663">
            <v>41</v>
          </cell>
          <cell r="AV663" t="str">
            <v>NA</v>
          </cell>
          <cell r="AZ663" t="str">
            <v>Halogen</v>
          </cell>
          <cell r="BG663" t="str">
            <v>Custom</v>
          </cell>
          <cell r="BK663">
            <v>101106</v>
          </cell>
        </row>
        <row r="664">
          <cell r="H664" t="str">
            <v>H42/1</v>
          </cell>
          <cell r="M664" t="str">
            <v>Halogen</v>
          </cell>
          <cell r="W664" t="str">
            <v>Halogen, (1) 42W lamp</v>
          </cell>
          <cell r="AM664">
            <v>1</v>
          </cell>
          <cell r="AP664">
            <v>42</v>
          </cell>
          <cell r="AS664">
            <v>42</v>
          </cell>
          <cell r="AV664" t="str">
            <v>NA</v>
          </cell>
          <cell r="AZ664" t="str">
            <v>Halogen</v>
          </cell>
          <cell r="BG664" t="str">
            <v>Custom</v>
          </cell>
          <cell r="BK664">
            <v>101106</v>
          </cell>
        </row>
        <row r="665">
          <cell r="H665" t="str">
            <v>H43/1</v>
          </cell>
          <cell r="M665" t="str">
            <v>Halogen</v>
          </cell>
          <cell r="W665" t="str">
            <v>Halogen, (1) 43W lamp</v>
          </cell>
          <cell r="AM665">
            <v>1</v>
          </cell>
          <cell r="AP665">
            <v>43</v>
          </cell>
          <cell r="AS665">
            <v>43</v>
          </cell>
          <cell r="AV665" t="str">
            <v>NA</v>
          </cell>
          <cell r="AZ665" t="str">
            <v>Halogen</v>
          </cell>
          <cell r="BG665" t="str">
            <v>Custom</v>
          </cell>
          <cell r="BK665">
            <v>101106</v>
          </cell>
        </row>
        <row r="666">
          <cell r="H666" t="str">
            <v>F41LHL</v>
          </cell>
          <cell r="M666" t="str">
            <v>T8 Linear Fluorescent</v>
          </cell>
          <cell r="W666" t="str">
            <v>Fluorescent, (1) 48", T-8 HO lamps, (1) Instant Start Ballast, NLO (0.85 &lt; BF &lt; 0.95)</v>
          </cell>
          <cell r="AM666">
            <v>1</v>
          </cell>
          <cell r="AP666">
            <v>44</v>
          </cell>
          <cell r="AS666">
            <v>59</v>
          </cell>
          <cell r="AV666" t="str">
            <v>Electronic</v>
          </cell>
          <cell r="AZ666" t="str">
            <v>T8</v>
          </cell>
          <cell r="BG666" t="str">
            <v>Custom</v>
          </cell>
          <cell r="BK666">
            <v>101002</v>
          </cell>
        </row>
        <row r="667">
          <cell r="H667" t="str">
            <v>F42LHL</v>
          </cell>
          <cell r="M667" t="str">
            <v>T8 Linear Fluorescent</v>
          </cell>
          <cell r="W667" t="str">
            <v>Fluorescent, (2) 48", T-8 HO lamps, (1) Instant Start Ballast, NLO (0.85 &lt; BF &lt; 0.95)</v>
          </cell>
          <cell r="AM667">
            <v>2</v>
          </cell>
          <cell r="AP667">
            <v>44</v>
          </cell>
          <cell r="AS667">
            <v>98</v>
          </cell>
          <cell r="AV667" t="str">
            <v>Electronic</v>
          </cell>
          <cell r="AZ667" t="str">
            <v>T8</v>
          </cell>
          <cell r="BG667" t="str">
            <v>Custom</v>
          </cell>
          <cell r="BK667">
            <v>101002</v>
          </cell>
        </row>
        <row r="668">
          <cell r="H668" t="str">
            <v>F43LHL</v>
          </cell>
          <cell r="M668" t="str">
            <v>T8 Linear Fluorescent</v>
          </cell>
          <cell r="W668" t="str">
            <v>Fluorescent, (3) 48", T-8 HO lamps, (2) Instant Start Ballasts, NLO (0.85 &lt; BF &lt; 0.95)</v>
          </cell>
          <cell r="AM668">
            <v>3</v>
          </cell>
          <cell r="AP668">
            <v>44</v>
          </cell>
          <cell r="AS668">
            <v>141</v>
          </cell>
          <cell r="AV668" t="str">
            <v>Electronic</v>
          </cell>
          <cell r="AZ668" t="str">
            <v>T8</v>
          </cell>
          <cell r="BG668" t="str">
            <v>Custom</v>
          </cell>
          <cell r="BK668">
            <v>101002</v>
          </cell>
        </row>
        <row r="669">
          <cell r="H669" t="str">
            <v>F44LHL</v>
          </cell>
          <cell r="M669" t="str">
            <v>T8 Linear Fluorescent</v>
          </cell>
          <cell r="W669" t="str">
            <v>Fluorescent, (4) 48", T-8 HO lamps, (2) Instant Start Ballasts, NLO (0.85 &lt; BF &lt; 0.95)</v>
          </cell>
          <cell r="AM669">
            <v>4</v>
          </cell>
          <cell r="AP669">
            <v>44</v>
          </cell>
          <cell r="AS669">
            <v>168</v>
          </cell>
          <cell r="AV669" t="str">
            <v>Electronic</v>
          </cell>
          <cell r="AZ669" t="str">
            <v>T8</v>
          </cell>
          <cell r="BG669" t="str">
            <v>Custom</v>
          </cell>
          <cell r="BK669">
            <v>101002</v>
          </cell>
        </row>
        <row r="670">
          <cell r="H670" t="str">
            <v>H44/1</v>
          </cell>
          <cell r="M670" t="str">
            <v>Halogen</v>
          </cell>
          <cell r="W670" t="str">
            <v>Halogen, (1) 44W lamp</v>
          </cell>
          <cell r="AM670">
            <v>1</v>
          </cell>
          <cell r="AP670">
            <v>44</v>
          </cell>
          <cell r="AS670">
            <v>44</v>
          </cell>
          <cell r="AV670" t="str">
            <v>NA</v>
          </cell>
          <cell r="AZ670" t="str">
            <v>Halogen</v>
          </cell>
          <cell r="BG670" t="str">
            <v>Custom</v>
          </cell>
          <cell r="BK670">
            <v>101106</v>
          </cell>
        </row>
        <row r="671">
          <cell r="H671" t="str">
            <v>H45/1</v>
          </cell>
          <cell r="M671" t="str">
            <v>Halogen</v>
          </cell>
          <cell r="W671" t="str">
            <v>Halogen, (1) 45W lamp</v>
          </cell>
          <cell r="AM671">
            <v>1</v>
          </cell>
          <cell r="AP671">
            <v>45</v>
          </cell>
          <cell r="AS671">
            <v>45</v>
          </cell>
          <cell r="AV671" t="str">
            <v>NA</v>
          </cell>
          <cell r="AZ671" t="str">
            <v>Halogen</v>
          </cell>
          <cell r="BG671" t="str">
            <v>Custom</v>
          </cell>
          <cell r="BK671">
            <v>101106</v>
          </cell>
        </row>
        <row r="672">
          <cell r="H672" t="str">
            <v>H46/1</v>
          </cell>
          <cell r="M672" t="str">
            <v>Halogen</v>
          </cell>
          <cell r="W672" t="str">
            <v>Halogen, (1) 46W lamp</v>
          </cell>
          <cell r="AM672">
            <v>1</v>
          </cell>
          <cell r="AP672">
            <v>46</v>
          </cell>
          <cell r="AS672">
            <v>46</v>
          </cell>
          <cell r="AV672" t="str">
            <v>NA</v>
          </cell>
          <cell r="AZ672" t="str">
            <v>Halogen</v>
          </cell>
          <cell r="BG672" t="str">
            <v>Custom</v>
          </cell>
          <cell r="BK672">
            <v>101106</v>
          </cell>
        </row>
        <row r="673">
          <cell r="H673" t="str">
            <v>H47/1</v>
          </cell>
          <cell r="M673" t="str">
            <v>Halogen</v>
          </cell>
          <cell r="W673" t="str">
            <v>Halogen, (1) 47W lamp</v>
          </cell>
          <cell r="AM673">
            <v>1</v>
          </cell>
          <cell r="AP673">
            <v>47</v>
          </cell>
          <cell r="AS673">
            <v>47</v>
          </cell>
          <cell r="AV673" t="str">
            <v>NA</v>
          </cell>
          <cell r="AZ673" t="str">
            <v>Halogen</v>
          </cell>
          <cell r="BG673" t="str">
            <v>Custom</v>
          </cell>
          <cell r="BK673">
            <v>101106</v>
          </cell>
        </row>
        <row r="674">
          <cell r="H674" t="str">
            <v>H48/1</v>
          </cell>
          <cell r="M674" t="str">
            <v>Halogen</v>
          </cell>
          <cell r="W674" t="str">
            <v>Halogen, (1) 48W lamp</v>
          </cell>
          <cell r="AM674">
            <v>1</v>
          </cell>
          <cell r="AP674">
            <v>48</v>
          </cell>
          <cell r="AS674">
            <v>48</v>
          </cell>
          <cell r="AV674" t="str">
            <v>NA</v>
          </cell>
          <cell r="AZ674" t="str">
            <v>Halogen</v>
          </cell>
          <cell r="BG674" t="str">
            <v>Custom</v>
          </cell>
          <cell r="BK674">
            <v>101106</v>
          </cell>
        </row>
        <row r="675">
          <cell r="H675" t="str">
            <v>H49/1</v>
          </cell>
          <cell r="M675" t="str">
            <v>Halogen</v>
          </cell>
          <cell r="W675" t="str">
            <v>Halogen, (1) 49W lamp</v>
          </cell>
          <cell r="AM675">
            <v>1</v>
          </cell>
          <cell r="AP675">
            <v>49</v>
          </cell>
          <cell r="AS675">
            <v>49</v>
          </cell>
          <cell r="AV675" t="str">
            <v>NA</v>
          </cell>
          <cell r="AZ675" t="str">
            <v>Halogen</v>
          </cell>
          <cell r="BG675" t="str">
            <v>Custom</v>
          </cell>
          <cell r="BK675">
            <v>101106</v>
          </cell>
        </row>
        <row r="676">
          <cell r="H676" t="str">
            <v>F31SHS</v>
          </cell>
          <cell r="M676" t="str">
            <v>T12 Linear Fluorescent</v>
          </cell>
          <cell r="W676" t="str">
            <v>Fluorescent, (1) 36", HO lamp</v>
          </cell>
          <cell r="AM676">
            <v>1</v>
          </cell>
          <cell r="AP676">
            <v>50</v>
          </cell>
          <cell r="AS676">
            <v>70</v>
          </cell>
          <cell r="AV676" t="str">
            <v>Mag-STD</v>
          </cell>
          <cell r="AZ676" t="str">
            <v>T12</v>
          </cell>
          <cell r="BG676" t="str">
            <v>Custom</v>
          </cell>
          <cell r="BK676">
            <v>101001</v>
          </cell>
        </row>
        <row r="677">
          <cell r="H677" t="str">
            <v>F32SHS</v>
          </cell>
          <cell r="M677" t="str">
            <v>T12 Linear Fluorescent</v>
          </cell>
          <cell r="W677" t="str">
            <v>Fluorescent, (2) 36", HO, lamps</v>
          </cell>
          <cell r="AM677">
            <v>2</v>
          </cell>
          <cell r="AP677">
            <v>50</v>
          </cell>
          <cell r="AS677">
            <v>114</v>
          </cell>
          <cell r="AV677" t="str">
            <v>Mag-STD</v>
          </cell>
          <cell r="AZ677" t="str">
            <v>T12</v>
          </cell>
          <cell r="BG677" t="str">
            <v>Custom</v>
          </cell>
          <cell r="BK677">
            <v>101001</v>
          </cell>
        </row>
        <row r="678">
          <cell r="H678" t="str">
            <v>F410GPRL/3-H</v>
          </cell>
          <cell r="M678" t="str">
            <v>T5 Linear Fluorescent</v>
          </cell>
          <cell r="W678" t="str">
            <v>Fluorescent, (10) 45.8" T-5 HO reduced-wattage lamps, (3) PRS Electronic Ballast, HLO (.95 &lt; BF &lt; 1.1)</v>
          </cell>
          <cell r="AM678">
            <v>10</v>
          </cell>
          <cell r="AP678">
            <v>50</v>
          </cell>
          <cell r="AS678">
            <v>537</v>
          </cell>
          <cell r="AV678" t="str">
            <v>PRS Elec.</v>
          </cell>
          <cell r="AZ678" t="str">
            <v>T5</v>
          </cell>
          <cell r="BG678" t="str">
            <v>Custom</v>
          </cell>
          <cell r="BK678">
            <v>101003</v>
          </cell>
        </row>
        <row r="679">
          <cell r="H679" t="str">
            <v>F410GPRL/5-H</v>
          </cell>
          <cell r="M679" t="str">
            <v>T5 Linear Fluorescent</v>
          </cell>
          <cell r="W679" t="str">
            <v>Fluorescent, (10) 45.8" T-5 HO reduced-wattage lamps, (5) PRS Electronic Ballast, HLO (.95 &lt; BF &lt; 1.1)</v>
          </cell>
          <cell r="AM679">
            <v>10</v>
          </cell>
          <cell r="AP679">
            <v>50</v>
          </cell>
          <cell r="AS679">
            <v>545</v>
          </cell>
          <cell r="AV679" t="str">
            <v>PRS Elec.</v>
          </cell>
          <cell r="AZ679" t="str">
            <v>T5</v>
          </cell>
          <cell r="BG679" t="str">
            <v>Custom</v>
          </cell>
          <cell r="BK679">
            <v>101003</v>
          </cell>
        </row>
        <row r="680">
          <cell r="H680" t="str">
            <v>F412GPRL/3-H</v>
          </cell>
          <cell r="M680" t="str">
            <v>T5 Linear Fluorescent</v>
          </cell>
          <cell r="W680" t="str">
            <v>Fluorescent, (12) 45.8" T-5 HO reduced-wattage lamps, (3) PRS Electronic Ballasts, HLO (.95 &lt; BF &lt; 1.1)</v>
          </cell>
          <cell r="AM680">
            <v>12</v>
          </cell>
          <cell r="AP680">
            <v>50</v>
          </cell>
          <cell r="AS680">
            <v>642</v>
          </cell>
          <cell r="AV680" t="str">
            <v>PRS Elec.</v>
          </cell>
          <cell r="AZ680" t="str">
            <v>T5</v>
          </cell>
          <cell r="BG680" t="str">
            <v>Custom</v>
          </cell>
          <cell r="BK680">
            <v>101003</v>
          </cell>
        </row>
        <row r="681">
          <cell r="H681" t="str">
            <v>F412GPRL/6-H</v>
          </cell>
          <cell r="M681" t="str">
            <v>T5 Linear Fluorescent</v>
          </cell>
          <cell r="W681" t="str">
            <v>Fluorescent, (12) 45.8" T-5 HO reduced-wattage lamps, (6) PRS Electronic Ballasts, HLO (.95 &lt; BF &lt; 1.1)</v>
          </cell>
          <cell r="AM681">
            <v>12</v>
          </cell>
          <cell r="AP681">
            <v>50</v>
          </cell>
          <cell r="AS681">
            <v>654</v>
          </cell>
          <cell r="AV681" t="str">
            <v>PRS Elec.</v>
          </cell>
          <cell r="AZ681" t="str">
            <v>T5</v>
          </cell>
          <cell r="BG681" t="str">
            <v>Custom</v>
          </cell>
          <cell r="BK681">
            <v>101003</v>
          </cell>
        </row>
        <row r="682">
          <cell r="H682" t="str">
            <v>F48GPRL/2-H</v>
          </cell>
          <cell r="M682" t="str">
            <v>T5 Linear Fluorescent</v>
          </cell>
          <cell r="W682" t="str">
            <v>Fluorescent, (8) 45.8" T-5 HO reduced-wattage lamps, (2) PRS Electronic Ballasts, HLO (.95 &lt; BF &lt; 1.1)</v>
          </cell>
          <cell r="AM682">
            <v>8</v>
          </cell>
          <cell r="AP682">
            <v>50</v>
          </cell>
          <cell r="AS682">
            <v>428</v>
          </cell>
          <cell r="AV682" t="str">
            <v>PRS Elec.</v>
          </cell>
          <cell r="AZ682" t="str">
            <v>T5</v>
          </cell>
          <cell r="BG682" t="str">
            <v>Custom</v>
          </cell>
          <cell r="BK682">
            <v>101003</v>
          </cell>
        </row>
        <row r="683">
          <cell r="H683" t="str">
            <v>F48GPRL/4-H</v>
          </cell>
          <cell r="M683" t="str">
            <v>T5 Linear Fluorescent</v>
          </cell>
          <cell r="W683" t="str">
            <v>Fluorescent, (8) 45.8" T-5 HO reduced-wattage lamps, (4) PRS Electronic Ballasts, HLO (.95 &lt; BF &lt; 1.1)</v>
          </cell>
          <cell r="AM683">
            <v>8</v>
          </cell>
          <cell r="AP683">
            <v>50</v>
          </cell>
          <cell r="AS683">
            <v>436</v>
          </cell>
          <cell r="AV683" t="str">
            <v>PRS Elec.</v>
          </cell>
          <cell r="AZ683" t="str">
            <v>T5</v>
          </cell>
          <cell r="BG683" t="str">
            <v>Custom</v>
          </cell>
          <cell r="BK683">
            <v>101003</v>
          </cell>
        </row>
        <row r="684">
          <cell r="H684" t="str">
            <v>F51SL</v>
          </cell>
          <cell r="M684" t="str">
            <v>T12 Linear Fluorescent</v>
          </cell>
          <cell r="W684" t="str">
            <v>Fluorescent, (1) 60", STD lamp</v>
          </cell>
          <cell r="AM684">
            <v>1</v>
          </cell>
          <cell r="AP684">
            <v>50</v>
          </cell>
          <cell r="AS684">
            <v>44</v>
          </cell>
          <cell r="AV684" t="str">
            <v>Electronic</v>
          </cell>
          <cell r="AZ684" t="str">
            <v>T12</v>
          </cell>
          <cell r="BG684" t="str">
            <v>Custom</v>
          </cell>
          <cell r="BK684">
            <v>101001</v>
          </cell>
        </row>
        <row r="685">
          <cell r="H685" t="str">
            <v>F51SS</v>
          </cell>
          <cell r="M685" t="str">
            <v>T12 Linear Fluorescent</v>
          </cell>
          <cell r="W685" t="str">
            <v>Fluorescent, (1) 60", STD lamp</v>
          </cell>
          <cell r="AM685">
            <v>1</v>
          </cell>
          <cell r="AP685">
            <v>50</v>
          </cell>
          <cell r="AS685">
            <v>63</v>
          </cell>
          <cell r="AV685" t="str">
            <v>Mag-STD</v>
          </cell>
          <cell r="AZ685" t="str">
            <v>T12</v>
          </cell>
          <cell r="BG685" t="str">
            <v>Custom</v>
          </cell>
          <cell r="BK685">
            <v>101001</v>
          </cell>
        </row>
        <row r="686">
          <cell r="H686" t="str">
            <v>F52SL</v>
          </cell>
          <cell r="M686" t="str">
            <v>T12 Linear Fluorescent</v>
          </cell>
          <cell r="W686" t="str">
            <v>Fluorescent, (2) 60", STD lamps</v>
          </cell>
          <cell r="AM686">
            <v>2</v>
          </cell>
          <cell r="AP686">
            <v>50</v>
          </cell>
          <cell r="AS686">
            <v>88</v>
          </cell>
          <cell r="AV686" t="str">
            <v>Electronic</v>
          </cell>
          <cell r="AZ686" t="str">
            <v>T12</v>
          </cell>
          <cell r="BG686" t="str">
            <v>Custom</v>
          </cell>
          <cell r="BK686">
            <v>101001</v>
          </cell>
        </row>
        <row r="687">
          <cell r="H687" t="str">
            <v>F52SS</v>
          </cell>
          <cell r="M687" t="str">
            <v>T12 Linear Fluorescent</v>
          </cell>
          <cell r="W687" t="str">
            <v>Fluorescent, (2) 60", STD lamps</v>
          </cell>
          <cell r="AM687">
            <v>2</v>
          </cell>
          <cell r="AP687">
            <v>50</v>
          </cell>
          <cell r="AS687">
            <v>128</v>
          </cell>
          <cell r="AV687" t="str">
            <v>Mag-STD</v>
          </cell>
          <cell r="AZ687" t="str">
            <v>T12</v>
          </cell>
          <cell r="BG687" t="str">
            <v>Custom</v>
          </cell>
          <cell r="BK687">
            <v>101001</v>
          </cell>
        </row>
        <row r="688">
          <cell r="H688" t="str">
            <v>H50/1</v>
          </cell>
          <cell r="M688" t="str">
            <v>Halogen</v>
          </cell>
          <cell r="W688" t="str">
            <v>Halogen, (1) 50W lamp</v>
          </cell>
          <cell r="AM688">
            <v>1</v>
          </cell>
          <cell r="AP688">
            <v>50</v>
          </cell>
          <cell r="AS688">
            <v>50</v>
          </cell>
          <cell r="AV688" t="str">
            <v>NA</v>
          </cell>
          <cell r="AZ688" t="str">
            <v>Halogen</v>
          </cell>
          <cell r="BG688" t="str">
            <v>Custom</v>
          </cell>
          <cell r="BK688">
            <v>101106</v>
          </cell>
        </row>
        <row r="689">
          <cell r="H689" t="str">
            <v>HPS50/1</v>
          </cell>
          <cell r="M689" t="str">
            <v>High Intensity Discharge (HID)</v>
          </cell>
          <cell r="W689" t="str">
            <v>High Pressure Sodium, (1) 50W lamp</v>
          </cell>
          <cell r="AM689">
            <v>1</v>
          </cell>
          <cell r="AP689">
            <v>50</v>
          </cell>
          <cell r="AS689">
            <v>66</v>
          </cell>
          <cell r="AV689" t="str">
            <v>NA</v>
          </cell>
          <cell r="AZ689" t="str">
            <v>High Pressure Sodium</v>
          </cell>
          <cell r="BG689" t="str">
            <v>Custom</v>
          </cell>
          <cell r="BK689">
            <v>101136</v>
          </cell>
        </row>
        <row r="690">
          <cell r="H690" t="str">
            <v>MH50/1</v>
          </cell>
          <cell r="M690" t="str">
            <v>High Intensity Discharge (HID)</v>
          </cell>
          <cell r="W690" t="str">
            <v>Metal Halide, (1) 50W lamp, Magnetic ballast</v>
          </cell>
          <cell r="AM690">
            <v>1</v>
          </cell>
          <cell r="AP690">
            <v>50</v>
          </cell>
          <cell r="AS690">
            <v>64</v>
          </cell>
          <cell r="AV690" t="str">
            <v>Magnetic</v>
          </cell>
          <cell r="AZ690" t="str">
            <v>Metal Halide</v>
          </cell>
          <cell r="BG690" t="str">
            <v>Custom</v>
          </cell>
          <cell r="BK690">
            <v>101108</v>
          </cell>
        </row>
        <row r="691">
          <cell r="H691" t="str">
            <v>MH50/1-L</v>
          </cell>
          <cell r="M691" t="str">
            <v>High Intensity Discharge (HID)</v>
          </cell>
          <cell r="W691" t="str">
            <v>Metal Halide, (1) 50W lamp</v>
          </cell>
          <cell r="AM691">
            <v>1</v>
          </cell>
          <cell r="AP691">
            <v>50</v>
          </cell>
          <cell r="AS691">
            <v>56</v>
          </cell>
          <cell r="AV691" t="str">
            <v>Electronic</v>
          </cell>
          <cell r="AZ691" t="str">
            <v>Metal Halide</v>
          </cell>
          <cell r="BG691" t="str">
            <v>Custom</v>
          </cell>
          <cell r="BK691">
            <v>101108</v>
          </cell>
        </row>
        <row r="692">
          <cell r="H692" t="str">
            <v>MV50/1</v>
          </cell>
          <cell r="M692" t="str">
            <v>High Intensity Discharge (HID)</v>
          </cell>
          <cell r="W692" t="str">
            <v>Mercury Vapor, (1) 50W lamp</v>
          </cell>
          <cell r="AM692">
            <v>1</v>
          </cell>
          <cell r="AP692">
            <v>50</v>
          </cell>
          <cell r="AS692">
            <v>74</v>
          </cell>
          <cell r="AV692" t="str">
            <v>NA</v>
          </cell>
          <cell r="AZ692" t="str">
            <v>Mercury Vapor</v>
          </cell>
          <cell r="BG692" t="str">
            <v>Custom</v>
          </cell>
          <cell r="BK692">
            <v>101110</v>
          </cell>
        </row>
        <row r="693">
          <cell r="H693" t="str">
            <v>H51/1</v>
          </cell>
          <cell r="M693" t="str">
            <v>Halogen</v>
          </cell>
          <cell r="W693" t="str">
            <v>Halogen, (1) 51W lamp</v>
          </cell>
          <cell r="AM693">
            <v>1</v>
          </cell>
          <cell r="AP693">
            <v>51</v>
          </cell>
          <cell r="AS693">
            <v>51</v>
          </cell>
          <cell r="AV693" t="str">
            <v>NA</v>
          </cell>
          <cell r="AZ693" t="str">
            <v>Halogen</v>
          </cell>
          <cell r="BG693" t="str">
            <v>Custom</v>
          </cell>
          <cell r="BK693">
            <v>101106</v>
          </cell>
        </row>
        <row r="694">
          <cell r="H694" t="str">
            <v>H52/1</v>
          </cell>
          <cell r="M694" t="str">
            <v>Halogen</v>
          </cell>
          <cell r="W694" t="str">
            <v>Halogen, (1) 52W lamp</v>
          </cell>
          <cell r="AM694">
            <v>1</v>
          </cell>
          <cell r="AP694">
            <v>52</v>
          </cell>
          <cell r="AS694">
            <v>52</v>
          </cell>
          <cell r="AV694" t="str">
            <v>NA</v>
          </cell>
          <cell r="AZ694" t="str">
            <v>Halogen</v>
          </cell>
          <cell r="BG694" t="str">
            <v>Custom</v>
          </cell>
          <cell r="BK694">
            <v>101106</v>
          </cell>
        </row>
        <row r="695">
          <cell r="H695" t="str">
            <v>H53/1</v>
          </cell>
          <cell r="M695" t="str">
            <v>Halogen</v>
          </cell>
          <cell r="W695" t="str">
            <v>Halogen, (1) 53W lamp</v>
          </cell>
          <cell r="AM695">
            <v>1</v>
          </cell>
          <cell r="AP695">
            <v>53</v>
          </cell>
          <cell r="AS695">
            <v>53</v>
          </cell>
          <cell r="AV695" t="str">
            <v>NA</v>
          </cell>
          <cell r="AZ695" t="str">
            <v>Halogen</v>
          </cell>
          <cell r="BG695" t="str">
            <v>Custom</v>
          </cell>
          <cell r="BK695">
            <v>101106</v>
          </cell>
        </row>
        <row r="696">
          <cell r="H696" t="str">
            <v>F410GPHL/3-H</v>
          </cell>
          <cell r="M696" t="str">
            <v>T5 Linear Fluorescent</v>
          </cell>
          <cell r="W696" t="str">
            <v>Fluorescent, (10) 45.8" T-5 HO lamps, (3) PRS Electronic Ballasts, HLO (.95 &lt; BF &lt; 1.1)</v>
          </cell>
          <cell r="AM696">
            <v>10</v>
          </cell>
          <cell r="AP696">
            <v>54</v>
          </cell>
          <cell r="AS696">
            <v>577</v>
          </cell>
          <cell r="AV696" t="str">
            <v>PRS Elec.</v>
          </cell>
          <cell r="AZ696" t="str">
            <v>T5</v>
          </cell>
          <cell r="BG696" t="str">
            <v>Custom</v>
          </cell>
          <cell r="BK696">
            <v>101003</v>
          </cell>
        </row>
        <row r="697">
          <cell r="H697" t="str">
            <v>F410GPHL/5-H</v>
          </cell>
          <cell r="M697" t="str">
            <v>T5 Linear Fluorescent</v>
          </cell>
          <cell r="W697" t="str">
            <v>Fluorescent, (10) 45.8" T-5 HO lamps, (5) PRS Electronic Ballasts, HLO (.95 &lt; BF &lt; 1.1)</v>
          </cell>
          <cell r="AM697">
            <v>10</v>
          </cell>
          <cell r="AP697">
            <v>54</v>
          </cell>
          <cell r="AS697">
            <v>585</v>
          </cell>
          <cell r="AV697" t="str">
            <v>PRS Elec.</v>
          </cell>
          <cell r="AZ697" t="str">
            <v>T5</v>
          </cell>
          <cell r="BG697" t="str">
            <v>Custom</v>
          </cell>
          <cell r="BK697">
            <v>101003</v>
          </cell>
        </row>
        <row r="698">
          <cell r="H698" t="str">
            <v>F412GPHL/3-H</v>
          </cell>
          <cell r="M698" t="str">
            <v>T5 Linear Fluorescent</v>
          </cell>
          <cell r="W698" t="str">
            <v>Fluorescent, (12) 45.8" T-5 HO lamps, (3) PRS Electronic Ballasts, HLO (.95 &lt; BF &lt; 1.1)</v>
          </cell>
          <cell r="AM698">
            <v>12</v>
          </cell>
          <cell r="AP698">
            <v>54</v>
          </cell>
          <cell r="AS698">
            <v>690</v>
          </cell>
          <cell r="AV698" t="str">
            <v>PRS Elec.</v>
          </cell>
          <cell r="AZ698" t="str">
            <v>T5</v>
          </cell>
          <cell r="BG698" t="str">
            <v>Custom</v>
          </cell>
          <cell r="BK698">
            <v>101003</v>
          </cell>
        </row>
        <row r="699">
          <cell r="H699" t="str">
            <v>F412GPHL/6-H</v>
          </cell>
          <cell r="M699" t="str">
            <v>T5 Linear Fluorescent</v>
          </cell>
          <cell r="W699" t="str">
            <v>Fluorescent, (12) 45.8" T-5 HO lamps, (6) PRS Electronic Ballasts, HLO (.95 &lt; BF &lt; 1.1)</v>
          </cell>
          <cell r="AM699">
            <v>12</v>
          </cell>
          <cell r="AP699">
            <v>54</v>
          </cell>
          <cell r="AS699">
            <v>702</v>
          </cell>
          <cell r="AV699" t="str">
            <v>PRS Elec.</v>
          </cell>
          <cell r="AZ699" t="str">
            <v>T5</v>
          </cell>
          <cell r="BG699" t="str">
            <v>Custom</v>
          </cell>
          <cell r="BK699">
            <v>101003</v>
          </cell>
        </row>
        <row r="700">
          <cell r="H700" t="str">
            <v>F41GPHL/T2-H</v>
          </cell>
          <cell r="M700" t="str">
            <v>T5 Linear Fluorescent</v>
          </cell>
          <cell r="W700" t="str">
            <v>Fluorescent (1) 45.8" T-5 HO lamp, Tandem 2-lamp PRS Ballast, HLO (.95 &lt; BF &lt; 1.1)</v>
          </cell>
          <cell r="AM700">
            <v>1</v>
          </cell>
          <cell r="AP700">
            <v>54</v>
          </cell>
          <cell r="AS700">
            <v>59</v>
          </cell>
          <cell r="AV700" t="str">
            <v>PRS Elec.</v>
          </cell>
          <cell r="AZ700" t="str">
            <v>T5</v>
          </cell>
          <cell r="BG700" t="str">
            <v>Custom</v>
          </cell>
          <cell r="BK700">
            <v>101003</v>
          </cell>
        </row>
        <row r="701">
          <cell r="H701" t="str">
            <v>F41GPHL-H</v>
          </cell>
          <cell r="M701" t="str">
            <v>T5 Linear Fluorescent</v>
          </cell>
          <cell r="W701" t="str">
            <v>Fluorescent (1) 45.8" T-5 HO lamp, (1) PRS Electronic Ballast, HLO (.95 &lt; BF &lt; 1.1)</v>
          </cell>
          <cell r="AM701">
            <v>1</v>
          </cell>
          <cell r="AP701">
            <v>54</v>
          </cell>
          <cell r="AS701">
            <v>64</v>
          </cell>
          <cell r="AV701" t="str">
            <v>PRS Elec.</v>
          </cell>
          <cell r="AZ701" t="str">
            <v>T5</v>
          </cell>
          <cell r="BG701" t="str">
            <v>Custom</v>
          </cell>
          <cell r="BK701">
            <v>101003</v>
          </cell>
        </row>
        <row r="702">
          <cell r="H702" t="str">
            <v>F42GPHL-H</v>
          </cell>
          <cell r="M702" t="str">
            <v>T5 Linear Fluorescent</v>
          </cell>
          <cell r="W702" t="str">
            <v>Fluorescent (2) 45.8" T-5 HO lamps, (1) PRS Electronic Ballast, HLO (.95 &lt; BF &lt; 1.1)</v>
          </cell>
          <cell r="AM702">
            <v>2</v>
          </cell>
          <cell r="AP702">
            <v>54</v>
          </cell>
          <cell r="AS702">
            <v>117</v>
          </cell>
          <cell r="AV702" t="str">
            <v>PRS Elec.</v>
          </cell>
          <cell r="AZ702" t="str">
            <v>T5</v>
          </cell>
          <cell r="BG702" t="str">
            <v>Custom</v>
          </cell>
          <cell r="BK702">
            <v>101003</v>
          </cell>
        </row>
        <row r="703">
          <cell r="H703" t="str">
            <v>F43GPHL/2-H</v>
          </cell>
          <cell r="M703" t="str">
            <v>T5 Linear Fluorescent</v>
          </cell>
          <cell r="W703" t="str">
            <v>Fluorescent (3) 45.8" T-5 HO lamps, (2) PRS Electronic Ballasts, HLO (.95 &lt; BF &lt; 1.1)</v>
          </cell>
          <cell r="AM703">
            <v>3</v>
          </cell>
          <cell r="AP703">
            <v>54</v>
          </cell>
          <cell r="AS703">
            <v>181</v>
          </cell>
          <cell r="AV703" t="str">
            <v>PRS Elec.</v>
          </cell>
          <cell r="AZ703" t="str">
            <v>T5</v>
          </cell>
          <cell r="BG703" t="str">
            <v>Custom</v>
          </cell>
          <cell r="BK703">
            <v>101003</v>
          </cell>
        </row>
        <row r="704">
          <cell r="H704" t="str">
            <v>F43GPHL-H</v>
          </cell>
          <cell r="M704" t="str">
            <v>T5 Linear Fluorescent</v>
          </cell>
          <cell r="W704" t="str">
            <v>Fluorescent, (3) 45.8" T-5 HO lamps, (1) PRS Electronic Ballast, HLO (.95 &lt; BF &lt; 1.1)</v>
          </cell>
          <cell r="AM704">
            <v>3</v>
          </cell>
          <cell r="AP704">
            <v>54</v>
          </cell>
          <cell r="AS704">
            <v>181</v>
          </cell>
          <cell r="AV704" t="str">
            <v>PRS Elec.</v>
          </cell>
          <cell r="AZ704" t="str">
            <v>T5</v>
          </cell>
          <cell r="BG704" t="str">
            <v>Custom</v>
          </cell>
          <cell r="BK704">
            <v>101003</v>
          </cell>
        </row>
        <row r="705">
          <cell r="H705" t="str">
            <v>F44GPHL/2-H</v>
          </cell>
          <cell r="M705" t="str">
            <v>T5 Linear Fluorescent</v>
          </cell>
          <cell r="W705" t="str">
            <v>Fluorescent (4) 45.8" T-5 HO lamps, (2) PRS Electronic Ballasts, HLO (.95 &lt; BF &lt; 1.1)</v>
          </cell>
          <cell r="AM705">
            <v>4</v>
          </cell>
          <cell r="AP705">
            <v>54</v>
          </cell>
          <cell r="AS705">
            <v>234</v>
          </cell>
          <cell r="AV705" t="str">
            <v>PRS Elec.</v>
          </cell>
          <cell r="AZ705" t="str">
            <v>T5</v>
          </cell>
          <cell r="BG705" t="str">
            <v>Custom</v>
          </cell>
          <cell r="BK705">
            <v>101003</v>
          </cell>
        </row>
        <row r="706">
          <cell r="H706" t="str">
            <v>F44GPHL-H</v>
          </cell>
          <cell r="M706" t="str">
            <v>T5 Linear Fluorescent</v>
          </cell>
          <cell r="W706" t="str">
            <v>Fluorescent, (4) 45.8" T-5 HO lamps, (1) PRS Electronic Ballast, HLO (.95 &lt; BF &lt; 1.1)</v>
          </cell>
          <cell r="AM706">
            <v>4</v>
          </cell>
          <cell r="AP706">
            <v>54</v>
          </cell>
          <cell r="AS706">
            <v>230</v>
          </cell>
          <cell r="AV706" t="str">
            <v>PRS Elec.</v>
          </cell>
          <cell r="AZ706" t="str">
            <v>T5</v>
          </cell>
          <cell r="BG706" t="str">
            <v>Custom</v>
          </cell>
          <cell r="BK706">
            <v>101003</v>
          </cell>
        </row>
        <row r="707">
          <cell r="H707" t="str">
            <v>F45GPHL/2-H</v>
          </cell>
          <cell r="M707" t="str">
            <v>T5 Linear Fluorescent</v>
          </cell>
          <cell r="W707" t="str">
            <v>Fluorescent (5) 45.8" T-5 HO lamps, (2) PRS Electronic Ballast, HLO (.95 &lt; BF &lt; 1.1)</v>
          </cell>
          <cell r="AM707">
            <v>5</v>
          </cell>
          <cell r="AP707">
            <v>54</v>
          </cell>
          <cell r="AS707">
            <v>298</v>
          </cell>
          <cell r="AV707" t="str">
            <v>PRS Elec.</v>
          </cell>
          <cell r="AZ707" t="str">
            <v>T5</v>
          </cell>
          <cell r="BG707" t="str">
            <v>Custom</v>
          </cell>
          <cell r="BK707">
            <v>101003</v>
          </cell>
        </row>
        <row r="708">
          <cell r="H708" t="str">
            <v>F46GPHL/2-H</v>
          </cell>
          <cell r="M708" t="str">
            <v>T5 Linear Fluorescent</v>
          </cell>
          <cell r="W708" t="str">
            <v>Fluorescent, (6) 45.8" T-5 HO lamps, (2) PRS Electronic Ballasts, HLO (.95 &lt; BF &lt; 1.1)</v>
          </cell>
          <cell r="AM708">
            <v>6</v>
          </cell>
          <cell r="AP708">
            <v>54</v>
          </cell>
          <cell r="AS708">
            <v>362</v>
          </cell>
          <cell r="AV708" t="str">
            <v>PRS Elec.</v>
          </cell>
          <cell r="AZ708" t="str">
            <v>T5</v>
          </cell>
          <cell r="BG708" t="str">
            <v>Custom</v>
          </cell>
          <cell r="BK708">
            <v>101003</v>
          </cell>
        </row>
        <row r="709">
          <cell r="H709" t="str">
            <v>F46GPHL/3-H</v>
          </cell>
          <cell r="M709" t="str">
            <v>T5 Linear Fluorescent</v>
          </cell>
          <cell r="W709" t="str">
            <v>Fluorescent, (6) 45.8" T-5 HO lamps, (3) PRS Electronic Ballasts, HLO (.95 &lt; BF &lt; 1.1)</v>
          </cell>
          <cell r="AM709">
            <v>6</v>
          </cell>
          <cell r="AP709">
            <v>54</v>
          </cell>
          <cell r="AS709">
            <v>351</v>
          </cell>
          <cell r="AV709" t="str">
            <v>PRS Elec.</v>
          </cell>
          <cell r="AZ709" t="str">
            <v>T5</v>
          </cell>
          <cell r="BG709" t="str">
            <v>Custom</v>
          </cell>
          <cell r="BK709">
            <v>101003</v>
          </cell>
        </row>
        <row r="710">
          <cell r="H710" t="str">
            <v>F46GPRL/2-H</v>
          </cell>
          <cell r="M710" t="str">
            <v>T5 Linear Fluorescent</v>
          </cell>
          <cell r="W710" t="str">
            <v>Fluorescent, (6) 45.8" T-5 HO reduced-wattage lamps, (2) PRS Electronic Ballasts, HLO (.95 &lt; BF &lt; 1.1)</v>
          </cell>
          <cell r="AM710">
            <v>6</v>
          </cell>
          <cell r="AP710">
            <v>54</v>
          </cell>
          <cell r="AS710">
            <v>332</v>
          </cell>
          <cell r="AV710" t="str">
            <v>PRS Elec.</v>
          </cell>
          <cell r="AZ710" t="str">
            <v>T5</v>
          </cell>
          <cell r="BG710" t="str">
            <v>Custom</v>
          </cell>
          <cell r="BK710">
            <v>101003</v>
          </cell>
        </row>
        <row r="711">
          <cell r="H711" t="str">
            <v>F46GPRL/3-H</v>
          </cell>
          <cell r="M711" t="str">
            <v>T5 Linear Fluorescent</v>
          </cell>
          <cell r="W711" t="str">
            <v>Fluorescent, (6) 45.8" T-5 HO reduced-wattage lamps, (3) PRS Electronic Ballasts, HLO (.95 &lt; BF &lt; 1.1)</v>
          </cell>
          <cell r="AM711">
            <v>6</v>
          </cell>
          <cell r="AP711">
            <v>54</v>
          </cell>
          <cell r="AS711">
            <v>330</v>
          </cell>
          <cell r="AV711" t="str">
            <v>PRS Elec.</v>
          </cell>
          <cell r="AZ711" t="str">
            <v>T5</v>
          </cell>
          <cell r="BG711" t="str">
            <v>Custom</v>
          </cell>
          <cell r="BK711">
            <v>101003</v>
          </cell>
        </row>
        <row r="712">
          <cell r="H712" t="str">
            <v>F48GPHL/2-H</v>
          </cell>
          <cell r="M712" t="str">
            <v>T5 Linear Fluorescent</v>
          </cell>
          <cell r="W712" t="str">
            <v>Fluorescent, (8) 45.8" T-5 HO lamps, (2) PRS Electronic Ballasts, HLO (.95 &lt; BF &lt; 1.1)</v>
          </cell>
          <cell r="AM712">
            <v>8</v>
          </cell>
          <cell r="AP712">
            <v>54</v>
          </cell>
          <cell r="AS712">
            <v>460</v>
          </cell>
          <cell r="AV712" t="str">
            <v>PRS Elec.</v>
          </cell>
          <cell r="AZ712" t="str">
            <v>T5</v>
          </cell>
          <cell r="BG712" t="str">
            <v>Custom</v>
          </cell>
          <cell r="BK712">
            <v>101003</v>
          </cell>
        </row>
        <row r="713">
          <cell r="H713" t="str">
            <v>F48GPHL/4-H</v>
          </cell>
          <cell r="M713" t="str">
            <v>T5 Linear Fluorescent</v>
          </cell>
          <cell r="W713" t="str">
            <v>Fluorescent, (8) 45.8" T-5 HO lamps, (4) PRS Electronic Ballasts, HLO (.95 &lt; BF &lt; 1.1)</v>
          </cell>
          <cell r="AM713">
            <v>8</v>
          </cell>
          <cell r="AP713">
            <v>54</v>
          </cell>
          <cell r="AS713">
            <v>468</v>
          </cell>
          <cell r="AV713" t="str">
            <v>PRS Elec.</v>
          </cell>
          <cell r="AZ713" t="str">
            <v>T5</v>
          </cell>
          <cell r="BG713" t="str">
            <v>Custom</v>
          </cell>
          <cell r="BK713">
            <v>101003</v>
          </cell>
        </row>
        <row r="714">
          <cell r="H714" t="str">
            <v>F81IERU</v>
          </cell>
          <cell r="M714" t="str">
            <v>T8 Linear Fluorescent</v>
          </cell>
          <cell r="W714" t="str">
            <v>Fluorescent, (1) 96" T-8 reduced-wattage lamp, Instant Start Ballast, NLO (0.85 &lt; BF &lt; 0.95)</v>
          </cell>
          <cell r="AM714">
            <v>1</v>
          </cell>
          <cell r="AP714">
            <v>54</v>
          </cell>
          <cell r="AS714">
            <v>61</v>
          </cell>
          <cell r="AV714" t="str">
            <v>Prem. Elec.</v>
          </cell>
          <cell r="AZ714" t="str">
            <v>T8</v>
          </cell>
          <cell r="BG714" t="str">
            <v>Custom</v>
          </cell>
          <cell r="BK714">
            <v>101002</v>
          </cell>
        </row>
        <row r="715">
          <cell r="H715" t="str">
            <v>F82IERU</v>
          </cell>
          <cell r="M715" t="str">
            <v>T8 Linear Fluorescent</v>
          </cell>
          <cell r="W715" t="str">
            <v>Fluorescent, (2) 96" T-8 @ reduced-wattage lamps, Instant Start Ballast, NLO (0.85 &lt; BF &lt; 0.95)</v>
          </cell>
          <cell r="AM715">
            <v>2</v>
          </cell>
          <cell r="AP715">
            <v>54</v>
          </cell>
          <cell r="AS715">
            <v>93</v>
          </cell>
          <cell r="AV715" t="str">
            <v>Prem. Elec.</v>
          </cell>
          <cell r="AZ715" t="str">
            <v>T8</v>
          </cell>
          <cell r="BG715" t="str">
            <v>Custom</v>
          </cell>
          <cell r="BK715">
            <v>101002</v>
          </cell>
        </row>
        <row r="716">
          <cell r="H716" t="str">
            <v>H54/1</v>
          </cell>
          <cell r="M716" t="str">
            <v>Halogen</v>
          </cell>
          <cell r="W716" t="str">
            <v>Halogen, (1) 54W lamp</v>
          </cell>
          <cell r="AM716">
            <v>1</v>
          </cell>
          <cell r="AP716">
            <v>54</v>
          </cell>
          <cell r="AS716">
            <v>54</v>
          </cell>
          <cell r="AV716" t="str">
            <v>NA</v>
          </cell>
          <cell r="AZ716" t="str">
            <v>Halogen</v>
          </cell>
          <cell r="BG716" t="str">
            <v>Custom</v>
          </cell>
          <cell r="BK716">
            <v>101106</v>
          </cell>
        </row>
        <row r="717">
          <cell r="H717" t="str">
            <v>F42EHS</v>
          </cell>
          <cell r="M717" t="str">
            <v>T12 Linear Fluorescent</v>
          </cell>
          <cell r="W717" t="str">
            <v>Fluorescent, (2) 42", HO lamps (3.5' lamp)</v>
          </cell>
          <cell r="AM717">
            <v>2</v>
          </cell>
          <cell r="AP717">
            <v>55</v>
          </cell>
          <cell r="AS717">
            <v>135</v>
          </cell>
          <cell r="AV717" t="str">
            <v>Mag-STD</v>
          </cell>
          <cell r="AZ717" t="str">
            <v>T12</v>
          </cell>
          <cell r="BG717" t="str">
            <v>Custom</v>
          </cell>
          <cell r="BK717">
            <v>101001</v>
          </cell>
        </row>
        <row r="718">
          <cell r="H718" t="str">
            <v>F43EHS</v>
          </cell>
          <cell r="M718" t="str">
            <v>T12 Linear Fluorescent</v>
          </cell>
          <cell r="W718" t="str">
            <v>Fluorescent, (3) 42", HO lamps (3.5' lamp)</v>
          </cell>
          <cell r="AM718">
            <v>3</v>
          </cell>
          <cell r="AP718">
            <v>55</v>
          </cell>
          <cell r="AS718">
            <v>215</v>
          </cell>
          <cell r="AV718" t="str">
            <v>Mag-STD</v>
          </cell>
          <cell r="AZ718" t="str">
            <v>T12</v>
          </cell>
          <cell r="BG718" t="str">
            <v>Custom</v>
          </cell>
          <cell r="BK718">
            <v>101001</v>
          </cell>
        </row>
        <row r="719">
          <cell r="H719" t="str">
            <v>F61ISL</v>
          </cell>
          <cell r="M719" t="str">
            <v>T12 Linear Fluorescent</v>
          </cell>
          <cell r="W719" t="str">
            <v>Fluorescent, (1) 72", STD lamp, IS electronic ballast</v>
          </cell>
          <cell r="AM719">
            <v>1</v>
          </cell>
          <cell r="AP719">
            <v>55</v>
          </cell>
          <cell r="AS719">
            <v>68</v>
          </cell>
          <cell r="AV719" t="str">
            <v>Electronic</v>
          </cell>
          <cell r="AZ719" t="str">
            <v>T12</v>
          </cell>
          <cell r="BG719" t="str">
            <v>Custom</v>
          </cell>
          <cell r="BK719">
            <v>101001</v>
          </cell>
        </row>
        <row r="720">
          <cell r="H720" t="str">
            <v>F61SS</v>
          </cell>
          <cell r="M720" t="str">
            <v>T12 Linear Fluorescent</v>
          </cell>
          <cell r="W720" t="str">
            <v>Fluorescent, (1) 72", STD lamp</v>
          </cell>
          <cell r="AM720">
            <v>1</v>
          </cell>
          <cell r="AP720">
            <v>55</v>
          </cell>
          <cell r="AS720">
            <v>76</v>
          </cell>
          <cell r="AV720" t="str">
            <v>Mag-STD</v>
          </cell>
          <cell r="AZ720" t="str">
            <v>T12</v>
          </cell>
          <cell r="BG720" t="str">
            <v>Custom</v>
          </cell>
          <cell r="BK720">
            <v>101001</v>
          </cell>
        </row>
        <row r="721">
          <cell r="H721" t="str">
            <v>F62ISL</v>
          </cell>
          <cell r="M721" t="str">
            <v>T12 Linear Fluorescent</v>
          </cell>
          <cell r="W721" t="str">
            <v>Fluorescent, (2) 72", STD lamps, IS electronic ballast</v>
          </cell>
          <cell r="AM721">
            <v>2</v>
          </cell>
          <cell r="AP721">
            <v>55</v>
          </cell>
          <cell r="AS721">
            <v>108</v>
          </cell>
          <cell r="AV721" t="str">
            <v>Electronic</v>
          </cell>
          <cell r="AZ721" t="str">
            <v>T12</v>
          </cell>
          <cell r="BG721" t="str">
            <v>Custom</v>
          </cell>
          <cell r="BK721">
            <v>101001</v>
          </cell>
        </row>
        <row r="722">
          <cell r="H722" t="str">
            <v>F62SE</v>
          </cell>
          <cell r="M722" t="str">
            <v>T12 Linear Fluorescent</v>
          </cell>
          <cell r="W722" t="str">
            <v>Fluorescent, (2) 72", STD lamps</v>
          </cell>
          <cell r="AM722">
            <v>2</v>
          </cell>
          <cell r="AP722">
            <v>55</v>
          </cell>
          <cell r="AS722">
            <v>122</v>
          </cell>
          <cell r="AV722" t="str">
            <v>Mag-ES</v>
          </cell>
          <cell r="AZ722" t="str">
            <v>T12</v>
          </cell>
          <cell r="BG722" t="str">
            <v>Custom</v>
          </cell>
          <cell r="BK722">
            <v>101001</v>
          </cell>
        </row>
        <row r="723">
          <cell r="H723" t="str">
            <v>F62SL</v>
          </cell>
          <cell r="M723" t="str">
            <v>T12 Linear Fluorescent</v>
          </cell>
          <cell r="W723" t="str">
            <v>Fluorescent, (2) 72", STD lamps</v>
          </cell>
          <cell r="AM723">
            <v>2</v>
          </cell>
          <cell r="AP723">
            <v>55</v>
          </cell>
          <cell r="AS723">
            <v>108</v>
          </cell>
          <cell r="AV723" t="str">
            <v>Electronic</v>
          </cell>
          <cell r="AZ723" t="str">
            <v>T12</v>
          </cell>
          <cell r="BG723" t="str">
            <v>Custom</v>
          </cell>
          <cell r="BK723">
            <v>101001</v>
          </cell>
        </row>
        <row r="724">
          <cell r="H724" t="str">
            <v>F62SS</v>
          </cell>
          <cell r="M724" t="str">
            <v>T12 Linear Fluorescent</v>
          </cell>
          <cell r="W724" t="str">
            <v>Fluorescent, (2) 72", STD lamps</v>
          </cell>
          <cell r="AM724">
            <v>2</v>
          </cell>
          <cell r="AP724">
            <v>55</v>
          </cell>
          <cell r="AS724">
            <v>142</v>
          </cell>
          <cell r="AV724" t="str">
            <v>Mag-STD</v>
          </cell>
          <cell r="AZ724" t="str">
            <v>T12</v>
          </cell>
          <cell r="BG724" t="str">
            <v>Custom</v>
          </cell>
          <cell r="BK724">
            <v>101001</v>
          </cell>
        </row>
        <row r="725">
          <cell r="H725" t="str">
            <v>F63ISL</v>
          </cell>
          <cell r="M725" t="str">
            <v>T12 Linear Fluorescent</v>
          </cell>
          <cell r="W725" t="str">
            <v>Fluorescent, (3) 72", STD lamps, IS electronic ballast</v>
          </cell>
          <cell r="AM725">
            <v>3</v>
          </cell>
          <cell r="AP725">
            <v>55</v>
          </cell>
          <cell r="AS725">
            <v>176</v>
          </cell>
          <cell r="AV725" t="str">
            <v>Electronic</v>
          </cell>
          <cell r="AZ725" t="str">
            <v>T12</v>
          </cell>
          <cell r="BG725" t="str">
            <v>Custom</v>
          </cell>
          <cell r="BK725">
            <v>101001</v>
          </cell>
        </row>
        <row r="726">
          <cell r="H726" t="str">
            <v>F63SS</v>
          </cell>
          <cell r="M726" t="str">
            <v>T12 Linear Fluorescent</v>
          </cell>
          <cell r="W726" t="str">
            <v>Fluorescent, (3) 72", STD lamps</v>
          </cell>
          <cell r="AM726">
            <v>3</v>
          </cell>
          <cell r="AP726">
            <v>55</v>
          </cell>
          <cell r="AS726">
            <v>202</v>
          </cell>
          <cell r="AV726" t="str">
            <v>Mag-STD</v>
          </cell>
          <cell r="AZ726" t="str">
            <v>T12</v>
          </cell>
          <cell r="BG726" t="str">
            <v>Custom</v>
          </cell>
          <cell r="BK726">
            <v>101001</v>
          </cell>
        </row>
        <row r="727">
          <cell r="H727" t="str">
            <v>F64ISL</v>
          </cell>
          <cell r="M727" t="str">
            <v>T12 Linear Fluorescent</v>
          </cell>
          <cell r="W727" t="str">
            <v>Fluorescent, (4) 72", STD lamps, IS electronic ballast</v>
          </cell>
          <cell r="AM727">
            <v>4</v>
          </cell>
          <cell r="AP727">
            <v>55</v>
          </cell>
          <cell r="AS727">
            <v>216</v>
          </cell>
          <cell r="AV727" t="str">
            <v>Electronic</v>
          </cell>
          <cell r="AZ727" t="str">
            <v>T12</v>
          </cell>
          <cell r="BG727" t="str">
            <v>Custom</v>
          </cell>
          <cell r="BK727">
            <v>101001</v>
          </cell>
        </row>
        <row r="728">
          <cell r="H728" t="str">
            <v>F64SE</v>
          </cell>
          <cell r="M728" t="str">
            <v>T12 Linear Fluorescent</v>
          </cell>
          <cell r="W728" t="str">
            <v>Fluorescent, (4) 72", STD lamps</v>
          </cell>
          <cell r="AM728">
            <v>4</v>
          </cell>
          <cell r="AP728">
            <v>55</v>
          </cell>
          <cell r="AS728">
            <v>244</v>
          </cell>
          <cell r="AV728" t="str">
            <v>Mag-ES</v>
          </cell>
          <cell r="AZ728" t="str">
            <v>T12</v>
          </cell>
          <cell r="BG728" t="str">
            <v>Custom</v>
          </cell>
          <cell r="BK728">
            <v>101001</v>
          </cell>
        </row>
        <row r="729">
          <cell r="H729" t="str">
            <v>FEI55/1</v>
          </cell>
          <cell r="M729" t="str">
            <v>Electrodeless Induction Fluorescent</v>
          </cell>
          <cell r="W729" t="str">
            <v>Electrodeless Fluorescent System, (1) 55W lamp</v>
          </cell>
          <cell r="AM729">
            <v>1</v>
          </cell>
          <cell r="AP729">
            <v>55</v>
          </cell>
          <cell r="AS729">
            <v>59</v>
          </cell>
          <cell r="AV729" t="str">
            <v>Electronic</v>
          </cell>
          <cell r="AZ729" t="str">
            <v>Inefficient Induction Fixture</v>
          </cell>
          <cell r="BG729" t="str">
            <v>Custom</v>
          </cell>
          <cell r="BK729">
            <v>101113</v>
          </cell>
        </row>
        <row r="730">
          <cell r="H730" t="str">
            <v>H55/1</v>
          </cell>
          <cell r="M730" t="str">
            <v>Halogen</v>
          </cell>
          <cell r="W730" t="str">
            <v>Halogen, (1) 55W lamp</v>
          </cell>
          <cell r="AM730">
            <v>1</v>
          </cell>
          <cell r="AP730">
            <v>55</v>
          </cell>
          <cell r="AS730">
            <v>55</v>
          </cell>
          <cell r="AV730" t="str">
            <v>NA</v>
          </cell>
          <cell r="AZ730" t="str">
            <v>Halogen</v>
          </cell>
          <cell r="BG730" t="str">
            <v>Custom</v>
          </cell>
          <cell r="BK730">
            <v>101106</v>
          </cell>
        </row>
        <row r="731">
          <cell r="H731" t="str">
            <v>F64SS</v>
          </cell>
          <cell r="M731" t="str">
            <v>T12 Linear Fluorescent</v>
          </cell>
          <cell r="W731" t="str">
            <v>Fluorescent, (4) 72", STD lamps</v>
          </cell>
          <cell r="AM731">
            <v>4</v>
          </cell>
          <cell r="AP731">
            <v>56</v>
          </cell>
          <cell r="AS731">
            <v>244</v>
          </cell>
          <cell r="AV731" t="str">
            <v>Mag-STD</v>
          </cell>
          <cell r="AZ731" t="str">
            <v>T12</v>
          </cell>
          <cell r="BG731" t="str">
            <v>Custom</v>
          </cell>
          <cell r="BK731">
            <v>101001</v>
          </cell>
        </row>
        <row r="732">
          <cell r="H732" t="str">
            <v>H56/1</v>
          </cell>
          <cell r="M732" t="str">
            <v>Halogen</v>
          </cell>
          <cell r="W732" t="str">
            <v>Halogen, (1) 56W lamp</v>
          </cell>
          <cell r="AM732">
            <v>1</v>
          </cell>
          <cell r="AP732">
            <v>56</v>
          </cell>
          <cell r="AS732">
            <v>56</v>
          </cell>
          <cell r="AV732" t="str">
            <v>NA</v>
          </cell>
          <cell r="AZ732" t="str">
            <v>Halogen</v>
          </cell>
          <cell r="BG732" t="str">
            <v>Custom</v>
          </cell>
          <cell r="BK732">
            <v>101106</v>
          </cell>
        </row>
        <row r="733">
          <cell r="H733" t="str">
            <v>H57/1</v>
          </cell>
          <cell r="M733" t="str">
            <v>Halogen</v>
          </cell>
          <cell r="W733" t="str">
            <v>Halogen, (1) 57W lamp</v>
          </cell>
          <cell r="AM733">
            <v>1</v>
          </cell>
          <cell r="AP733">
            <v>57</v>
          </cell>
          <cell r="AS733">
            <v>57</v>
          </cell>
          <cell r="AV733" t="str">
            <v>NA</v>
          </cell>
          <cell r="AZ733" t="str">
            <v>Halogen</v>
          </cell>
          <cell r="BG733" t="str">
            <v>Custom</v>
          </cell>
          <cell r="BK733">
            <v>101106</v>
          </cell>
        </row>
        <row r="734">
          <cell r="H734" t="str">
            <v>H58/1</v>
          </cell>
          <cell r="M734" t="str">
            <v>Halogen</v>
          </cell>
          <cell r="W734" t="str">
            <v>Halogen, (1) 58W lamp</v>
          </cell>
          <cell r="AM734">
            <v>1</v>
          </cell>
          <cell r="AP734">
            <v>58</v>
          </cell>
          <cell r="AS734">
            <v>58</v>
          </cell>
          <cell r="AV734" t="str">
            <v>NA</v>
          </cell>
          <cell r="AZ734" t="str">
            <v>Halogen</v>
          </cell>
          <cell r="BG734" t="str">
            <v>Custom</v>
          </cell>
          <cell r="BK734">
            <v>101106</v>
          </cell>
        </row>
        <row r="735">
          <cell r="H735" t="str">
            <v>F81ILL</v>
          </cell>
          <cell r="M735" t="str">
            <v>T8 Linear Fluorescent</v>
          </cell>
          <cell r="W735" t="str">
            <v>Fluorescent, (1) 96", T-8 lamp, Instant Start Ballast, NLO (0.85 &lt; BF &lt; 0.95)</v>
          </cell>
          <cell r="AM735">
            <v>1</v>
          </cell>
          <cell r="AP735">
            <v>59</v>
          </cell>
          <cell r="AS735">
            <v>69</v>
          </cell>
          <cell r="AV735" t="str">
            <v>Electronic</v>
          </cell>
          <cell r="AZ735" t="str">
            <v>T8</v>
          </cell>
          <cell r="BG735" t="str">
            <v>Custom</v>
          </cell>
          <cell r="BK735">
            <v>101002</v>
          </cell>
        </row>
        <row r="736">
          <cell r="H736" t="str">
            <v>F81ILL/T2</v>
          </cell>
          <cell r="M736" t="str">
            <v>T8 Linear Fluorescent</v>
          </cell>
          <cell r="W736" t="str">
            <v>Fluorescent, (1) 96", T-8 lamp, Tandem 2-lamp IS Ballast, NLO (0.85 &lt; BF &lt; 0.95)</v>
          </cell>
          <cell r="AM736">
            <v>1</v>
          </cell>
          <cell r="AP736">
            <v>59</v>
          </cell>
          <cell r="AS736">
            <v>55</v>
          </cell>
          <cell r="AV736" t="str">
            <v>Electronic</v>
          </cell>
          <cell r="AZ736" t="str">
            <v>T8</v>
          </cell>
          <cell r="BG736" t="str">
            <v>Custom</v>
          </cell>
          <cell r="BK736">
            <v>101002</v>
          </cell>
        </row>
        <row r="737">
          <cell r="H737" t="str">
            <v>F81ILL/T2-R</v>
          </cell>
          <cell r="M737" t="str">
            <v>T8 Linear Fluorescent</v>
          </cell>
          <cell r="W737" t="str">
            <v>Fluorescent, (1) 96", T-8 lamp, Tandem 2-lamp IS Ballast, RLO (BF &lt; 0.85)</v>
          </cell>
          <cell r="AM737">
            <v>1</v>
          </cell>
          <cell r="AP737">
            <v>59</v>
          </cell>
          <cell r="AS737">
            <v>50</v>
          </cell>
          <cell r="AV737" t="str">
            <v>Electronic</v>
          </cell>
          <cell r="AZ737" t="str">
            <v>T8</v>
          </cell>
          <cell r="BG737" t="str">
            <v>Custom</v>
          </cell>
          <cell r="BK737">
            <v>101002</v>
          </cell>
        </row>
        <row r="738">
          <cell r="H738" t="str">
            <v>F81ILL-H</v>
          </cell>
          <cell r="M738" t="str">
            <v>T8 Linear Fluorescent</v>
          </cell>
          <cell r="W738" t="str">
            <v>Fluorescent, (1) 96", T-8 lamp, Instant Start Ballast, HILO (.95 &lt; BF &lt; 1.1)</v>
          </cell>
          <cell r="AM738">
            <v>1</v>
          </cell>
          <cell r="AP738">
            <v>59</v>
          </cell>
          <cell r="AS738">
            <v>70</v>
          </cell>
          <cell r="AV738" t="str">
            <v>Electronic</v>
          </cell>
          <cell r="AZ738" t="str">
            <v>T8</v>
          </cell>
          <cell r="BG738" t="str">
            <v>Custom</v>
          </cell>
          <cell r="BK738">
            <v>101002</v>
          </cell>
        </row>
        <row r="739">
          <cell r="H739" t="str">
            <v>F81ILL-R</v>
          </cell>
          <cell r="M739" t="str">
            <v>T8 Linear Fluorescent</v>
          </cell>
          <cell r="W739" t="str">
            <v>Fluorescent, (1) 96", T-8 lamp, Instant Start Ballast, RLO (BF &lt; 0.85)</v>
          </cell>
          <cell r="AM739">
            <v>1</v>
          </cell>
          <cell r="AP739">
            <v>59</v>
          </cell>
          <cell r="AS739">
            <v>67</v>
          </cell>
          <cell r="AV739" t="str">
            <v>Electronic</v>
          </cell>
          <cell r="AZ739" t="str">
            <v>T8</v>
          </cell>
          <cell r="BG739" t="str">
            <v>Custom</v>
          </cell>
          <cell r="BK739">
            <v>101002</v>
          </cell>
        </row>
        <row r="740">
          <cell r="H740" t="str">
            <v>F81ILL-V</v>
          </cell>
          <cell r="M740" t="str">
            <v>T8 Linear Fluorescent</v>
          </cell>
          <cell r="W740" t="str">
            <v>Fluorescent, (1) 96", T-8 lamp, Instant Start Ballast, VHLO (BF &gt; 1.1)</v>
          </cell>
          <cell r="AM740">
            <v>1</v>
          </cell>
          <cell r="AP740">
            <v>59</v>
          </cell>
          <cell r="AS740">
            <v>72</v>
          </cell>
          <cell r="AV740" t="str">
            <v>Electronic</v>
          </cell>
          <cell r="AZ740" t="str">
            <v>T8</v>
          </cell>
          <cell r="BG740" t="str">
            <v>Custom</v>
          </cell>
          <cell r="BK740">
            <v>101002</v>
          </cell>
        </row>
        <row r="741">
          <cell r="H741" t="str">
            <v>F81ILU</v>
          </cell>
          <cell r="M741" t="str">
            <v>T8 Linear Fluorescent</v>
          </cell>
          <cell r="W741" t="str">
            <v>Fluorescent, (1) 96" T-8 lamp, Instant Start Ballast, NLO (0.85 &lt; BF &lt; 0.95)</v>
          </cell>
          <cell r="AM741">
            <v>1</v>
          </cell>
          <cell r="AP741">
            <v>59</v>
          </cell>
          <cell r="AS741">
            <v>67</v>
          </cell>
          <cell r="AV741" t="str">
            <v>Prem. Elec.</v>
          </cell>
          <cell r="AZ741" t="str">
            <v>T8</v>
          </cell>
          <cell r="BG741" t="str">
            <v>Custom</v>
          </cell>
          <cell r="BK741">
            <v>101002</v>
          </cell>
        </row>
        <row r="742">
          <cell r="H742" t="str">
            <v>F81T12</v>
          </cell>
          <cell r="M742" t="str">
            <v>T12 Linear Fluorescent (T8 Baseline)</v>
          </cell>
          <cell r="W742" t="str">
            <v>Fluorescent, (1) 96", T12 lamp (T8 Baseline)</v>
          </cell>
          <cell r="AM742">
            <v>1</v>
          </cell>
          <cell r="AP742">
            <v>59</v>
          </cell>
          <cell r="AS742">
            <v>69</v>
          </cell>
          <cell r="AV742" t="str">
            <v>Mag/Elec</v>
          </cell>
          <cell r="AZ742" t="str">
            <v>T12</v>
          </cell>
          <cell r="BG742" t="str">
            <v>Custom</v>
          </cell>
          <cell r="BK742">
            <v>101001</v>
          </cell>
        </row>
        <row r="743">
          <cell r="H743" t="str">
            <v>F82ILL</v>
          </cell>
          <cell r="M743" t="str">
            <v>T8 Linear Fluorescent</v>
          </cell>
          <cell r="W743" t="str">
            <v>Fluorescent, (2) 96", T-8 lamps, Instant Start Ballast, NLO (0.85 &lt; BF &lt; 0.95)</v>
          </cell>
          <cell r="AM743">
            <v>2</v>
          </cell>
          <cell r="AP743">
            <v>59</v>
          </cell>
          <cell r="AS743">
            <v>110</v>
          </cell>
          <cell r="AV743" t="str">
            <v>Electronic</v>
          </cell>
          <cell r="AZ743" t="str">
            <v>T8</v>
          </cell>
          <cell r="BG743" t="str">
            <v>Custom</v>
          </cell>
          <cell r="BK743">
            <v>101002</v>
          </cell>
        </row>
        <row r="744">
          <cell r="H744" t="str">
            <v>F82ILL-R</v>
          </cell>
          <cell r="M744" t="str">
            <v>T8 Linear Fluorescent</v>
          </cell>
          <cell r="W744" t="str">
            <v>Fluorescent, (2) 96", T-8 lamps, Instant Start Ballast, RLO (BF &lt; 0.85)</v>
          </cell>
          <cell r="AM744">
            <v>2</v>
          </cell>
          <cell r="AP744">
            <v>59</v>
          </cell>
          <cell r="AS744">
            <v>100</v>
          </cell>
          <cell r="AV744" t="str">
            <v>Electronic</v>
          </cell>
          <cell r="AZ744" t="str">
            <v>T8</v>
          </cell>
          <cell r="BG744" t="str">
            <v>Custom</v>
          </cell>
          <cell r="BK744">
            <v>101002</v>
          </cell>
        </row>
        <row r="745">
          <cell r="H745" t="str">
            <v>F82ILL-V</v>
          </cell>
          <cell r="M745" t="str">
            <v>T8 Linear Fluorescent</v>
          </cell>
          <cell r="W745" t="str">
            <v>Fluorescent, (2) 96", T-8 lamps, Instant Start Ballast, VHLO (BF &gt; 1.1)</v>
          </cell>
          <cell r="AM745">
            <v>2</v>
          </cell>
          <cell r="AP745">
            <v>59</v>
          </cell>
          <cell r="AS745">
            <v>149</v>
          </cell>
          <cell r="AV745" t="str">
            <v>Electronic</v>
          </cell>
          <cell r="AZ745" t="str">
            <v>T8</v>
          </cell>
          <cell r="BG745" t="str">
            <v>Custom</v>
          </cell>
          <cell r="BK745">
            <v>101002</v>
          </cell>
        </row>
        <row r="746">
          <cell r="H746" t="str">
            <v>F82ILU</v>
          </cell>
          <cell r="M746" t="str">
            <v>T8 Linear Fluorescent</v>
          </cell>
          <cell r="W746" t="str">
            <v>Fluorescent, (2) 96" T-8 ES lamps, Instant Start Ballast, NLO (0.85 &lt; BF &lt; 0.95)</v>
          </cell>
          <cell r="AM746">
            <v>2</v>
          </cell>
          <cell r="AP746">
            <v>59</v>
          </cell>
          <cell r="AS746">
            <v>107</v>
          </cell>
          <cell r="AV746" t="str">
            <v>Prem. Elec.</v>
          </cell>
          <cell r="AZ746" t="str">
            <v>T8</v>
          </cell>
          <cell r="BG746" t="str">
            <v>Custom</v>
          </cell>
          <cell r="BK746">
            <v>101002</v>
          </cell>
        </row>
        <row r="747">
          <cell r="H747" t="str">
            <v>F82T12</v>
          </cell>
          <cell r="M747" t="str">
            <v>T12 Linear Fluorescent (T8 Baseline)</v>
          </cell>
          <cell r="W747" t="str">
            <v>Fluorescent, (2) 96", T12 lamps (T8 Baseline)</v>
          </cell>
          <cell r="AM747">
            <v>2</v>
          </cell>
          <cell r="AP747">
            <v>59</v>
          </cell>
          <cell r="AS747">
            <v>110</v>
          </cell>
          <cell r="AV747" t="str">
            <v>Mag/Elec</v>
          </cell>
          <cell r="AZ747" t="str">
            <v>T12</v>
          </cell>
          <cell r="BG747" t="str">
            <v>Custom</v>
          </cell>
          <cell r="BK747">
            <v>101001</v>
          </cell>
        </row>
        <row r="748">
          <cell r="H748" t="str">
            <v>F83ILL</v>
          </cell>
          <cell r="M748" t="str">
            <v>T8 Linear Fluorescent</v>
          </cell>
          <cell r="W748" t="str">
            <v>Fluorescent, (3) 96", T-8 lamps, Instant Start Ballast, NLO (0.85 &lt; BF &lt; 0.95)</v>
          </cell>
          <cell r="AM748">
            <v>3</v>
          </cell>
          <cell r="AP748">
            <v>59</v>
          </cell>
          <cell r="AS748">
            <v>179</v>
          </cell>
          <cell r="AV748" t="str">
            <v>Electronic</v>
          </cell>
          <cell r="AZ748" t="str">
            <v>T8</v>
          </cell>
          <cell r="BG748" t="str">
            <v>Custom</v>
          </cell>
          <cell r="BK748">
            <v>101002</v>
          </cell>
        </row>
        <row r="749">
          <cell r="H749" t="str">
            <v>F83T12</v>
          </cell>
          <cell r="M749" t="str">
            <v>T12 Linear Fluorescent (T8 Baseline)</v>
          </cell>
          <cell r="W749" t="str">
            <v>Fluorescent, (3) 96", T12 lamps (T8 Baseline)</v>
          </cell>
          <cell r="AM749">
            <v>3</v>
          </cell>
          <cell r="AP749">
            <v>59</v>
          </cell>
          <cell r="AS749">
            <v>179</v>
          </cell>
          <cell r="AV749" t="str">
            <v>Mag/Elec</v>
          </cell>
          <cell r="AZ749" t="str">
            <v>T12</v>
          </cell>
          <cell r="BG749" t="str">
            <v>Custom</v>
          </cell>
          <cell r="BK749">
            <v>101001</v>
          </cell>
        </row>
        <row r="750">
          <cell r="H750" t="str">
            <v>F84ILL</v>
          </cell>
          <cell r="M750" t="str">
            <v>T8 Linear Fluorescent</v>
          </cell>
          <cell r="W750" t="str">
            <v>Fluorescent, (4) 96", T-8 lamps, Instant Start Ballast, NLO (0.85 &lt; BF &lt; 0.95)</v>
          </cell>
          <cell r="AM750">
            <v>4</v>
          </cell>
          <cell r="AP750">
            <v>59</v>
          </cell>
          <cell r="AS750">
            <v>219</v>
          </cell>
          <cell r="AV750" t="str">
            <v>Electronic</v>
          </cell>
          <cell r="AZ750" t="str">
            <v>T8</v>
          </cell>
          <cell r="BG750" t="str">
            <v>Custom</v>
          </cell>
          <cell r="BK750">
            <v>101002</v>
          </cell>
        </row>
        <row r="751">
          <cell r="H751" t="str">
            <v>F84ILL/2-V</v>
          </cell>
          <cell r="M751" t="str">
            <v>T8 Linear Fluorescent</v>
          </cell>
          <cell r="W751" t="str">
            <v>Fluorescent, (4) 96", T-8 lamps, (2) Instant Start Ballasts, VHLO (BF &gt; 1.1)</v>
          </cell>
          <cell r="AM751">
            <v>4</v>
          </cell>
          <cell r="AP751">
            <v>59</v>
          </cell>
          <cell r="AS751">
            <v>298</v>
          </cell>
          <cell r="AV751" t="str">
            <v>Electronic</v>
          </cell>
          <cell r="AZ751" t="str">
            <v>T8</v>
          </cell>
          <cell r="BG751" t="str">
            <v>Custom</v>
          </cell>
          <cell r="BK751">
            <v>101002</v>
          </cell>
        </row>
        <row r="752">
          <cell r="H752" t="str">
            <v>F84T12</v>
          </cell>
          <cell r="M752" t="str">
            <v>T12 Linear Fluorescent (T8 Baseline)</v>
          </cell>
          <cell r="W752" t="str">
            <v>Fluorescent, (4) 96", T12 lamps (T8 Baseline)</v>
          </cell>
          <cell r="AM752">
            <v>4</v>
          </cell>
          <cell r="AP752">
            <v>59</v>
          </cell>
          <cell r="AS752">
            <v>219</v>
          </cell>
          <cell r="AV752" t="str">
            <v>Mag/Elec</v>
          </cell>
          <cell r="AZ752" t="str">
            <v>T12</v>
          </cell>
          <cell r="BG752" t="str">
            <v>Custom</v>
          </cell>
          <cell r="BK752">
            <v>101001</v>
          </cell>
        </row>
        <row r="753">
          <cell r="H753" t="str">
            <v>F86ILL</v>
          </cell>
          <cell r="M753" t="str">
            <v>T8 Linear Fluorescent</v>
          </cell>
          <cell r="W753" t="str">
            <v>Fluorescent, (6) 96", T-8 lamps, (2) 3-lamp IS Ballasts, NLO (0.85 &lt; BF &lt; 0.95)</v>
          </cell>
          <cell r="AM753">
            <v>6</v>
          </cell>
          <cell r="AP753">
            <v>59</v>
          </cell>
          <cell r="AS753">
            <v>330</v>
          </cell>
          <cell r="AV753" t="str">
            <v>Electronic</v>
          </cell>
          <cell r="AZ753" t="str">
            <v>T8</v>
          </cell>
          <cell r="BG753" t="str">
            <v>Custom</v>
          </cell>
          <cell r="BK753">
            <v>101002</v>
          </cell>
        </row>
        <row r="754">
          <cell r="H754" t="str">
            <v>F86T12</v>
          </cell>
          <cell r="M754" t="str">
            <v>T12 Linear Fluorescent (T8 Baseline)</v>
          </cell>
          <cell r="W754" t="str">
            <v>Fluorescent, (6) 96", T12 lamps (T8 Baseline)</v>
          </cell>
          <cell r="AM754">
            <v>6</v>
          </cell>
          <cell r="AP754">
            <v>59</v>
          </cell>
          <cell r="AS754">
            <v>330</v>
          </cell>
          <cell r="AV754" t="str">
            <v>Mag/Elec</v>
          </cell>
          <cell r="AZ754" t="str">
            <v>T12</v>
          </cell>
          <cell r="BG754" t="str">
            <v>Custom</v>
          </cell>
          <cell r="BK754">
            <v>101001</v>
          </cell>
        </row>
        <row r="755">
          <cell r="H755" t="str">
            <v>F88T12</v>
          </cell>
          <cell r="M755" t="str">
            <v>T12 Linear Fluorescent (T8 Baseline)</v>
          </cell>
          <cell r="W755" t="str">
            <v>Fluorescent, (8) 96", T12 lamps (T8 Baseline)</v>
          </cell>
          <cell r="AM755">
            <v>8</v>
          </cell>
          <cell r="AP755">
            <v>59</v>
          </cell>
          <cell r="AS755">
            <v>438</v>
          </cell>
          <cell r="AV755" t="str">
            <v>Mag/Elec</v>
          </cell>
          <cell r="AZ755" t="str">
            <v>T12</v>
          </cell>
          <cell r="BG755" t="str">
            <v>Custom</v>
          </cell>
          <cell r="BK755">
            <v>101001</v>
          </cell>
        </row>
        <row r="756">
          <cell r="H756" t="str">
            <v>H59/1</v>
          </cell>
          <cell r="M756" t="str">
            <v>Halogen</v>
          </cell>
          <cell r="W756" t="str">
            <v>Halogen, (1) 59W lamp</v>
          </cell>
          <cell r="AM756">
            <v>1</v>
          </cell>
          <cell r="AP756">
            <v>59</v>
          </cell>
          <cell r="AS756">
            <v>59</v>
          </cell>
          <cell r="AV756" t="str">
            <v>NA</v>
          </cell>
          <cell r="AZ756" t="str">
            <v>Halogen</v>
          </cell>
          <cell r="BG756" t="str">
            <v>Custom</v>
          </cell>
          <cell r="BK756">
            <v>101106</v>
          </cell>
        </row>
        <row r="757">
          <cell r="H757" t="str">
            <v>H60/1</v>
          </cell>
          <cell r="M757" t="str">
            <v>Halogen</v>
          </cell>
          <cell r="W757" t="str">
            <v>Halogen, (1) 60W lamp</v>
          </cell>
          <cell r="AM757">
            <v>1</v>
          </cell>
          <cell r="AP757">
            <v>60</v>
          </cell>
          <cell r="AS757">
            <v>60</v>
          </cell>
          <cell r="AV757" t="str">
            <v>NA</v>
          </cell>
          <cell r="AZ757" t="str">
            <v>Halogen</v>
          </cell>
          <cell r="BG757" t="str">
            <v>Custom</v>
          </cell>
          <cell r="BK757">
            <v>101106</v>
          </cell>
        </row>
        <row r="758">
          <cell r="H758" t="str">
            <v>H61/1</v>
          </cell>
          <cell r="M758" t="str">
            <v>Halogen</v>
          </cell>
          <cell r="W758" t="str">
            <v>Halogen, (1) 61W lamp</v>
          </cell>
          <cell r="AM758">
            <v>1</v>
          </cell>
          <cell r="AP758">
            <v>61</v>
          </cell>
          <cell r="AS758">
            <v>61</v>
          </cell>
          <cell r="AV758" t="str">
            <v>NA</v>
          </cell>
          <cell r="AZ758" t="str">
            <v>Halogen</v>
          </cell>
          <cell r="BG758" t="str">
            <v>Custom</v>
          </cell>
          <cell r="BK758">
            <v>101106</v>
          </cell>
        </row>
        <row r="759">
          <cell r="H759" t="str">
            <v>H62/1</v>
          </cell>
          <cell r="M759" t="str">
            <v>Halogen</v>
          </cell>
          <cell r="W759" t="str">
            <v>Halogen, (1) 62W lamp</v>
          </cell>
          <cell r="AM759">
            <v>1</v>
          </cell>
          <cell r="AP759">
            <v>62</v>
          </cell>
          <cell r="AS759">
            <v>62</v>
          </cell>
          <cell r="AV759" t="str">
            <v>NA</v>
          </cell>
          <cell r="AZ759" t="str">
            <v>Halogen</v>
          </cell>
          <cell r="BG759" t="str">
            <v>Custom</v>
          </cell>
          <cell r="BK759">
            <v>101106</v>
          </cell>
        </row>
        <row r="760">
          <cell r="H760" t="str">
            <v>H63/1</v>
          </cell>
          <cell r="M760" t="str">
            <v>Halogen</v>
          </cell>
          <cell r="W760" t="str">
            <v>Halogen, (1) 63W lamp</v>
          </cell>
          <cell r="AM760">
            <v>1</v>
          </cell>
          <cell r="AP760">
            <v>63</v>
          </cell>
          <cell r="AS760">
            <v>63</v>
          </cell>
          <cell r="AV760" t="str">
            <v>NA</v>
          </cell>
          <cell r="AZ760" t="str">
            <v>Halogen</v>
          </cell>
          <cell r="BG760" t="str">
            <v>Custom</v>
          </cell>
          <cell r="BK760">
            <v>101106</v>
          </cell>
        </row>
        <row r="761">
          <cell r="H761" t="str">
            <v>H64/1</v>
          </cell>
          <cell r="M761" t="str">
            <v>Halogen</v>
          </cell>
          <cell r="W761" t="str">
            <v>Halogen, (1) 64W lamp</v>
          </cell>
          <cell r="AM761">
            <v>1</v>
          </cell>
          <cell r="AP761">
            <v>64</v>
          </cell>
          <cell r="AS761">
            <v>64</v>
          </cell>
          <cell r="AV761" t="str">
            <v>NA</v>
          </cell>
          <cell r="AZ761" t="str">
            <v>Halogen</v>
          </cell>
          <cell r="BG761" t="str">
            <v>Custom</v>
          </cell>
          <cell r="BK761">
            <v>101106</v>
          </cell>
        </row>
        <row r="762">
          <cell r="H762" t="str">
            <v>H65/1</v>
          </cell>
          <cell r="M762" t="str">
            <v>Halogen</v>
          </cell>
          <cell r="W762" t="str">
            <v>Halogen, (1) 65W lamp</v>
          </cell>
          <cell r="AM762">
            <v>1</v>
          </cell>
          <cell r="AP762">
            <v>65</v>
          </cell>
          <cell r="AS762">
            <v>65</v>
          </cell>
          <cell r="AV762" t="str">
            <v>NA</v>
          </cell>
          <cell r="AZ762" t="str">
            <v>Halogen</v>
          </cell>
          <cell r="BG762" t="str">
            <v>Custom</v>
          </cell>
          <cell r="BK762">
            <v>101106</v>
          </cell>
        </row>
        <row r="763">
          <cell r="H763" t="str">
            <v>H66/1</v>
          </cell>
          <cell r="M763" t="str">
            <v>Halogen</v>
          </cell>
          <cell r="W763" t="str">
            <v>Halogen, (1) 66W lamp</v>
          </cell>
          <cell r="AM763">
            <v>1</v>
          </cell>
          <cell r="AP763">
            <v>66</v>
          </cell>
          <cell r="AS763">
            <v>66</v>
          </cell>
          <cell r="AV763" t="str">
            <v>NA</v>
          </cell>
          <cell r="AZ763" t="str">
            <v>Halogen</v>
          </cell>
          <cell r="BG763" t="str">
            <v>Custom</v>
          </cell>
          <cell r="BK763">
            <v>101106</v>
          </cell>
        </row>
        <row r="764">
          <cell r="H764" t="str">
            <v>H67/1</v>
          </cell>
          <cell r="M764" t="str">
            <v>Halogen</v>
          </cell>
          <cell r="W764" t="str">
            <v>Halogen, (1) 67W lamp</v>
          </cell>
          <cell r="AM764">
            <v>1</v>
          </cell>
          <cell r="AP764">
            <v>67</v>
          </cell>
          <cell r="AS764">
            <v>67</v>
          </cell>
          <cell r="AV764" t="str">
            <v>NA</v>
          </cell>
          <cell r="AZ764" t="str">
            <v>Halogen</v>
          </cell>
          <cell r="BG764" t="str">
            <v>Custom</v>
          </cell>
          <cell r="BK764">
            <v>101106</v>
          </cell>
        </row>
        <row r="765">
          <cell r="H765" t="str">
            <v>H68/1</v>
          </cell>
          <cell r="M765" t="str">
            <v>Halogen</v>
          </cell>
          <cell r="W765" t="str">
            <v>Halogen, (1) 68W lamp</v>
          </cell>
          <cell r="AM765">
            <v>1</v>
          </cell>
          <cell r="AP765">
            <v>68</v>
          </cell>
          <cell r="AS765">
            <v>68</v>
          </cell>
          <cell r="AV765" t="str">
            <v>NA</v>
          </cell>
          <cell r="AZ765" t="str">
            <v>Halogen</v>
          </cell>
          <cell r="BG765" t="str">
            <v>Custom</v>
          </cell>
          <cell r="BK765">
            <v>101106</v>
          </cell>
        </row>
        <row r="766">
          <cell r="H766" t="str">
            <v>H69/1</v>
          </cell>
          <cell r="M766" t="str">
            <v>Halogen</v>
          </cell>
          <cell r="W766" t="str">
            <v>Halogen, (1) 69W lamp</v>
          </cell>
          <cell r="AM766">
            <v>1</v>
          </cell>
          <cell r="AP766">
            <v>69</v>
          </cell>
          <cell r="AS766">
            <v>69</v>
          </cell>
          <cell r="AV766" t="str">
            <v>NA</v>
          </cell>
          <cell r="AZ766" t="str">
            <v>Halogen</v>
          </cell>
          <cell r="BG766" t="str">
            <v>Custom</v>
          </cell>
          <cell r="BK766">
            <v>101106</v>
          </cell>
        </row>
        <row r="767">
          <cell r="H767" t="str">
            <v>FEI70/1</v>
          </cell>
          <cell r="M767" t="str">
            <v>Electrodeless Induction Fluorescent</v>
          </cell>
          <cell r="W767" t="str">
            <v>Electrodeless Fluorescent System, (1) 70W lamp</v>
          </cell>
          <cell r="AM767">
            <v>1</v>
          </cell>
          <cell r="AP767">
            <v>70</v>
          </cell>
          <cell r="AS767">
            <v>74</v>
          </cell>
          <cell r="AV767" t="str">
            <v>Electronic</v>
          </cell>
          <cell r="AZ767" t="str">
            <v>Inefficient Induction Fixture</v>
          </cell>
          <cell r="BG767" t="str">
            <v>Custom</v>
          </cell>
          <cell r="BK767">
            <v>101113</v>
          </cell>
        </row>
        <row r="768">
          <cell r="H768" t="str">
            <v>H70/1</v>
          </cell>
          <cell r="M768" t="str">
            <v>Halogen</v>
          </cell>
          <cell r="W768" t="str">
            <v>Halogen, (1) 70W lamp</v>
          </cell>
          <cell r="AM768">
            <v>1</v>
          </cell>
          <cell r="AP768">
            <v>70</v>
          </cell>
          <cell r="AS768">
            <v>70</v>
          </cell>
          <cell r="AV768" t="str">
            <v>NA</v>
          </cell>
          <cell r="AZ768" t="str">
            <v>Halogen</v>
          </cell>
          <cell r="BG768" t="str">
            <v>Custom</v>
          </cell>
          <cell r="BK768">
            <v>101106</v>
          </cell>
        </row>
        <row r="769">
          <cell r="H769" t="str">
            <v>HPS70/1</v>
          </cell>
          <cell r="M769" t="str">
            <v>High Intensity Discharge (HID)</v>
          </cell>
          <cell r="W769" t="str">
            <v>High Pressure Sodium, (1) 70W lamp</v>
          </cell>
          <cell r="AM769">
            <v>1</v>
          </cell>
          <cell r="AP769">
            <v>70</v>
          </cell>
          <cell r="AS769">
            <v>95</v>
          </cell>
          <cell r="AV769" t="str">
            <v>NA</v>
          </cell>
          <cell r="AZ769" t="str">
            <v>High Pressure Sodium</v>
          </cell>
          <cell r="BG769" t="str">
            <v>Custom</v>
          </cell>
          <cell r="BK769">
            <v>101136</v>
          </cell>
        </row>
        <row r="770">
          <cell r="H770" t="str">
            <v>MH70/1</v>
          </cell>
          <cell r="M770" t="str">
            <v>High Intensity Discharge (HID)</v>
          </cell>
          <cell r="W770" t="str">
            <v>Metal Halide, (1) 70W lamp, Magnetic ballast</v>
          </cell>
          <cell r="AM770">
            <v>1</v>
          </cell>
          <cell r="AP770">
            <v>70</v>
          </cell>
          <cell r="AS770">
            <v>91</v>
          </cell>
          <cell r="AV770" t="str">
            <v>Magnetic</v>
          </cell>
          <cell r="AZ770" t="str">
            <v>Metal Halide</v>
          </cell>
          <cell r="BG770" t="str">
            <v>Custom</v>
          </cell>
          <cell r="BK770">
            <v>101108</v>
          </cell>
        </row>
        <row r="771">
          <cell r="H771" t="str">
            <v>MH70/1-L</v>
          </cell>
          <cell r="M771" t="str">
            <v>High Intensity Discharge (HID)</v>
          </cell>
          <cell r="W771" t="str">
            <v>Metal Halide, (1) 70W lamp</v>
          </cell>
          <cell r="AM771">
            <v>1</v>
          </cell>
          <cell r="AP771">
            <v>70</v>
          </cell>
          <cell r="AS771">
            <v>78</v>
          </cell>
          <cell r="AV771" t="str">
            <v>Electronic</v>
          </cell>
          <cell r="AZ771" t="str">
            <v>Metal Halide</v>
          </cell>
          <cell r="BG771" t="str">
            <v>Custom</v>
          </cell>
          <cell r="BK771">
            <v>101108</v>
          </cell>
        </row>
        <row r="772">
          <cell r="H772" t="str">
            <v>H71/1</v>
          </cell>
          <cell r="M772" t="str">
            <v>Halogen</v>
          </cell>
          <cell r="W772" t="str">
            <v>Halogen, (1) 71W lamp</v>
          </cell>
          <cell r="AM772">
            <v>1</v>
          </cell>
          <cell r="AP772">
            <v>71</v>
          </cell>
          <cell r="AS772">
            <v>71</v>
          </cell>
          <cell r="AV772" t="str">
            <v>NA</v>
          </cell>
          <cell r="AZ772" t="str">
            <v>Halogen</v>
          </cell>
          <cell r="BG772" t="str">
            <v>Custom</v>
          </cell>
          <cell r="BK772">
            <v>101106</v>
          </cell>
        </row>
        <row r="773">
          <cell r="H773" t="str">
            <v>H72/1</v>
          </cell>
          <cell r="M773" t="str">
            <v>Halogen</v>
          </cell>
          <cell r="W773" t="str">
            <v>Halogen, (1) 72W lamp</v>
          </cell>
          <cell r="AM773">
            <v>1</v>
          </cell>
          <cell r="AP773">
            <v>72</v>
          </cell>
          <cell r="AS773">
            <v>72</v>
          </cell>
          <cell r="AV773" t="str">
            <v>NA</v>
          </cell>
          <cell r="AZ773" t="str">
            <v>Halogen</v>
          </cell>
          <cell r="BG773" t="str">
            <v>Custom</v>
          </cell>
          <cell r="BK773">
            <v>101106</v>
          </cell>
        </row>
        <row r="774">
          <cell r="H774" t="str">
            <v>H73/1</v>
          </cell>
          <cell r="M774" t="str">
            <v>Halogen</v>
          </cell>
          <cell r="W774" t="str">
            <v>Halogen, (1) 73W lamp</v>
          </cell>
          <cell r="AM774">
            <v>1</v>
          </cell>
          <cell r="AP774">
            <v>73</v>
          </cell>
          <cell r="AS774">
            <v>73</v>
          </cell>
          <cell r="AV774" t="str">
            <v>NA</v>
          </cell>
          <cell r="AZ774" t="str">
            <v>Halogen</v>
          </cell>
          <cell r="BG774" t="str">
            <v>Custom</v>
          </cell>
          <cell r="BK774">
            <v>101106</v>
          </cell>
        </row>
        <row r="775">
          <cell r="H775" t="str">
            <v>H74/1</v>
          </cell>
          <cell r="M775" t="str">
            <v>Halogen</v>
          </cell>
          <cell r="W775" t="str">
            <v>Halogen, (1) 74W lamp</v>
          </cell>
          <cell r="AM775">
            <v>1</v>
          </cell>
          <cell r="AP775">
            <v>74</v>
          </cell>
          <cell r="AS775">
            <v>74</v>
          </cell>
          <cell r="AV775" t="str">
            <v>NA</v>
          </cell>
          <cell r="AZ775" t="str">
            <v>Halogen</v>
          </cell>
          <cell r="BG775" t="str">
            <v>Custom</v>
          </cell>
          <cell r="BK775">
            <v>101106</v>
          </cell>
        </row>
        <row r="776">
          <cell r="H776" t="str">
            <v>F51SHE</v>
          </cell>
          <cell r="M776" t="str">
            <v>T12 Linear Fluorescent</v>
          </cell>
          <cell r="W776" t="str">
            <v>Fluorescent, (1) 60", STD HO lamp</v>
          </cell>
          <cell r="AM776">
            <v>1</v>
          </cell>
          <cell r="AP776">
            <v>75</v>
          </cell>
          <cell r="AS776">
            <v>88</v>
          </cell>
          <cell r="AV776" t="str">
            <v>Mag-ES</v>
          </cell>
          <cell r="AZ776" t="str">
            <v>T12</v>
          </cell>
          <cell r="BG776" t="str">
            <v>Custom</v>
          </cell>
          <cell r="BK776">
            <v>101001</v>
          </cell>
        </row>
        <row r="777">
          <cell r="H777" t="str">
            <v>F51SHL</v>
          </cell>
          <cell r="M777" t="str">
            <v>T12 Linear Fluorescent</v>
          </cell>
          <cell r="W777" t="str">
            <v>Fluorescent, (1) 60", STD HO lamp</v>
          </cell>
          <cell r="AM777">
            <v>1</v>
          </cell>
          <cell r="AP777">
            <v>75</v>
          </cell>
          <cell r="AS777">
            <v>69</v>
          </cell>
          <cell r="AV777" t="str">
            <v>Electronic</v>
          </cell>
          <cell r="AZ777" t="str">
            <v>T12</v>
          </cell>
          <cell r="BG777" t="str">
            <v>Custom</v>
          </cell>
          <cell r="BK777">
            <v>101001</v>
          </cell>
        </row>
        <row r="778">
          <cell r="H778" t="str">
            <v>F51SHS</v>
          </cell>
          <cell r="M778" t="str">
            <v>T12 Linear Fluorescent</v>
          </cell>
          <cell r="W778" t="str">
            <v>Fluorescent, (1) 60", STD HO lamp</v>
          </cell>
          <cell r="AM778">
            <v>1</v>
          </cell>
          <cell r="AP778">
            <v>75</v>
          </cell>
          <cell r="AS778">
            <v>92</v>
          </cell>
          <cell r="AV778" t="str">
            <v>Mag-STD</v>
          </cell>
          <cell r="AZ778" t="str">
            <v>T12</v>
          </cell>
          <cell r="BG778" t="str">
            <v>Custom</v>
          </cell>
          <cell r="BK778">
            <v>101001</v>
          </cell>
        </row>
        <row r="779">
          <cell r="H779" t="str">
            <v>F52SHE</v>
          </cell>
          <cell r="M779" t="str">
            <v>T12 Linear Fluorescent</v>
          </cell>
          <cell r="W779" t="str">
            <v>Fluorescent, (2) 60", STD HO lamps</v>
          </cell>
          <cell r="AM779">
            <v>2</v>
          </cell>
          <cell r="AP779">
            <v>75</v>
          </cell>
          <cell r="AS779">
            <v>176</v>
          </cell>
          <cell r="AV779" t="str">
            <v>Mag-ES</v>
          </cell>
          <cell r="AZ779" t="str">
            <v>T12</v>
          </cell>
          <cell r="BG779" t="str">
            <v>Custom</v>
          </cell>
          <cell r="BK779">
            <v>101001</v>
          </cell>
        </row>
        <row r="780">
          <cell r="H780" t="str">
            <v>F52SHL</v>
          </cell>
          <cell r="M780" t="str">
            <v>T12 Linear Fluorescent</v>
          </cell>
          <cell r="W780" t="str">
            <v>Fluorescent, (2) 60", STD HO lamps</v>
          </cell>
          <cell r="AM780">
            <v>2</v>
          </cell>
          <cell r="AP780">
            <v>75</v>
          </cell>
          <cell r="AS780">
            <v>138</v>
          </cell>
          <cell r="AV780" t="str">
            <v>Electronic</v>
          </cell>
          <cell r="AZ780" t="str">
            <v>T12</v>
          </cell>
          <cell r="BG780" t="str">
            <v>Custom</v>
          </cell>
          <cell r="BK780">
            <v>101001</v>
          </cell>
        </row>
        <row r="781">
          <cell r="H781" t="str">
            <v>F52SHS</v>
          </cell>
          <cell r="M781" t="str">
            <v>T12 Linear Fluorescent</v>
          </cell>
          <cell r="W781" t="str">
            <v>Fluorescent, (2) 60", STD HO lamps</v>
          </cell>
          <cell r="AM781">
            <v>2</v>
          </cell>
          <cell r="AP781">
            <v>75</v>
          </cell>
          <cell r="AS781">
            <v>168</v>
          </cell>
          <cell r="AV781" t="str">
            <v>Mag-STD</v>
          </cell>
          <cell r="AZ781" t="str">
            <v>T12</v>
          </cell>
          <cell r="BG781" t="str">
            <v>Custom</v>
          </cell>
          <cell r="BK781">
            <v>101001</v>
          </cell>
        </row>
        <row r="782">
          <cell r="H782" t="str">
            <v>F81SL/T2</v>
          </cell>
          <cell r="M782" t="str">
            <v>T12 Linear Fluorescent</v>
          </cell>
          <cell r="W782" t="str">
            <v>Fluorescent, (1) 96", STD lamp, Tandem 2-lamp ballast</v>
          </cell>
          <cell r="AM782">
            <v>1</v>
          </cell>
          <cell r="AP782">
            <v>75</v>
          </cell>
          <cell r="AS782">
            <v>55</v>
          </cell>
          <cell r="AV782" t="str">
            <v>Electronic</v>
          </cell>
          <cell r="AZ782" t="str">
            <v>T12</v>
          </cell>
          <cell r="BG782" t="str">
            <v>Custom</v>
          </cell>
          <cell r="BK782">
            <v>101001</v>
          </cell>
        </row>
        <row r="783">
          <cell r="H783" t="str">
            <v>H75/1</v>
          </cell>
          <cell r="M783" t="str">
            <v>Halogen</v>
          </cell>
          <cell r="W783" t="str">
            <v>Halogen, (1) 75W lamp</v>
          </cell>
          <cell r="AM783">
            <v>1</v>
          </cell>
          <cell r="AP783">
            <v>75</v>
          </cell>
          <cell r="AS783">
            <v>75</v>
          </cell>
          <cell r="AV783" t="str">
            <v>NA</v>
          </cell>
          <cell r="AZ783" t="str">
            <v>Halogen</v>
          </cell>
          <cell r="BG783" t="str">
            <v>Custom</v>
          </cell>
          <cell r="BK783">
            <v>101106</v>
          </cell>
        </row>
        <row r="784">
          <cell r="H784" t="str">
            <v>MV75/1</v>
          </cell>
          <cell r="M784" t="str">
            <v>High Intensity Discharge (HID)</v>
          </cell>
          <cell r="W784" t="str">
            <v>Mercury Vapor, (1) 75W lamp</v>
          </cell>
          <cell r="AM784">
            <v>1</v>
          </cell>
          <cell r="AP784">
            <v>75</v>
          </cell>
          <cell r="AS784">
            <v>93</v>
          </cell>
          <cell r="AV784" t="str">
            <v>NA</v>
          </cell>
          <cell r="AZ784" t="str">
            <v>Mercury Vapor</v>
          </cell>
          <cell r="BG784" t="str">
            <v>Custom</v>
          </cell>
          <cell r="BK784">
            <v>101110</v>
          </cell>
        </row>
        <row r="785">
          <cell r="H785" t="str">
            <v>F51GPHL-H</v>
          </cell>
          <cell r="M785" t="str">
            <v>T5 Linear Fluorescent</v>
          </cell>
          <cell r="W785" t="str">
            <v>Fluorescent (1) 57.6" (1463mm) T-5 HO lamp; (1) Prog.Start or PRS Ballast, HLO (.95 &lt; BF &lt; 1.1)</v>
          </cell>
          <cell r="AM785">
            <v>1</v>
          </cell>
          <cell r="AP785">
            <v>80</v>
          </cell>
          <cell r="AS785">
            <v>90</v>
          </cell>
          <cell r="AV785" t="str">
            <v>PRS Elec.</v>
          </cell>
          <cell r="AZ785" t="str">
            <v>T5</v>
          </cell>
          <cell r="BG785" t="str">
            <v>Custom</v>
          </cell>
          <cell r="BK785">
            <v>101003</v>
          </cell>
        </row>
        <row r="786">
          <cell r="H786" t="str">
            <v>F52GPHL/2-H</v>
          </cell>
          <cell r="M786" t="str">
            <v>T5 Linear Fluorescent</v>
          </cell>
          <cell r="W786" t="str">
            <v>Fluorescent (2) 57.6" (1463mm) T-5 HO lamps; (1) Prog.Start or PRS Ballast, HLO (.95 &lt; BF &lt; 1.1)</v>
          </cell>
          <cell r="AM786">
            <v>2</v>
          </cell>
          <cell r="AP786">
            <v>80</v>
          </cell>
          <cell r="AS786">
            <v>180</v>
          </cell>
          <cell r="AV786" t="str">
            <v>PRS Elec.</v>
          </cell>
          <cell r="AZ786" t="str">
            <v>T5</v>
          </cell>
          <cell r="BG786" t="str">
            <v>Custom</v>
          </cell>
          <cell r="BK786">
            <v>101003</v>
          </cell>
        </row>
        <row r="787">
          <cell r="H787" t="str">
            <v>FEI80/1</v>
          </cell>
          <cell r="M787" t="str">
            <v>Electrodeless Induction Fluorescent</v>
          </cell>
          <cell r="W787" t="str">
            <v>Electrodeless Fluorescent System, (1) 80W lamp</v>
          </cell>
          <cell r="AM787">
            <v>1</v>
          </cell>
          <cell r="AP787">
            <v>80</v>
          </cell>
          <cell r="AS787">
            <v>84</v>
          </cell>
          <cell r="AV787" t="str">
            <v>Electronic</v>
          </cell>
          <cell r="AZ787" t="str">
            <v>Inefficient Induction Fixture</v>
          </cell>
          <cell r="BG787" t="str">
            <v>Custom</v>
          </cell>
          <cell r="BK787">
            <v>101113</v>
          </cell>
        </row>
        <row r="788">
          <cell r="H788" t="str">
            <v>H80/1</v>
          </cell>
          <cell r="M788" t="str">
            <v>Halogen</v>
          </cell>
          <cell r="W788" t="str">
            <v>Halogen, (1) 80W lamp</v>
          </cell>
          <cell r="AM788">
            <v>1</v>
          </cell>
          <cell r="AP788">
            <v>80</v>
          </cell>
          <cell r="AS788">
            <v>80</v>
          </cell>
          <cell r="AV788" t="str">
            <v>NA</v>
          </cell>
          <cell r="AZ788" t="str">
            <v>Halogen</v>
          </cell>
          <cell r="BG788" t="str">
            <v>Custom</v>
          </cell>
          <cell r="BK788">
            <v>101106</v>
          </cell>
        </row>
        <row r="789">
          <cell r="H789" t="str">
            <v>F61SHS</v>
          </cell>
          <cell r="M789" t="str">
            <v>T12 Linear Fluorescent</v>
          </cell>
          <cell r="W789" t="str">
            <v>Fluorescent, (1) 72", STD HO lamp</v>
          </cell>
          <cell r="AM789">
            <v>1</v>
          </cell>
          <cell r="AP789">
            <v>85</v>
          </cell>
          <cell r="AS789">
            <v>106</v>
          </cell>
          <cell r="AV789" t="str">
            <v>Mag-STD</v>
          </cell>
          <cell r="AZ789" t="str">
            <v>T12</v>
          </cell>
          <cell r="BG789" t="str">
            <v>Custom</v>
          </cell>
          <cell r="BK789">
            <v>101001</v>
          </cell>
        </row>
        <row r="790">
          <cell r="H790" t="str">
            <v>F62SHE</v>
          </cell>
          <cell r="M790" t="str">
            <v>T12 Linear Fluorescent</v>
          </cell>
          <cell r="W790" t="str">
            <v>Fluorescent, (2) 72", STD HO lamps</v>
          </cell>
          <cell r="AM790">
            <v>2</v>
          </cell>
          <cell r="AP790">
            <v>85</v>
          </cell>
          <cell r="AS790">
            <v>194</v>
          </cell>
          <cell r="AV790" t="str">
            <v>Mag-ES</v>
          </cell>
          <cell r="AZ790" t="str">
            <v>T12</v>
          </cell>
          <cell r="BG790" t="str">
            <v>Custom</v>
          </cell>
          <cell r="BK790">
            <v>101001</v>
          </cell>
        </row>
        <row r="791">
          <cell r="H791" t="str">
            <v>F62SHL</v>
          </cell>
          <cell r="M791" t="str">
            <v>T12 Linear Fluorescent</v>
          </cell>
          <cell r="W791" t="str">
            <v>Fluorescent, (2) 72", STD HO lamps</v>
          </cell>
          <cell r="AM791">
            <v>2</v>
          </cell>
          <cell r="AP791">
            <v>85</v>
          </cell>
          <cell r="AS791">
            <v>167</v>
          </cell>
          <cell r="AV791" t="str">
            <v>Electronic</v>
          </cell>
          <cell r="AZ791" t="str">
            <v>T12</v>
          </cell>
          <cell r="BG791" t="str">
            <v>Custom</v>
          </cell>
          <cell r="BK791">
            <v>101001</v>
          </cell>
        </row>
        <row r="792">
          <cell r="H792" t="str">
            <v>F62SHS</v>
          </cell>
          <cell r="M792" t="str">
            <v>T12 Linear Fluorescent</v>
          </cell>
          <cell r="W792" t="str">
            <v>Fluorescent, (2) 72", STD HO lamps</v>
          </cell>
          <cell r="AM792">
            <v>2</v>
          </cell>
          <cell r="AP792">
            <v>85</v>
          </cell>
          <cell r="AS792">
            <v>200</v>
          </cell>
          <cell r="AV792" t="str">
            <v>Mag-STD</v>
          </cell>
          <cell r="AZ792" t="str">
            <v>T12</v>
          </cell>
          <cell r="BG792" t="str">
            <v>Custom</v>
          </cell>
          <cell r="BK792">
            <v>101001</v>
          </cell>
        </row>
        <row r="793">
          <cell r="H793" t="str">
            <v>F64SHE</v>
          </cell>
          <cell r="M793" t="str">
            <v>T12 Linear Fluorescent</v>
          </cell>
          <cell r="W793" t="str">
            <v>Fluorescent, (4) 72", HO lamps</v>
          </cell>
          <cell r="AM793">
            <v>4</v>
          </cell>
          <cell r="AP793">
            <v>85</v>
          </cell>
          <cell r="AS793">
            <v>388</v>
          </cell>
          <cell r="AV793" t="str">
            <v>Mag-ES</v>
          </cell>
          <cell r="AZ793" t="str">
            <v>T12</v>
          </cell>
          <cell r="BG793" t="str">
            <v>Custom</v>
          </cell>
          <cell r="BK793">
            <v>101001</v>
          </cell>
        </row>
        <row r="794">
          <cell r="H794" t="str">
            <v>FEI85/1</v>
          </cell>
          <cell r="M794" t="str">
            <v>Electrodeless Induction Fluorescent</v>
          </cell>
          <cell r="W794" t="str">
            <v>Electrodeless Fluorescent System, (1) 85W lamp</v>
          </cell>
          <cell r="AM794">
            <v>1</v>
          </cell>
          <cell r="AP794">
            <v>85</v>
          </cell>
          <cell r="AS794">
            <v>89</v>
          </cell>
          <cell r="AV794" t="str">
            <v>Electronic</v>
          </cell>
          <cell r="AZ794" t="str">
            <v>Inefficient Induction Fixture</v>
          </cell>
          <cell r="BG794" t="str">
            <v>Custom</v>
          </cell>
          <cell r="BK794">
            <v>101113</v>
          </cell>
        </row>
        <row r="795">
          <cell r="H795" t="str">
            <v>F81LHL/T2</v>
          </cell>
          <cell r="M795" t="str">
            <v>T8 Linear Fluorescent</v>
          </cell>
          <cell r="W795" t="str">
            <v>Fluorescent, (1) 96", T-8 HO lamp, Tandem 2-lamp Ballast</v>
          </cell>
          <cell r="AM795">
            <v>1</v>
          </cell>
          <cell r="AP795">
            <v>86</v>
          </cell>
          <cell r="AS795">
            <v>80</v>
          </cell>
          <cell r="AV795" t="str">
            <v>Electronic</v>
          </cell>
          <cell r="AZ795" t="str">
            <v>T8</v>
          </cell>
          <cell r="BG795" t="str">
            <v>Custom</v>
          </cell>
          <cell r="BK795">
            <v>101002</v>
          </cell>
        </row>
        <row r="796">
          <cell r="H796" t="str">
            <v>F81T12-HO</v>
          </cell>
          <cell r="M796" t="str">
            <v>T12 Linear Fluorescent (T8 Baseline)</v>
          </cell>
          <cell r="W796" t="str">
            <v>Fluorescent, (1) 96", T12 HO lamp (T8 Baseline)</v>
          </cell>
          <cell r="AM796">
            <v>1</v>
          </cell>
          <cell r="AP796">
            <v>86</v>
          </cell>
          <cell r="AS796">
            <v>101</v>
          </cell>
          <cell r="AV796" t="str">
            <v>Mag/Elec</v>
          </cell>
          <cell r="AZ796" t="str">
            <v>T12</v>
          </cell>
          <cell r="BG796" t="str">
            <v>Custom</v>
          </cell>
          <cell r="BK796">
            <v>101001</v>
          </cell>
        </row>
        <row r="797">
          <cell r="H797" t="str">
            <v>F81T12-VHO</v>
          </cell>
          <cell r="M797" t="str">
            <v>T12 Linear Fluorescent (T8 Baseline)</v>
          </cell>
          <cell r="W797" t="str">
            <v>Fluorescent, (1) 96", T12 VHO lamp (T8 Baseline)</v>
          </cell>
          <cell r="AM797">
            <v>1</v>
          </cell>
          <cell r="AP797">
            <v>86</v>
          </cell>
          <cell r="AS797">
            <v>101</v>
          </cell>
          <cell r="AV797" t="str">
            <v>Mag/Elec</v>
          </cell>
          <cell r="AZ797" t="str">
            <v>T12</v>
          </cell>
          <cell r="BG797" t="str">
            <v>Custom</v>
          </cell>
          <cell r="BK797">
            <v>101001</v>
          </cell>
        </row>
        <row r="798">
          <cell r="H798" t="str">
            <v>F82LHL</v>
          </cell>
          <cell r="M798" t="str">
            <v>T8 Linear Fluorescent</v>
          </cell>
          <cell r="W798" t="str">
            <v>Fluorescent, (2) 96", T-8 HO lamps</v>
          </cell>
          <cell r="AM798">
            <v>2</v>
          </cell>
          <cell r="AP798">
            <v>86</v>
          </cell>
          <cell r="AS798">
            <v>160</v>
          </cell>
          <cell r="AV798" t="str">
            <v>Electronic</v>
          </cell>
          <cell r="AZ798" t="str">
            <v>T8</v>
          </cell>
          <cell r="BG798" t="str">
            <v>Custom</v>
          </cell>
          <cell r="BK798">
            <v>101002</v>
          </cell>
        </row>
        <row r="799">
          <cell r="H799" t="str">
            <v>F82T12-HO</v>
          </cell>
          <cell r="M799" t="str">
            <v>T12 Linear Fluorescent (T8 Baseline)</v>
          </cell>
          <cell r="W799" t="str">
            <v>Fluorescent, (2) 96", T12 HO lamps (T8 Baseline)</v>
          </cell>
          <cell r="AM799">
            <v>2</v>
          </cell>
          <cell r="AP799">
            <v>86</v>
          </cell>
          <cell r="AS799">
            <v>160</v>
          </cell>
          <cell r="AV799" t="str">
            <v>Mag/Elec</v>
          </cell>
          <cell r="AZ799" t="str">
            <v>T12</v>
          </cell>
          <cell r="BG799" t="str">
            <v>Custom</v>
          </cell>
          <cell r="BK799">
            <v>101001</v>
          </cell>
        </row>
        <row r="800">
          <cell r="H800" t="str">
            <v>F82T12-VHO</v>
          </cell>
          <cell r="M800" t="str">
            <v>T12 Linear Fluorescent (T8 Baseline)</v>
          </cell>
          <cell r="W800" t="str">
            <v>Fluorescent, (2) 96", T12 VHO lamps (T8 Baseline)</v>
          </cell>
          <cell r="AM800">
            <v>2</v>
          </cell>
          <cell r="AP800">
            <v>86</v>
          </cell>
          <cell r="AS800">
            <v>160</v>
          </cell>
          <cell r="AV800" t="str">
            <v>Mag/Elec</v>
          </cell>
          <cell r="AZ800" t="str">
            <v>T12</v>
          </cell>
          <cell r="BG800" t="str">
            <v>Custom</v>
          </cell>
          <cell r="BK800">
            <v>101001</v>
          </cell>
        </row>
        <row r="801">
          <cell r="H801" t="str">
            <v>F83T12-HO</v>
          </cell>
          <cell r="M801" t="str">
            <v>T12 Linear Fluorescent (T8 Baseline)</v>
          </cell>
          <cell r="W801" t="str">
            <v>Fluorescent, (3) 96", T12 HO lamps (T8 Baseline)</v>
          </cell>
          <cell r="AM801">
            <v>3</v>
          </cell>
          <cell r="AP801">
            <v>86</v>
          </cell>
          <cell r="AS801">
            <v>261</v>
          </cell>
          <cell r="AV801" t="str">
            <v>Mag/Elec</v>
          </cell>
          <cell r="AZ801" t="str">
            <v>T12</v>
          </cell>
          <cell r="BG801" t="str">
            <v>Custom</v>
          </cell>
          <cell r="BK801">
            <v>101001</v>
          </cell>
        </row>
        <row r="802">
          <cell r="H802" t="str">
            <v>F83T12-VHO</v>
          </cell>
          <cell r="M802" t="str">
            <v>T12 Linear Fluorescent (T8 Baseline)</v>
          </cell>
          <cell r="W802" t="str">
            <v>Fluorescent, (3) 96", T12 VHO lamps (T8 Baseline)</v>
          </cell>
          <cell r="AM802">
            <v>3</v>
          </cell>
          <cell r="AP802">
            <v>86</v>
          </cell>
          <cell r="AS802">
            <v>261</v>
          </cell>
          <cell r="AV802" t="str">
            <v>Mag/Elec</v>
          </cell>
          <cell r="AZ802" t="str">
            <v>T12</v>
          </cell>
          <cell r="BG802" t="str">
            <v>Custom</v>
          </cell>
          <cell r="BK802">
            <v>101001</v>
          </cell>
        </row>
        <row r="803">
          <cell r="H803" t="str">
            <v>F84LHL</v>
          </cell>
          <cell r="M803" t="str">
            <v>T8 Linear Fluorescent</v>
          </cell>
          <cell r="W803" t="str">
            <v>Fluorescent, (4) 96", T-8 HO lamps</v>
          </cell>
          <cell r="AM803">
            <v>4</v>
          </cell>
          <cell r="AP803">
            <v>86</v>
          </cell>
          <cell r="AS803">
            <v>320</v>
          </cell>
          <cell r="AV803" t="str">
            <v>Electronic</v>
          </cell>
          <cell r="AZ803" t="str">
            <v>T8</v>
          </cell>
          <cell r="BG803" t="str">
            <v>Custom</v>
          </cell>
          <cell r="BK803">
            <v>101002</v>
          </cell>
        </row>
        <row r="804">
          <cell r="H804" t="str">
            <v>F84T12-HO</v>
          </cell>
          <cell r="M804" t="str">
            <v>T12 Linear Fluorescent (T8 Baseline)</v>
          </cell>
          <cell r="W804" t="str">
            <v>Fluorescent, (4) 96", T12 HO lamps (T8 Baseline)</v>
          </cell>
          <cell r="AM804">
            <v>4</v>
          </cell>
          <cell r="AP804">
            <v>86</v>
          </cell>
          <cell r="AS804">
            <v>319</v>
          </cell>
          <cell r="AV804" t="str">
            <v>Mag/Elec</v>
          </cell>
          <cell r="AZ804" t="str">
            <v>T12</v>
          </cell>
          <cell r="BG804" t="str">
            <v>Custom</v>
          </cell>
          <cell r="BK804">
            <v>101001</v>
          </cell>
        </row>
        <row r="805">
          <cell r="H805" t="str">
            <v>F84T12-VHO</v>
          </cell>
          <cell r="M805" t="str">
            <v>T12 Linear Fluorescent (T8 Baseline)</v>
          </cell>
          <cell r="W805" t="str">
            <v>Fluorescent, (4) 96", T12 VHO lamps (T8 Baseline)</v>
          </cell>
          <cell r="AM805">
            <v>4</v>
          </cell>
          <cell r="AP805">
            <v>86</v>
          </cell>
          <cell r="AS805">
            <v>319</v>
          </cell>
          <cell r="AV805" t="str">
            <v>Mag/Elec</v>
          </cell>
          <cell r="AZ805" t="str">
            <v>T12</v>
          </cell>
          <cell r="BG805" t="str">
            <v>Custom</v>
          </cell>
          <cell r="BK805">
            <v>101001</v>
          </cell>
        </row>
        <row r="806">
          <cell r="H806" t="str">
            <v>F86T12-HO</v>
          </cell>
          <cell r="M806" t="str">
            <v>T12 Linear Fluorescent (T8 Baseline)</v>
          </cell>
          <cell r="W806" t="str">
            <v>Fluorescent, (6) 96", T12 HO lamps (T8 Baseline)</v>
          </cell>
          <cell r="AM806">
            <v>6</v>
          </cell>
          <cell r="AP806">
            <v>86</v>
          </cell>
          <cell r="AS806">
            <v>481</v>
          </cell>
          <cell r="AV806" t="str">
            <v>Mag/Elec</v>
          </cell>
          <cell r="AZ806" t="str">
            <v>T12</v>
          </cell>
          <cell r="BG806" t="str">
            <v>Custom</v>
          </cell>
          <cell r="BK806">
            <v>101001</v>
          </cell>
        </row>
        <row r="807">
          <cell r="H807" t="str">
            <v>F86T12-VHO</v>
          </cell>
          <cell r="M807" t="str">
            <v>T12 Linear Fluorescent (T8 Baseline)</v>
          </cell>
          <cell r="W807" t="str">
            <v>Fluorescent, (6) 96", T12 VHO lamps (T8 Baseline)</v>
          </cell>
          <cell r="AM807">
            <v>6</v>
          </cell>
          <cell r="AP807">
            <v>86</v>
          </cell>
          <cell r="AS807">
            <v>481</v>
          </cell>
          <cell r="AV807" t="str">
            <v>Mag/Elec</v>
          </cell>
          <cell r="AZ807" t="str">
            <v>T12</v>
          </cell>
          <cell r="BG807" t="str">
            <v>Custom</v>
          </cell>
          <cell r="BK807">
            <v>101001</v>
          </cell>
        </row>
        <row r="808">
          <cell r="H808" t="str">
            <v>F88T12-HO</v>
          </cell>
          <cell r="M808" t="str">
            <v>T12 Linear Fluorescent (T8 Baseline)</v>
          </cell>
          <cell r="W808" t="str">
            <v>Fluorescent, (8) 96", T12 HO lamps (T8 Baseline)</v>
          </cell>
          <cell r="AM808">
            <v>8</v>
          </cell>
          <cell r="AP808">
            <v>86</v>
          </cell>
          <cell r="AS808">
            <v>638</v>
          </cell>
          <cell r="AV808" t="str">
            <v>Mag/Elec</v>
          </cell>
          <cell r="AZ808" t="str">
            <v>T12</v>
          </cell>
          <cell r="BG808" t="str">
            <v>Custom</v>
          </cell>
          <cell r="BK808">
            <v>101001</v>
          </cell>
        </row>
        <row r="809">
          <cell r="H809" t="str">
            <v>F88T12-VHO</v>
          </cell>
          <cell r="M809" t="str">
            <v>T12 Linear Fluorescent (T8 Baseline)</v>
          </cell>
          <cell r="W809" t="str">
            <v>Fluorescent, (8) 96", T12 VHO lamps (T8 Baseline)</v>
          </cell>
          <cell r="AM809">
            <v>8</v>
          </cell>
          <cell r="AP809">
            <v>86</v>
          </cell>
          <cell r="AS809">
            <v>638</v>
          </cell>
          <cell r="AV809" t="str">
            <v>Mag/Elec</v>
          </cell>
          <cell r="AZ809" t="str">
            <v>T12</v>
          </cell>
          <cell r="BG809" t="str">
            <v>Custom</v>
          </cell>
          <cell r="BK809">
            <v>101001</v>
          </cell>
        </row>
        <row r="810">
          <cell r="H810" t="str">
            <v>H90/1</v>
          </cell>
          <cell r="M810" t="str">
            <v>Halogen</v>
          </cell>
          <cell r="W810" t="str">
            <v>Halogen, (1) 90W lamp</v>
          </cell>
          <cell r="AM810">
            <v>1</v>
          </cell>
          <cell r="AP810">
            <v>90</v>
          </cell>
          <cell r="AS810">
            <v>90</v>
          </cell>
          <cell r="AV810" t="str">
            <v>NA</v>
          </cell>
          <cell r="AZ810" t="str">
            <v>Halogen</v>
          </cell>
          <cell r="BG810" t="str">
            <v>Custom</v>
          </cell>
          <cell r="BK810">
            <v>101106</v>
          </cell>
        </row>
        <row r="811">
          <cell r="H811" t="str">
            <v>F71HS</v>
          </cell>
          <cell r="M811" t="str">
            <v>T12 Linear Fluorescent</v>
          </cell>
          <cell r="W811" t="str">
            <v>Fluorescent, (1) 84", HO lamp</v>
          </cell>
          <cell r="AM811">
            <v>1</v>
          </cell>
          <cell r="AP811">
            <v>100</v>
          </cell>
          <cell r="AS811">
            <v>104</v>
          </cell>
          <cell r="AV811" t="str">
            <v>Mag-ES</v>
          </cell>
          <cell r="AZ811" t="str">
            <v>T12</v>
          </cell>
          <cell r="BG811" t="str">
            <v>Custom</v>
          </cell>
          <cell r="BK811">
            <v>101001</v>
          </cell>
        </row>
        <row r="812">
          <cell r="H812" t="str">
            <v>F72HS</v>
          </cell>
          <cell r="M812" t="str">
            <v>T12 Linear Fluorescent</v>
          </cell>
          <cell r="W812" t="str">
            <v>Fluorescent, (2) 84", HO lamp</v>
          </cell>
          <cell r="AM812">
            <v>2</v>
          </cell>
          <cell r="AP812">
            <v>100</v>
          </cell>
          <cell r="AS812">
            <v>198</v>
          </cell>
          <cell r="AV812" t="str">
            <v>Mag-ES</v>
          </cell>
          <cell r="AZ812" t="str">
            <v>T12</v>
          </cell>
          <cell r="BG812" t="str">
            <v>Custom</v>
          </cell>
          <cell r="BK812">
            <v>101001</v>
          </cell>
        </row>
        <row r="813">
          <cell r="H813" t="str">
            <v>FEI100/1</v>
          </cell>
          <cell r="M813" t="str">
            <v>Electrodeless Induction Fluorescent</v>
          </cell>
          <cell r="W813" t="str">
            <v>Electrodeless Fluorescent System, (1) 100W lamp</v>
          </cell>
          <cell r="AM813">
            <v>1</v>
          </cell>
          <cell r="AP813">
            <v>100</v>
          </cell>
          <cell r="AS813">
            <v>105</v>
          </cell>
          <cell r="AV813" t="str">
            <v>Electronic</v>
          </cell>
          <cell r="AZ813" t="str">
            <v>Inefficient Induction Fixture</v>
          </cell>
          <cell r="BG813" t="str">
            <v>Custom</v>
          </cell>
          <cell r="BK813">
            <v>101113</v>
          </cell>
        </row>
        <row r="814">
          <cell r="H814" t="str">
            <v>H100/1</v>
          </cell>
          <cell r="M814" t="str">
            <v>Halogen</v>
          </cell>
          <cell r="W814" t="str">
            <v>Halogen, (1) 100W lamp</v>
          </cell>
          <cell r="AM814">
            <v>1</v>
          </cell>
          <cell r="AP814">
            <v>100</v>
          </cell>
          <cell r="AS814">
            <v>100</v>
          </cell>
          <cell r="AV814" t="str">
            <v>NA</v>
          </cell>
          <cell r="AZ814" t="str">
            <v>Halogen</v>
          </cell>
          <cell r="BG814" t="str">
            <v>Custom</v>
          </cell>
          <cell r="BK814">
            <v>101106</v>
          </cell>
        </row>
        <row r="815">
          <cell r="H815" t="str">
            <v>HPS100/1</v>
          </cell>
          <cell r="M815" t="str">
            <v>High Intensity Discharge (HID)</v>
          </cell>
          <cell r="W815" t="str">
            <v>High Pressure Sodium, (1) 100W lamp</v>
          </cell>
          <cell r="AM815">
            <v>1</v>
          </cell>
          <cell r="AP815">
            <v>100</v>
          </cell>
          <cell r="AS815">
            <v>138</v>
          </cell>
          <cell r="AV815" t="str">
            <v>NA</v>
          </cell>
          <cell r="AZ815" t="str">
            <v>High Pressure Sodium</v>
          </cell>
          <cell r="BG815" t="str">
            <v>Custom</v>
          </cell>
          <cell r="BK815">
            <v>101136</v>
          </cell>
        </row>
        <row r="816">
          <cell r="H816" t="str">
            <v>MH100/1</v>
          </cell>
          <cell r="M816" t="str">
            <v>High Intensity Discharge (HID)</v>
          </cell>
          <cell r="W816" t="str">
            <v>Metal Halide, (1) 100W lamp, Magnetic ballast</v>
          </cell>
          <cell r="AM816">
            <v>1</v>
          </cell>
          <cell r="AP816">
            <v>100</v>
          </cell>
          <cell r="AS816">
            <v>124</v>
          </cell>
          <cell r="AV816" t="str">
            <v>Magnetic</v>
          </cell>
          <cell r="AZ816" t="str">
            <v>Metal Halide</v>
          </cell>
          <cell r="BG816" t="str">
            <v>Custom</v>
          </cell>
          <cell r="BK816">
            <v>101108</v>
          </cell>
        </row>
        <row r="817">
          <cell r="H817" t="str">
            <v>MH100/1-L</v>
          </cell>
          <cell r="M817" t="str">
            <v>High Intensity Discharge (HID)</v>
          </cell>
          <cell r="W817" t="str">
            <v>Metal Halide, (1) 100W lamp</v>
          </cell>
          <cell r="AM817">
            <v>1</v>
          </cell>
          <cell r="AP817">
            <v>100</v>
          </cell>
          <cell r="AS817">
            <v>108</v>
          </cell>
          <cell r="AV817" t="str">
            <v>Electronic</v>
          </cell>
          <cell r="AZ817" t="str">
            <v>Metal Halide</v>
          </cell>
          <cell r="BG817" t="str">
            <v>Custom</v>
          </cell>
          <cell r="BK817">
            <v>101108</v>
          </cell>
        </row>
        <row r="818">
          <cell r="H818" t="str">
            <v>MV100/1</v>
          </cell>
          <cell r="M818" t="str">
            <v>High Intensity Discharge (HID)</v>
          </cell>
          <cell r="W818" t="str">
            <v>Mercury Vapor, (1) 100W lamp</v>
          </cell>
          <cell r="AM818">
            <v>1</v>
          </cell>
          <cell r="AP818">
            <v>100</v>
          </cell>
          <cell r="AS818">
            <v>125</v>
          </cell>
          <cell r="AV818" t="str">
            <v>NA</v>
          </cell>
          <cell r="AZ818" t="str">
            <v>Mercury Vapor</v>
          </cell>
          <cell r="BG818" t="str">
            <v>Custom</v>
          </cell>
          <cell r="BK818">
            <v>101110</v>
          </cell>
        </row>
        <row r="819">
          <cell r="H819" t="str">
            <v>FEI125/1</v>
          </cell>
          <cell r="M819" t="str">
            <v>Electrodeless Induction Fluorescent</v>
          </cell>
          <cell r="W819" t="str">
            <v>Electrodeless Fluorescent System, (1) 125W lamp</v>
          </cell>
          <cell r="AM819">
            <v>1</v>
          </cell>
          <cell r="AP819">
            <v>125</v>
          </cell>
          <cell r="AS819">
            <v>131</v>
          </cell>
          <cell r="AV819" t="str">
            <v>Electronic</v>
          </cell>
          <cell r="AZ819" t="str">
            <v>Inefficient Induction Fixture</v>
          </cell>
          <cell r="BG819" t="str">
            <v>Custom</v>
          </cell>
          <cell r="BK819">
            <v>101113</v>
          </cell>
        </row>
        <row r="820">
          <cell r="H820" t="str">
            <v>MH125/1</v>
          </cell>
          <cell r="M820" t="str">
            <v>High Intensity Discharge (HID)</v>
          </cell>
          <cell r="W820" t="str">
            <v>Metal Halide, (1) 125W lamp, Magnetic ballast</v>
          </cell>
          <cell r="AM820">
            <v>1</v>
          </cell>
          <cell r="AP820">
            <v>125</v>
          </cell>
          <cell r="AS820">
            <v>148</v>
          </cell>
          <cell r="AV820" t="str">
            <v>Magnetic</v>
          </cell>
          <cell r="AZ820" t="str">
            <v>Metal Halide</v>
          </cell>
          <cell r="BG820" t="str">
            <v>Custom</v>
          </cell>
          <cell r="BK820">
            <v>101108</v>
          </cell>
        </row>
        <row r="821">
          <cell r="H821" t="str">
            <v>F51SVS</v>
          </cell>
          <cell r="M821" t="str">
            <v>T12 Linear Fluorescent</v>
          </cell>
          <cell r="W821" t="str">
            <v>Fluorescent, (1) 60", VHO ES lamp</v>
          </cell>
          <cell r="AM821">
            <v>1</v>
          </cell>
          <cell r="AP821">
            <v>135</v>
          </cell>
          <cell r="AS821">
            <v>165</v>
          </cell>
          <cell r="AV821" t="str">
            <v>Mag-STD</v>
          </cell>
          <cell r="AZ821" t="str">
            <v>T12</v>
          </cell>
          <cell r="BG821" t="str">
            <v>Custom</v>
          </cell>
          <cell r="BK821">
            <v>101001</v>
          </cell>
        </row>
        <row r="822">
          <cell r="H822" t="str">
            <v>F52SVS</v>
          </cell>
          <cell r="M822" t="str">
            <v>T12 Linear Fluorescent</v>
          </cell>
          <cell r="W822" t="str">
            <v>Fluorescent, (2) 60", VHO ES lamps</v>
          </cell>
          <cell r="AM822">
            <v>2</v>
          </cell>
          <cell r="AP822">
            <v>135</v>
          </cell>
          <cell r="AS822">
            <v>310</v>
          </cell>
          <cell r="AV822" t="str">
            <v>Mag-STD</v>
          </cell>
          <cell r="AZ822" t="str">
            <v>T12</v>
          </cell>
          <cell r="BG822" t="str">
            <v>Custom</v>
          </cell>
          <cell r="BK822">
            <v>101001</v>
          </cell>
        </row>
        <row r="823">
          <cell r="H823" t="str">
            <v>FEI150/1</v>
          </cell>
          <cell r="M823" t="str">
            <v>Electrodeless Induction Fluorescent</v>
          </cell>
          <cell r="W823" t="str">
            <v>Electrodeless Fluorescent System, (1) 150W lamp</v>
          </cell>
          <cell r="AM823">
            <v>1</v>
          </cell>
          <cell r="AP823">
            <v>150</v>
          </cell>
          <cell r="AS823">
            <v>157</v>
          </cell>
          <cell r="AV823" t="str">
            <v>Electronic</v>
          </cell>
          <cell r="AZ823" t="str">
            <v>Inefficient Induction Fixture</v>
          </cell>
          <cell r="BG823" t="str">
            <v>Custom</v>
          </cell>
          <cell r="BK823">
            <v>101113</v>
          </cell>
        </row>
        <row r="824">
          <cell r="H824" t="str">
            <v>H150/1</v>
          </cell>
          <cell r="M824" t="str">
            <v>Halogen</v>
          </cell>
          <cell r="W824" t="str">
            <v>Halogen, (1) 150W lamp</v>
          </cell>
          <cell r="AM824">
            <v>1</v>
          </cell>
          <cell r="AP824">
            <v>150</v>
          </cell>
          <cell r="AS824">
            <v>150</v>
          </cell>
          <cell r="AV824" t="str">
            <v>NA</v>
          </cell>
          <cell r="AZ824" t="str">
            <v>Halogen</v>
          </cell>
          <cell r="BG824" t="str">
            <v>Custom</v>
          </cell>
          <cell r="BK824">
            <v>101106</v>
          </cell>
        </row>
        <row r="825">
          <cell r="H825" t="str">
            <v>HPS150/1</v>
          </cell>
          <cell r="M825" t="str">
            <v>High Intensity Discharge (HID)</v>
          </cell>
          <cell r="W825" t="str">
            <v>High Pressure Sodium, (1) 150W lamp</v>
          </cell>
          <cell r="AM825">
            <v>1</v>
          </cell>
          <cell r="AP825">
            <v>150</v>
          </cell>
          <cell r="AS825">
            <v>188</v>
          </cell>
          <cell r="AV825" t="str">
            <v>NA</v>
          </cell>
          <cell r="AZ825" t="str">
            <v>High Pressure Sodium</v>
          </cell>
          <cell r="BG825" t="str">
            <v>Custom</v>
          </cell>
          <cell r="BK825">
            <v>101136</v>
          </cell>
        </row>
        <row r="826">
          <cell r="H826" t="str">
            <v>MH150/1</v>
          </cell>
          <cell r="M826" t="str">
            <v>High Intensity Discharge (HID)</v>
          </cell>
          <cell r="W826" t="str">
            <v>Metal Halide, (1) 150W lamp, Magnetic ballast</v>
          </cell>
          <cell r="AM826">
            <v>1</v>
          </cell>
          <cell r="AP826">
            <v>150</v>
          </cell>
          <cell r="AS826">
            <v>183</v>
          </cell>
          <cell r="AV826" t="str">
            <v>Magnetic</v>
          </cell>
          <cell r="AZ826" t="str">
            <v>Metal Halide</v>
          </cell>
          <cell r="BG826" t="str">
            <v>Custom</v>
          </cell>
          <cell r="BK826">
            <v>101108</v>
          </cell>
        </row>
        <row r="827">
          <cell r="H827" t="str">
            <v>MH150/1-L</v>
          </cell>
          <cell r="M827" t="str">
            <v>High Intensity Discharge (HID)</v>
          </cell>
          <cell r="W827" t="str">
            <v>Metal Halide, (1) 150W lamp</v>
          </cell>
          <cell r="AM827">
            <v>1</v>
          </cell>
          <cell r="AP827">
            <v>150</v>
          </cell>
          <cell r="AS827">
            <v>163</v>
          </cell>
          <cell r="AV827" t="str">
            <v>Electronic</v>
          </cell>
          <cell r="AZ827" t="str">
            <v>Metal Halide</v>
          </cell>
          <cell r="BG827" t="str">
            <v>Custom</v>
          </cell>
          <cell r="BK827">
            <v>101108</v>
          </cell>
        </row>
        <row r="828">
          <cell r="H828" t="str">
            <v>F61SVS</v>
          </cell>
          <cell r="M828" t="str">
            <v>T12 Linear Fluorescent</v>
          </cell>
          <cell r="W828" t="str">
            <v>Fluorescent, (1) 72", VHO lamp</v>
          </cell>
          <cell r="AM828">
            <v>1</v>
          </cell>
          <cell r="AP828">
            <v>160</v>
          </cell>
          <cell r="AS828">
            <v>180</v>
          </cell>
          <cell r="AV828" t="str">
            <v>Mag-STD</v>
          </cell>
          <cell r="AZ828" t="str">
            <v>T12</v>
          </cell>
          <cell r="BG828" t="str">
            <v>Custom</v>
          </cell>
          <cell r="BK828">
            <v>101001</v>
          </cell>
        </row>
        <row r="829">
          <cell r="H829" t="str">
            <v>F62SVS</v>
          </cell>
          <cell r="M829" t="str">
            <v>T12 Linear Fluorescent</v>
          </cell>
          <cell r="W829" t="str">
            <v>Fluorescent, (2) 72", VHO lamps</v>
          </cell>
          <cell r="AM829">
            <v>2</v>
          </cell>
          <cell r="AP829">
            <v>160</v>
          </cell>
          <cell r="AS829">
            <v>330</v>
          </cell>
          <cell r="AV829" t="str">
            <v>Mag-STD</v>
          </cell>
          <cell r="AZ829" t="str">
            <v>T12</v>
          </cell>
          <cell r="BG829" t="str">
            <v>Custom</v>
          </cell>
          <cell r="BK829">
            <v>101001</v>
          </cell>
        </row>
        <row r="830">
          <cell r="H830" t="str">
            <v>MV160/1</v>
          </cell>
          <cell r="M830" t="str">
            <v>High Intensity Discharge (HID)</v>
          </cell>
          <cell r="W830" t="str">
            <v>Mercury Vapor, Self-Ballasted, (1) 160W self-ballasted lamp</v>
          </cell>
          <cell r="AM830">
            <v>1</v>
          </cell>
          <cell r="AP830">
            <v>160</v>
          </cell>
          <cell r="AS830">
            <v>160</v>
          </cell>
          <cell r="AV830" t="str">
            <v>NA</v>
          </cell>
          <cell r="AZ830" t="str">
            <v>Mercury Vapor</v>
          </cell>
          <cell r="BG830" t="str">
            <v>Custom</v>
          </cell>
          <cell r="BK830">
            <v>101110</v>
          </cell>
        </row>
        <row r="831">
          <cell r="H831" t="str">
            <v>FEI165/1</v>
          </cell>
          <cell r="M831" t="str">
            <v>Electrodeless Induction Fluorescent</v>
          </cell>
          <cell r="W831" t="str">
            <v>Electrodeless Fluorescent System, (1) 165W lamp</v>
          </cell>
          <cell r="AM831">
            <v>1</v>
          </cell>
          <cell r="AP831">
            <v>165</v>
          </cell>
          <cell r="AS831">
            <v>173</v>
          </cell>
          <cell r="AV831" t="str">
            <v>Electronic</v>
          </cell>
          <cell r="AZ831" t="str">
            <v>Inefficient Induction Fixture</v>
          </cell>
          <cell r="BG831" t="str">
            <v>Custom</v>
          </cell>
          <cell r="BK831">
            <v>101113</v>
          </cell>
        </row>
        <row r="832">
          <cell r="H832" t="str">
            <v>MH175/1</v>
          </cell>
          <cell r="M832" t="str">
            <v>High Intensity Discharge (HID)</v>
          </cell>
          <cell r="W832" t="str">
            <v>Metal Halide, (1) 175W lamp, Magnetic ballast</v>
          </cell>
          <cell r="AM832">
            <v>1</v>
          </cell>
          <cell r="AP832">
            <v>175</v>
          </cell>
          <cell r="AS832">
            <v>208</v>
          </cell>
          <cell r="AV832" t="str">
            <v>Magnetic</v>
          </cell>
          <cell r="AZ832" t="str">
            <v>Metal Halide</v>
          </cell>
          <cell r="BG832" t="str">
            <v>Custom</v>
          </cell>
          <cell r="BK832">
            <v>101108</v>
          </cell>
        </row>
        <row r="833">
          <cell r="H833" t="str">
            <v>MH175/1-L</v>
          </cell>
          <cell r="M833" t="str">
            <v>High Intensity Discharge (HID)</v>
          </cell>
          <cell r="W833" t="str">
            <v>Metal Halide, (1) 175W lamp</v>
          </cell>
          <cell r="AM833">
            <v>1</v>
          </cell>
          <cell r="AP833">
            <v>175</v>
          </cell>
          <cell r="AS833">
            <v>196</v>
          </cell>
          <cell r="AV833" t="str">
            <v>Electronic</v>
          </cell>
          <cell r="AZ833" t="str">
            <v>Metal Halide</v>
          </cell>
          <cell r="BG833" t="str">
            <v>Custom</v>
          </cell>
          <cell r="BK833">
            <v>101108</v>
          </cell>
        </row>
        <row r="834">
          <cell r="H834" t="str">
            <v>MV175/1</v>
          </cell>
          <cell r="M834" t="str">
            <v>High Intensity Discharge (HID)</v>
          </cell>
          <cell r="W834" t="str">
            <v>Mercury Vapor, (1) 175W lamp</v>
          </cell>
          <cell r="AM834">
            <v>1</v>
          </cell>
          <cell r="AP834">
            <v>175</v>
          </cell>
          <cell r="AS834">
            <v>205</v>
          </cell>
          <cell r="AV834" t="str">
            <v>NA</v>
          </cell>
          <cell r="AZ834" t="str">
            <v>Mercury Vapor</v>
          </cell>
          <cell r="BG834" t="str">
            <v>Custom</v>
          </cell>
          <cell r="BK834">
            <v>101110</v>
          </cell>
        </row>
        <row r="835">
          <cell r="H835" t="str">
            <v>FEI200/1</v>
          </cell>
          <cell r="M835" t="str">
            <v>Electrodeless Induction Fluorescent</v>
          </cell>
          <cell r="W835" t="str">
            <v>Electrodeless Fluorescent System, (1) 200W lamp</v>
          </cell>
          <cell r="AM835">
            <v>1</v>
          </cell>
          <cell r="AP835">
            <v>200</v>
          </cell>
          <cell r="AS835">
            <v>210</v>
          </cell>
          <cell r="AV835" t="str">
            <v>Electronic</v>
          </cell>
          <cell r="AZ835" t="str">
            <v>Inefficient Induction Fixture</v>
          </cell>
          <cell r="BG835" t="str">
            <v>Custom</v>
          </cell>
          <cell r="BK835">
            <v>101113</v>
          </cell>
        </row>
        <row r="836">
          <cell r="H836" t="str">
            <v>HPS200/1</v>
          </cell>
          <cell r="M836" t="str">
            <v>High Intensity Discharge (HID)</v>
          </cell>
          <cell r="W836" t="str">
            <v>High Pressure Sodium, (1) 200W lamp</v>
          </cell>
          <cell r="AM836">
            <v>1</v>
          </cell>
          <cell r="AP836">
            <v>200</v>
          </cell>
          <cell r="AS836">
            <v>250</v>
          </cell>
          <cell r="AV836" t="str">
            <v>NA</v>
          </cell>
          <cell r="AZ836" t="str">
            <v>High Pressure Sodium</v>
          </cell>
          <cell r="BG836" t="str">
            <v>Custom</v>
          </cell>
          <cell r="BK836">
            <v>101136</v>
          </cell>
        </row>
        <row r="837">
          <cell r="H837" t="str">
            <v>MH200/1</v>
          </cell>
          <cell r="M837" t="str">
            <v>High Intensity Discharge (HID)</v>
          </cell>
          <cell r="W837" t="str">
            <v>Metal Halide, (1) 200W lamp, Magnetic ballast</v>
          </cell>
          <cell r="AM837">
            <v>1</v>
          </cell>
          <cell r="AP837">
            <v>200</v>
          </cell>
          <cell r="AS837">
            <v>228</v>
          </cell>
          <cell r="AV837" t="str">
            <v>Magnetic</v>
          </cell>
          <cell r="AZ837" t="str">
            <v>Metal Halide</v>
          </cell>
          <cell r="BG837" t="str">
            <v>Custom</v>
          </cell>
          <cell r="BK837">
            <v>101108</v>
          </cell>
        </row>
        <row r="838">
          <cell r="H838" t="str">
            <v>MH200/1-L</v>
          </cell>
          <cell r="M838" t="str">
            <v>High Intensity Discharge (HID)</v>
          </cell>
          <cell r="W838" t="str">
            <v>Metal Halide, (1) 200W lamp</v>
          </cell>
          <cell r="AM838">
            <v>1</v>
          </cell>
          <cell r="AP838">
            <v>200</v>
          </cell>
          <cell r="AS838">
            <v>219</v>
          </cell>
          <cell r="AV838" t="str">
            <v>Electronic</v>
          </cell>
          <cell r="AZ838" t="str">
            <v>Metal Halide</v>
          </cell>
          <cell r="BG838" t="str">
            <v>Custom</v>
          </cell>
          <cell r="BK838">
            <v>101108</v>
          </cell>
        </row>
        <row r="839">
          <cell r="H839" t="str">
            <v>F81SGS</v>
          </cell>
          <cell r="M839" t="str">
            <v>T17 Linear Fluorescent</v>
          </cell>
          <cell r="W839" t="str">
            <v>Fluorescent, (1) 96", T17 Grooved lamp</v>
          </cell>
          <cell r="AM839">
            <v>1</v>
          </cell>
          <cell r="AP839">
            <v>215</v>
          </cell>
          <cell r="AS839">
            <v>235</v>
          </cell>
          <cell r="AV839" t="str">
            <v>Mag-STD</v>
          </cell>
          <cell r="AZ839" t="str">
            <v>T17</v>
          </cell>
          <cell r="BG839" t="str">
            <v>Custom</v>
          </cell>
          <cell r="BK839">
            <v>101037</v>
          </cell>
        </row>
        <row r="840">
          <cell r="H840" t="str">
            <v>FEI250/1</v>
          </cell>
          <cell r="M840" t="str">
            <v>Electrodeless Induction Fluorescent</v>
          </cell>
          <cell r="W840" t="str">
            <v>Electrodeless Fluorescent System, (1) 250W lamp</v>
          </cell>
          <cell r="AM840">
            <v>1</v>
          </cell>
          <cell r="AP840">
            <v>250</v>
          </cell>
          <cell r="AS840">
            <v>263</v>
          </cell>
          <cell r="AV840" t="str">
            <v>Electronic</v>
          </cell>
          <cell r="AZ840" t="str">
            <v>Inefficient Induction Fixture</v>
          </cell>
          <cell r="BG840" t="str">
            <v>Custom</v>
          </cell>
          <cell r="BK840">
            <v>101113</v>
          </cell>
        </row>
        <row r="841">
          <cell r="H841" t="str">
            <v>H250/1</v>
          </cell>
          <cell r="M841" t="str">
            <v>Halogen</v>
          </cell>
          <cell r="W841" t="str">
            <v>Halogen, (1) 250W lamp</v>
          </cell>
          <cell r="AM841">
            <v>1</v>
          </cell>
          <cell r="AP841">
            <v>250</v>
          </cell>
          <cell r="AS841">
            <v>250</v>
          </cell>
          <cell r="AV841" t="str">
            <v>NA</v>
          </cell>
          <cell r="AZ841" t="str">
            <v>Halogen</v>
          </cell>
          <cell r="BG841" t="str">
            <v>Custom</v>
          </cell>
          <cell r="BK841">
            <v>101106</v>
          </cell>
        </row>
        <row r="842">
          <cell r="H842" t="str">
            <v>HPS250/1</v>
          </cell>
          <cell r="M842" t="str">
            <v>High Intensity Discharge (HID)</v>
          </cell>
          <cell r="W842" t="str">
            <v>High Pressure Sodium, (1) 250W lamp</v>
          </cell>
          <cell r="AM842">
            <v>1</v>
          </cell>
          <cell r="AP842">
            <v>250</v>
          </cell>
          <cell r="AS842">
            <v>295</v>
          </cell>
          <cell r="AV842" t="str">
            <v>NA</v>
          </cell>
          <cell r="AZ842" t="str">
            <v>High Pressure Sodium</v>
          </cell>
          <cell r="BG842" t="str">
            <v>Custom</v>
          </cell>
          <cell r="BK842">
            <v>101136</v>
          </cell>
        </row>
        <row r="843">
          <cell r="H843" t="str">
            <v>MH250/1</v>
          </cell>
          <cell r="M843" t="str">
            <v>High Intensity Discharge (HID)</v>
          </cell>
          <cell r="W843" t="str">
            <v>Metal Halide, (1) 250W lamp, Magnetic ballast</v>
          </cell>
          <cell r="AM843">
            <v>1</v>
          </cell>
          <cell r="AP843">
            <v>250</v>
          </cell>
          <cell r="AS843">
            <v>288</v>
          </cell>
          <cell r="AV843" t="str">
            <v>Magnetic</v>
          </cell>
          <cell r="AZ843" t="str">
            <v>Metal Halide</v>
          </cell>
          <cell r="BG843" t="str">
            <v>Custom</v>
          </cell>
          <cell r="BK843">
            <v>101108</v>
          </cell>
        </row>
        <row r="844">
          <cell r="H844" t="str">
            <v>MH250/1-L</v>
          </cell>
          <cell r="M844" t="str">
            <v>High Intensity Discharge (HID)</v>
          </cell>
          <cell r="W844" t="str">
            <v>Metal Halide, (1) 250W lamp</v>
          </cell>
          <cell r="AM844">
            <v>1</v>
          </cell>
          <cell r="AP844">
            <v>250</v>
          </cell>
          <cell r="AS844">
            <v>275</v>
          </cell>
          <cell r="AV844" t="str">
            <v>Electronic</v>
          </cell>
          <cell r="AZ844" t="str">
            <v>Metal Halide</v>
          </cell>
          <cell r="BG844" t="str">
            <v>Custom</v>
          </cell>
          <cell r="BK844">
            <v>101108</v>
          </cell>
        </row>
        <row r="845">
          <cell r="H845" t="str">
            <v>MV250/1</v>
          </cell>
          <cell r="M845" t="str">
            <v>High Intensity Discharge (HID)</v>
          </cell>
          <cell r="W845" t="str">
            <v>Mercury Vapor, (1) 250W lamp</v>
          </cell>
          <cell r="AM845">
            <v>1</v>
          </cell>
          <cell r="AP845">
            <v>250</v>
          </cell>
          <cell r="AS845">
            <v>290</v>
          </cell>
          <cell r="AV845" t="str">
            <v>NA</v>
          </cell>
          <cell r="AZ845" t="str">
            <v>Mercury Vapor</v>
          </cell>
          <cell r="BG845" t="str">
            <v>Custom</v>
          </cell>
          <cell r="BK845">
            <v>101110</v>
          </cell>
        </row>
        <row r="846">
          <cell r="H846" t="str">
            <v>FEI300/1</v>
          </cell>
          <cell r="M846" t="str">
            <v>Electrodeless Induction Fluorescent</v>
          </cell>
          <cell r="W846" t="str">
            <v>Electrodeless Fluorescent System, (1) 300W lamp</v>
          </cell>
          <cell r="AM846">
            <v>1</v>
          </cell>
          <cell r="AP846">
            <v>300</v>
          </cell>
          <cell r="AS846">
            <v>315</v>
          </cell>
          <cell r="AV846" t="str">
            <v>Electronic</v>
          </cell>
          <cell r="AZ846" t="str">
            <v>Inefficient Induction Fixture</v>
          </cell>
          <cell r="BG846" t="str">
            <v>Custom</v>
          </cell>
          <cell r="BK846">
            <v>101113</v>
          </cell>
        </row>
        <row r="847">
          <cell r="H847" t="str">
            <v>H300/1</v>
          </cell>
          <cell r="M847" t="str">
            <v>Halogen</v>
          </cell>
          <cell r="W847" t="str">
            <v>Halogen, (1) 300W lamp</v>
          </cell>
          <cell r="AM847">
            <v>1</v>
          </cell>
          <cell r="AP847">
            <v>300</v>
          </cell>
          <cell r="AS847">
            <v>300</v>
          </cell>
          <cell r="AV847" t="str">
            <v>NA</v>
          </cell>
          <cell r="AZ847" t="str">
            <v>Halogen</v>
          </cell>
          <cell r="BG847" t="str">
            <v>Custom</v>
          </cell>
          <cell r="BK847">
            <v>101106</v>
          </cell>
        </row>
        <row r="848">
          <cell r="H848" t="str">
            <v>HPS310/1</v>
          </cell>
          <cell r="M848" t="str">
            <v>High Intensity Discharge (HID)</v>
          </cell>
          <cell r="W848" t="str">
            <v>High Pressure Sodium, (1) 310W lamp</v>
          </cell>
          <cell r="AM848">
            <v>1</v>
          </cell>
          <cell r="AP848">
            <v>310</v>
          </cell>
          <cell r="AS848">
            <v>365</v>
          </cell>
          <cell r="AV848" t="str">
            <v>NA</v>
          </cell>
          <cell r="AZ848" t="str">
            <v>High Pressure Sodium</v>
          </cell>
          <cell r="BG848" t="str">
            <v>Custom</v>
          </cell>
          <cell r="BK848">
            <v>101136</v>
          </cell>
        </row>
        <row r="849">
          <cell r="H849" t="str">
            <v>MH320/1</v>
          </cell>
          <cell r="M849" t="str">
            <v>High Intensity Discharge (HID)</v>
          </cell>
          <cell r="W849" t="str">
            <v>Metal Halide, (1) 320W lamp, Magnetic ballast</v>
          </cell>
          <cell r="AM849">
            <v>1</v>
          </cell>
          <cell r="AP849">
            <v>320</v>
          </cell>
          <cell r="AS849">
            <v>362</v>
          </cell>
          <cell r="AV849" t="str">
            <v>Magnetic</v>
          </cell>
          <cell r="AZ849" t="str">
            <v>Metal Halide</v>
          </cell>
          <cell r="BG849" t="str">
            <v>Custom</v>
          </cell>
          <cell r="BK849">
            <v>101108</v>
          </cell>
        </row>
        <row r="850">
          <cell r="H850" t="str">
            <v>MH320/1-L</v>
          </cell>
          <cell r="M850" t="str">
            <v>High Intensity Discharge (HID)</v>
          </cell>
          <cell r="W850" t="str">
            <v>Metal Halide, (1) 320W lamp</v>
          </cell>
          <cell r="AM850">
            <v>1</v>
          </cell>
          <cell r="AP850">
            <v>320</v>
          </cell>
          <cell r="AS850">
            <v>343</v>
          </cell>
          <cell r="AV850" t="str">
            <v>Electronic</v>
          </cell>
          <cell r="AZ850" t="str">
            <v>Metal Halide</v>
          </cell>
          <cell r="BG850" t="str">
            <v>Custom</v>
          </cell>
          <cell r="BK850">
            <v>101108</v>
          </cell>
        </row>
        <row r="851">
          <cell r="H851" t="str">
            <v>MH350/1</v>
          </cell>
          <cell r="M851" t="str">
            <v>High Intensity Discharge (HID)</v>
          </cell>
          <cell r="W851" t="str">
            <v>Metal Halide, (1) 350W lamp, Magnetic ballast</v>
          </cell>
          <cell r="AM851">
            <v>1</v>
          </cell>
          <cell r="AP851">
            <v>350</v>
          </cell>
          <cell r="AS851">
            <v>391</v>
          </cell>
          <cell r="AV851" t="str">
            <v>Magnetic</v>
          </cell>
          <cell r="AZ851" t="str">
            <v>Metal Halide</v>
          </cell>
          <cell r="BG851" t="str">
            <v>Custom</v>
          </cell>
          <cell r="BK851">
            <v>101108</v>
          </cell>
        </row>
        <row r="852">
          <cell r="H852" t="str">
            <v>MH350/1-L</v>
          </cell>
          <cell r="M852" t="str">
            <v>High Intensity Discharge (HID)</v>
          </cell>
          <cell r="W852" t="str">
            <v>Metal Halide, (1) 350W lamp</v>
          </cell>
          <cell r="AM852">
            <v>1</v>
          </cell>
          <cell r="AP852">
            <v>350</v>
          </cell>
          <cell r="AS852">
            <v>375</v>
          </cell>
          <cell r="AV852" t="str">
            <v>Electronic</v>
          </cell>
          <cell r="AZ852" t="str">
            <v>Metal Halide</v>
          </cell>
          <cell r="BG852" t="str">
            <v>Custom</v>
          </cell>
          <cell r="BK852">
            <v>101108</v>
          </cell>
        </row>
        <row r="853">
          <cell r="H853" t="str">
            <v>HPS360/1</v>
          </cell>
          <cell r="M853" t="str">
            <v>High Intensity Discharge (HID)</v>
          </cell>
          <cell r="W853" t="str">
            <v>High Pressure Sodium, (1) 360W lamp</v>
          </cell>
          <cell r="AM853">
            <v>1</v>
          </cell>
          <cell r="AP853">
            <v>360</v>
          </cell>
          <cell r="AS853">
            <v>414</v>
          </cell>
          <cell r="AV853" t="str">
            <v>NA</v>
          </cell>
          <cell r="AZ853" t="str">
            <v>High Pressure Sodium</v>
          </cell>
          <cell r="BG853" t="str">
            <v>Custom</v>
          </cell>
          <cell r="BK853">
            <v>101136</v>
          </cell>
        </row>
        <row r="854">
          <cell r="H854" t="str">
            <v>MH360/1</v>
          </cell>
          <cell r="M854" t="str">
            <v>High Intensity Discharge (HID)</v>
          </cell>
          <cell r="W854" t="str">
            <v>Metal Halide, (1) 360W lamp, Magnetic ballast</v>
          </cell>
          <cell r="AM854">
            <v>1</v>
          </cell>
          <cell r="AP854">
            <v>360</v>
          </cell>
          <cell r="AS854">
            <v>418</v>
          </cell>
          <cell r="AV854" t="str">
            <v>Magnetic</v>
          </cell>
          <cell r="AZ854" t="str">
            <v>Metal Halide</v>
          </cell>
          <cell r="BG854" t="str">
            <v>Custom</v>
          </cell>
          <cell r="BK854">
            <v>101108</v>
          </cell>
        </row>
        <row r="855">
          <cell r="H855" t="str">
            <v>FEI400/1</v>
          </cell>
          <cell r="M855" t="str">
            <v>Electrodeless Induction Fluorescent</v>
          </cell>
          <cell r="W855" t="str">
            <v>Electrodeless Fluorescent System, (1) 400W lamp</v>
          </cell>
          <cell r="AM855">
            <v>1</v>
          </cell>
          <cell r="AP855">
            <v>400</v>
          </cell>
          <cell r="AS855">
            <v>420</v>
          </cell>
          <cell r="AV855" t="str">
            <v>Electronic</v>
          </cell>
          <cell r="AZ855" t="str">
            <v>Inefficient Induction Fixture</v>
          </cell>
          <cell r="BG855" t="str">
            <v>Custom</v>
          </cell>
          <cell r="BK855">
            <v>101113</v>
          </cell>
        </row>
        <row r="856">
          <cell r="H856" t="str">
            <v>HPS400/1</v>
          </cell>
          <cell r="M856" t="str">
            <v>High Intensity Discharge (HID)</v>
          </cell>
          <cell r="W856" t="str">
            <v>High Pressure Sodium, (1) 400W lamp</v>
          </cell>
          <cell r="AM856">
            <v>1</v>
          </cell>
          <cell r="AP856">
            <v>400</v>
          </cell>
          <cell r="AS856">
            <v>465</v>
          </cell>
          <cell r="AV856" t="str">
            <v>NA</v>
          </cell>
          <cell r="AZ856" t="str">
            <v>High Pressure Sodium</v>
          </cell>
          <cell r="BG856" t="str">
            <v>Custom</v>
          </cell>
          <cell r="BK856">
            <v>101136</v>
          </cell>
        </row>
        <row r="857">
          <cell r="H857" t="str">
            <v>MH400/1</v>
          </cell>
          <cell r="M857" t="str">
            <v>High Intensity Discharge (HID)</v>
          </cell>
          <cell r="W857" t="str">
            <v>Metal Halide, (1) 400W lamp, Magnetic ballast</v>
          </cell>
          <cell r="AM857">
            <v>1</v>
          </cell>
          <cell r="AP857">
            <v>400</v>
          </cell>
          <cell r="AS857">
            <v>453</v>
          </cell>
          <cell r="AV857" t="str">
            <v>Magnetic</v>
          </cell>
          <cell r="AZ857" t="str">
            <v>Metal Halide</v>
          </cell>
          <cell r="BG857" t="str">
            <v>Custom</v>
          </cell>
          <cell r="BK857">
            <v>101108</v>
          </cell>
        </row>
        <row r="858">
          <cell r="H858" t="str">
            <v>MH400/1-L</v>
          </cell>
          <cell r="M858" t="str">
            <v>High Intensity Discharge (HID)</v>
          </cell>
          <cell r="W858" t="str">
            <v>Metal Halide, (1) 400W lamp</v>
          </cell>
          <cell r="AM858">
            <v>1</v>
          </cell>
          <cell r="AP858">
            <v>400</v>
          </cell>
          <cell r="AS858">
            <v>429</v>
          </cell>
          <cell r="AV858" t="str">
            <v>Electronic</v>
          </cell>
          <cell r="AZ858" t="str">
            <v>Metal Halide</v>
          </cell>
          <cell r="BG858" t="str">
            <v>Custom</v>
          </cell>
          <cell r="BK858">
            <v>101108</v>
          </cell>
        </row>
        <row r="859">
          <cell r="H859" t="str">
            <v>MV400/1</v>
          </cell>
          <cell r="M859" t="str">
            <v>High Intensity Discharge (HID)</v>
          </cell>
          <cell r="W859" t="str">
            <v>Mercury Vapor, (1) 400W lamp</v>
          </cell>
          <cell r="AM859">
            <v>1</v>
          </cell>
          <cell r="AP859">
            <v>400</v>
          </cell>
          <cell r="AS859">
            <v>455</v>
          </cell>
          <cell r="AV859" t="str">
            <v>NA</v>
          </cell>
          <cell r="AZ859" t="str">
            <v>Mercury Vapor</v>
          </cell>
          <cell r="BG859" t="str">
            <v>Custom</v>
          </cell>
          <cell r="BK859">
            <v>101110</v>
          </cell>
        </row>
        <row r="860">
          <cell r="H860" t="str">
            <v>MH450/1</v>
          </cell>
          <cell r="M860" t="str">
            <v>High Intensity Discharge (HID)</v>
          </cell>
          <cell r="W860" t="str">
            <v>Metal Halide, (1) 450W lamp, Magnetic ballast</v>
          </cell>
          <cell r="AM860">
            <v>1</v>
          </cell>
          <cell r="AP860">
            <v>450</v>
          </cell>
          <cell r="AS860">
            <v>499</v>
          </cell>
          <cell r="AV860" t="str">
            <v>Magnetic</v>
          </cell>
          <cell r="AZ860" t="str">
            <v>Metal Halide</v>
          </cell>
          <cell r="BG860" t="str">
            <v>Custom</v>
          </cell>
          <cell r="BK860">
            <v>101108</v>
          </cell>
        </row>
        <row r="861">
          <cell r="H861" t="str">
            <v>MH450/1-L</v>
          </cell>
          <cell r="M861" t="str">
            <v>High Intensity Discharge (HID)</v>
          </cell>
          <cell r="W861" t="str">
            <v>Metal Halide, (1) 450W lamp</v>
          </cell>
          <cell r="AM861">
            <v>1</v>
          </cell>
          <cell r="AP861">
            <v>450</v>
          </cell>
          <cell r="AS861">
            <v>486</v>
          </cell>
          <cell r="AV861" t="str">
            <v>Electronic</v>
          </cell>
          <cell r="AZ861" t="str">
            <v>Metal Halide</v>
          </cell>
          <cell r="BG861" t="str">
            <v>Custom</v>
          </cell>
          <cell r="BK861">
            <v>101108</v>
          </cell>
        </row>
        <row r="862">
          <cell r="H862" t="str">
            <v>H500/1</v>
          </cell>
          <cell r="M862" t="str">
            <v>Halogen</v>
          </cell>
          <cell r="W862" t="str">
            <v>Halogen, (1) 500W lamp</v>
          </cell>
          <cell r="AM862">
            <v>1</v>
          </cell>
          <cell r="AP862">
            <v>500</v>
          </cell>
          <cell r="AS862">
            <v>500</v>
          </cell>
          <cell r="AV862" t="str">
            <v>NA</v>
          </cell>
          <cell r="AZ862" t="str">
            <v>Halogen</v>
          </cell>
          <cell r="BG862" t="str">
            <v>Custom</v>
          </cell>
          <cell r="BK862">
            <v>101106</v>
          </cell>
        </row>
        <row r="863">
          <cell r="H863" t="str">
            <v>MH575/1</v>
          </cell>
          <cell r="M863" t="str">
            <v>High Intensity Discharge (HID)</v>
          </cell>
          <cell r="W863" t="str">
            <v>Metal Halide, (1) 575W lamp, Magnetic ballast</v>
          </cell>
          <cell r="AM863">
            <v>1</v>
          </cell>
          <cell r="AP863">
            <v>575</v>
          </cell>
          <cell r="AS863">
            <v>630</v>
          </cell>
          <cell r="AV863" t="str">
            <v>Magnetic</v>
          </cell>
          <cell r="AZ863" t="str">
            <v>Metal Halide</v>
          </cell>
          <cell r="BG863" t="str">
            <v>Custom</v>
          </cell>
          <cell r="BK863">
            <v>101108</v>
          </cell>
        </row>
        <row r="864">
          <cell r="H864" t="str">
            <v>MV700/1</v>
          </cell>
          <cell r="M864" t="str">
            <v>High Intensity Discharge (HID)</v>
          </cell>
          <cell r="W864" t="str">
            <v>Mercury Vapor, (1) 700W lamp</v>
          </cell>
          <cell r="AM864">
            <v>1</v>
          </cell>
          <cell r="AP864">
            <v>700</v>
          </cell>
          <cell r="AS864">
            <v>780</v>
          </cell>
          <cell r="AV864" t="str">
            <v>NA</v>
          </cell>
          <cell r="AZ864" t="str">
            <v>Mercury Vapor</v>
          </cell>
          <cell r="BG864" t="str">
            <v>Custom</v>
          </cell>
          <cell r="BK864">
            <v>101110</v>
          </cell>
        </row>
        <row r="865">
          <cell r="H865" t="str">
            <v>MH750/1</v>
          </cell>
          <cell r="M865" t="str">
            <v>High Intensity Discharge (HID)</v>
          </cell>
          <cell r="W865" t="str">
            <v>Metal Halide, (1) 750W lamp, Magnetic ballast</v>
          </cell>
          <cell r="AM865">
            <v>1</v>
          </cell>
          <cell r="AP865">
            <v>750</v>
          </cell>
          <cell r="AS865">
            <v>812</v>
          </cell>
          <cell r="AV865" t="str">
            <v>Magnetic</v>
          </cell>
          <cell r="AZ865" t="str">
            <v>Metal Halide</v>
          </cell>
          <cell r="BG865" t="str">
            <v>Custom</v>
          </cell>
          <cell r="BK865">
            <v>101108</v>
          </cell>
        </row>
        <row r="866">
          <cell r="H866" t="str">
            <v>MH775/1</v>
          </cell>
          <cell r="M866" t="str">
            <v>High Intensity Discharge (HID)</v>
          </cell>
          <cell r="W866" t="str">
            <v>Metal Halide, (1) 775W lamp, Magnetic ballast</v>
          </cell>
          <cell r="AM866">
            <v>1</v>
          </cell>
          <cell r="AP866">
            <v>775</v>
          </cell>
          <cell r="AS866">
            <v>843</v>
          </cell>
          <cell r="AV866" t="str">
            <v>Magnetic</v>
          </cell>
          <cell r="AZ866" t="str">
            <v>Metal Halide</v>
          </cell>
          <cell r="BG866" t="str">
            <v>Custom</v>
          </cell>
          <cell r="BK866">
            <v>101108</v>
          </cell>
        </row>
        <row r="867">
          <cell r="H867" t="str">
            <v>MH875/1</v>
          </cell>
          <cell r="M867" t="str">
            <v>High Intensity Discharge (HID)</v>
          </cell>
          <cell r="W867" t="str">
            <v>Metal Halide, (1) 875W lamp</v>
          </cell>
          <cell r="AM867">
            <v>1</v>
          </cell>
          <cell r="AP867">
            <v>875</v>
          </cell>
          <cell r="AS867">
            <v>939</v>
          </cell>
          <cell r="AV867" t="str">
            <v>Magnetic</v>
          </cell>
          <cell r="AZ867" t="str">
            <v>Metal Halide</v>
          </cell>
          <cell r="BG867" t="str">
            <v>Custom</v>
          </cell>
          <cell r="BK867">
            <v>101108</v>
          </cell>
        </row>
        <row r="868">
          <cell r="H868" t="str">
            <v>HPS1000/1</v>
          </cell>
          <cell r="M868" t="str">
            <v>High Intensity Discharge (HID)</v>
          </cell>
          <cell r="W868" t="str">
            <v>High Pressure Sodium, (1) 1000W lamp</v>
          </cell>
          <cell r="AM868">
            <v>1</v>
          </cell>
          <cell r="AP868">
            <v>1000</v>
          </cell>
          <cell r="AS868">
            <v>1100</v>
          </cell>
          <cell r="AV868" t="str">
            <v>NA</v>
          </cell>
          <cell r="AZ868" t="str">
            <v>High Pressure Sodium</v>
          </cell>
          <cell r="BG868" t="str">
            <v>Custom</v>
          </cell>
          <cell r="BK868">
            <v>101136</v>
          </cell>
        </row>
        <row r="869">
          <cell r="H869" t="str">
            <v>MH1000/1</v>
          </cell>
          <cell r="M869" t="str">
            <v>High Intensity Discharge (HID)</v>
          </cell>
          <cell r="W869" t="str">
            <v>Metal Halide, (1) 1000W lamp, Magnetic ballast</v>
          </cell>
          <cell r="AM869">
            <v>1</v>
          </cell>
          <cell r="AP869">
            <v>1000</v>
          </cell>
          <cell r="AS869">
            <v>1078</v>
          </cell>
          <cell r="AV869" t="str">
            <v>Magnetic</v>
          </cell>
          <cell r="AZ869" t="str">
            <v>Metal Halide</v>
          </cell>
          <cell r="BG869" t="str">
            <v>Custom</v>
          </cell>
          <cell r="BK869">
            <v>101108</v>
          </cell>
        </row>
        <row r="870">
          <cell r="H870" t="str">
            <v>MH1000/1-L</v>
          </cell>
          <cell r="M870" t="str">
            <v>High Intensity Discharge (HID)</v>
          </cell>
          <cell r="W870" t="str">
            <v>Metal Halide, (1) 1000W lamp</v>
          </cell>
          <cell r="AM870">
            <v>1</v>
          </cell>
          <cell r="AP870">
            <v>1000</v>
          </cell>
          <cell r="AS870">
            <v>1067</v>
          </cell>
          <cell r="AV870" t="str">
            <v>Electronic</v>
          </cell>
          <cell r="AZ870" t="str">
            <v>Metal Halide</v>
          </cell>
          <cell r="BG870" t="str">
            <v>Custom</v>
          </cell>
          <cell r="BK870">
            <v>101108</v>
          </cell>
        </row>
        <row r="871">
          <cell r="H871" t="str">
            <v>MV1000/1</v>
          </cell>
          <cell r="M871" t="str">
            <v>High Intensity Discharge (HID)</v>
          </cell>
          <cell r="W871" t="str">
            <v>Mercury Vapor, (1) 1000W lamp</v>
          </cell>
          <cell r="AM871">
            <v>1</v>
          </cell>
          <cell r="AP871">
            <v>1000</v>
          </cell>
          <cell r="AS871">
            <v>1075</v>
          </cell>
          <cell r="AV871" t="str">
            <v>NA</v>
          </cell>
          <cell r="AZ871" t="str">
            <v>Mercury Vapor</v>
          </cell>
          <cell r="BG871" t="str">
            <v>Custom</v>
          </cell>
          <cell r="BK871">
            <v>101110</v>
          </cell>
        </row>
        <row r="872">
          <cell r="H872" t="str">
            <v>MH1500/1</v>
          </cell>
          <cell r="M872" t="str">
            <v>High Intensity Discharge (HID)</v>
          </cell>
          <cell r="W872" t="str">
            <v>Metal Halide, (1) 1500W lamp, Magnetic ballast</v>
          </cell>
          <cell r="AM872">
            <v>1</v>
          </cell>
          <cell r="AP872">
            <v>1500</v>
          </cell>
          <cell r="AS872">
            <v>1605</v>
          </cell>
          <cell r="AV872" t="str">
            <v>Magnetic</v>
          </cell>
          <cell r="AZ872" t="str">
            <v>Metal Halide</v>
          </cell>
          <cell r="BG872" t="str">
            <v>Custom</v>
          </cell>
          <cell r="BK872">
            <v>101108</v>
          </cell>
        </row>
        <row r="873">
          <cell r="H873" t="str">
            <v>MH1650/1</v>
          </cell>
          <cell r="M873" t="str">
            <v>High Intensity Discharge (HID)</v>
          </cell>
          <cell r="W873" t="str">
            <v>Metal Halide, (1) 1650W lamp</v>
          </cell>
          <cell r="AM873">
            <v>1</v>
          </cell>
          <cell r="AP873">
            <v>1650</v>
          </cell>
          <cell r="AS873">
            <v>1765</v>
          </cell>
          <cell r="AV873" t="str">
            <v>Magnetic</v>
          </cell>
          <cell r="AZ873" t="str">
            <v>Metal Halide</v>
          </cell>
          <cell r="BG873" t="str">
            <v>Custom</v>
          </cell>
          <cell r="BK873">
            <v>101108</v>
          </cell>
        </row>
        <row r="874">
          <cell r="H874" t="str">
            <v>MH2000/1</v>
          </cell>
          <cell r="M874" t="str">
            <v>High Intensity Discharge (HID)</v>
          </cell>
          <cell r="W874" t="str">
            <v>Metal Halide, (1) 2000W lamp</v>
          </cell>
          <cell r="AM874">
            <v>1</v>
          </cell>
          <cell r="AP874">
            <v>2000</v>
          </cell>
          <cell r="AS874">
            <v>2140</v>
          </cell>
          <cell r="AV874" t="str">
            <v>Magnetic</v>
          </cell>
          <cell r="AZ874" t="str">
            <v>Metal Halide</v>
          </cell>
          <cell r="BG874" t="str">
            <v>Custom</v>
          </cell>
          <cell r="BK874">
            <v>101108</v>
          </cell>
        </row>
        <row r="875">
          <cell r="H875" t="str">
            <v>F41GPRL-H</v>
          </cell>
          <cell r="M875" t="str">
            <v>T5 Linear Fluorescent</v>
          </cell>
          <cell r="W875" t="str">
            <v>Fluorescent (1) 45.2" T-5 HO reduced-wattage lamp, (1) PRS Electronic Ballast, HLO (.95 &lt; BF &lt; 1.1)</v>
          </cell>
          <cell r="AM875">
            <v>1</v>
          </cell>
          <cell r="AP875" t="str">
            <v>47-51</v>
          </cell>
          <cell r="AS875">
            <v>61</v>
          </cell>
          <cell r="AV875" t="str">
            <v>PRS Elec.</v>
          </cell>
          <cell r="AZ875" t="str">
            <v>T5</v>
          </cell>
          <cell r="BG875" t="str">
            <v>Custom</v>
          </cell>
          <cell r="BK875">
            <v>101003</v>
          </cell>
        </row>
        <row r="876">
          <cell r="H876" t="str">
            <v>F42GPRL-H</v>
          </cell>
          <cell r="M876" t="str">
            <v>T5 Linear Fluorescent</v>
          </cell>
          <cell r="W876" t="str">
            <v>Fluorescent (2) 45.2" T-5 HO reduced-wattage lamp, (1) PRS Electronic Ballast, HLO (.95 &lt; BF &lt; 1.1)</v>
          </cell>
          <cell r="AM876">
            <v>2</v>
          </cell>
          <cell r="AP876" t="str">
            <v>47-51</v>
          </cell>
          <cell r="AS876">
            <v>110</v>
          </cell>
          <cell r="AV876" t="str">
            <v>PRS Elec.</v>
          </cell>
          <cell r="AZ876" t="str">
            <v>T5</v>
          </cell>
          <cell r="BG876" t="str">
            <v>Custom</v>
          </cell>
          <cell r="BK876">
            <v>101003</v>
          </cell>
        </row>
        <row r="877">
          <cell r="H877" t="str">
            <v>F43GPRL-H</v>
          </cell>
          <cell r="M877" t="str">
            <v>T5 Linear Fluorescent</v>
          </cell>
          <cell r="W877" t="str">
            <v>Fluorescent (3) 45.2" T-5 HO reduced-wattage lamp, (1) PRS Electronic Ballast, HLO (.95 &lt; BF &lt; 1.1)</v>
          </cell>
          <cell r="AM877">
            <v>3</v>
          </cell>
          <cell r="AP877" t="str">
            <v>47-51</v>
          </cell>
          <cell r="AS877">
            <v>166</v>
          </cell>
          <cell r="AV877" t="str">
            <v>PRS Elec.</v>
          </cell>
          <cell r="AZ877" t="str">
            <v>T5</v>
          </cell>
          <cell r="BG877" t="str">
            <v>Custom</v>
          </cell>
          <cell r="BK877">
            <v>101003</v>
          </cell>
        </row>
        <row r="878">
          <cell r="H878" t="str">
            <v>F44GPRL-H</v>
          </cell>
          <cell r="M878" t="str">
            <v>T5 Linear Fluorescent</v>
          </cell>
          <cell r="W878" t="str">
            <v>Fluorescent (4) 45.2" T-5 HO reduced-wattage lamp, (1) PRS Electronic Ballast, HLO (.95 &lt; BF &lt; 1.1)</v>
          </cell>
          <cell r="AM878">
            <v>4</v>
          </cell>
          <cell r="AP878" t="str">
            <v>47-51</v>
          </cell>
          <cell r="AS878">
            <v>211</v>
          </cell>
          <cell r="AV878" t="str">
            <v>PRS Elec.</v>
          </cell>
          <cell r="AZ878" t="str">
            <v>T5</v>
          </cell>
          <cell r="BG878" t="str">
            <v>Custom</v>
          </cell>
          <cell r="BK878">
            <v>101003</v>
          </cell>
        </row>
        <row r="879">
          <cell r="H879" t="str">
            <v>F45GPRL/2-H</v>
          </cell>
          <cell r="M879" t="str">
            <v>T5 Linear Fluorescent</v>
          </cell>
          <cell r="W879" t="str">
            <v>Fluorescent (5) 45.2" T-5 HO reduced-wattage lamp, (2) PRS Electronic Ballast, HLO (.95 &lt; BF &lt; 1.1)</v>
          </cell>
          <cell r="AM879">
            <v>5</v>
          </cell>
          <cell r="AP879" t="str">
            <v>47-51</v>
          </cell>
          <cell r="AS879">
            <v>276</v>
          </cell>
          <cell r="AV879" t="str">
            <v>PRS Elec.</v>
          </cell>
          <cell r="AZ879" t="str">
            <v>T5</v>
          </cell>
          <cell r="BG879" t="str">
            <v>Custom</v>
          </cell>
          <cell r="BK879">
            <v>101003</v>
          </cell>
        </row>
        <row r="880">
          <cell r="H880" t="str">
            <v>LED001-FIXT</v>
          </cell>
          <cell r="M880" t="str">
            <v>Light Emitting Diode (LED)</v>
          </cell>
          <cell r="W880" t="str">
            <v>(1) 1W fixture, any bulb shape, any application</v>
          </cell>
          <cell r="AM880" t="str">
            <v>NA</v>
          </cell>
          <cell r="AP880" t="str">
            <v>NA</v>
          </cell>
          <cell r="AS880">
            <v>1</v>
          </cell>
          <cell r="AV880" t="str">
            <v>Electronic</v>
          </cell>
          <cell r="AZ880" t="str">
            <v>LED</v>
          </cell>
          <cell r="BG880" t="str">
            <v>Custom</v>
          </cell>
          <cell r="BK880" t="str">
            <v>N/A</v>
          </cell>
        </row>
        <row r="881">
          <cell r="H881" t="str">
            <v>LED002-FIXT</v>
          </cell>
          <cell r="M881" t="str">
            <v>Light Emitting Diode (LED)</v>
          </cell>
          <cell r="W881" t="str">
            <v>(1) 2W fixture, any bulb shape, any application</v>
          </cell>
          <cell r="AM881" t="str">
            <v>NA</v>
          </cell>
          <cell r="AP881" t="str">
            <v>NA</v>
          </cell>
          <cell r="AS881">
            <v>2</v>
          </cell>
          <cell r="AV881" t="str">
            <v>Electronic</v>
          </cell>
          <cell r="AZ881" t="str">
            <v>LED</v>
          </cell>
          <cell r="BG881" t="str">
            <v>Custom</v>
          </cell>
          <cell r="BK881" t="str">
            <v>N/A</v>
          </cell>
        </row>
        <row r="882">
          <cell r="H882" t="str">
            <v>LED003-FIXT</v>
          </cell>
          <cell r="M882" t="str">
            <v>Light Emitting Diode (LED)</v>
          </cell>
          <cell r="W882" t="str">
            <v>(1) 3W fixture, any bulb shape, any application</v>
          </cell>
          <cell r="AM882" t="str">
            <v>NA</v>
          </cell>
          <cell r="AP882" t="str">
            <v>NA</v>
          </cell>
          <cell r="AS882">
            <v>3</v>
          </cell>
          <cell r="AV882" t="str">
            <v>Electronic</v>
          </cell>
          <cell r="AZ882" t="str">
            <v>LED</v>
          </cell>
          <cell r="BG882" t="str">
            <v>Custom</v>
          </cell>
          <cell r="BK882" t="str">
            <v>N/A</v>
          </cell>
        </row>
        <row r="883">
          <cell r="H883" t="str">
            <v>LED004-FIXT</v>
          </cell>
          <cell r="M883" t="str">
            <v>Light Emitting Diode (LED)</v>
          </cell>
          <cell r="W883" t="str">
            <v>(1) 4W fixture, any bulb shape, any application</v>
          </cell>
          <cell r="AM883" t="str">
            <v>NA</v>
          </cell>
          <cell r="AP883" t="str">
            <v>NA</v>
          </cell>
          <cell r="AS883">
            <v>4</v>
          </cell>
          <cell r="AV883" t="str">
            <v>Electronic</v>
          </cell>
          <cell r="AZ883" t="str">
            <v>LED</v>
          </cell>
          <cell r="BG883" t="str">
            <v>Custom</v>
          </cell>
          <cell r="BK883" t="str">
            <v>N/A</v>
          </cell>
        </row>
        <row r="884">
          <cell r="H884" t="str">
            <v>LED005-FIXT</v>
          </cell>
          <cell r="M884" t="str">
            <v>Light Emitting Diode (LED)</v>
          </cell>
          <cell r="W884" t="str">
            <v>(1) 5W fixture, any bulb shape, any application</v>
          </cell>
          <cell r="AM884" t="str">
            <v>NA</v>
          </cell>
          <cell r="AP884" t="str">
            <v>NA</v>
          </cell>
          <cell r="AS884">
            <v>5</v>
          </cell>
          <cell r="AV884" t="str">
            <v>Electronic</v>
          </cell>
          <cell r="AZ884" t="str">
            <v>LED</v>
          </cell>
          <cell r="BG884" t="str">
            <v>Custom</v>
          </cell>
          <cell r="BK884" t="str">
            <v>N/A</v>
          </cell>
        </row>
        <row r="885">
          <cell r="H885" t="str">
            <v>LED006-FIXT</v>
          </cell>
          <cell r="M885" t="str">
            <v>Light Emitting Diode (LED)</v>
          </cell>
          <cell r="W885" t="str">
            <v>(1) 6W fixture, any bulb shape, any application</v>
          </cell>
          <cell r="AM885" t="str">
            <v>NA</v>
          </cell>
          <cell r="AP885" t="str">
            <v>NA</v>
          </cell>
          <cell r="AS885">
            <v>6</v>
          </cell>
          <cell r="AV885" t="str">
            <v>Electronic</v>
          </cell>
          <cell r="AZ885" t="str">
            <v>LED</v>
          </cell>
          <cell r="BG885" t="str">
            <v>Custom</v>
          </cell>
          <cell r="BK885" t="str">
            <v>N/A</v>
          </cell>
        </row>
        <row r="886">
          <cell r="H886" t="str">
            <v>LED007-FIXT</v>
          </cell>
          <cell r="M886" t="str">
            <v>Light Emitting Diode (LED)</v>
          </cell>
          <cell r="W886" t="str">
            <v>(1) 7W fixture, any bulb shape, any application</v>
          </cell>
          <cell r="AM886" t="str">
            <v>NA</v>
          </cell>
          <cell r="AP886" t="str">
            <v>NA</v>
          </cell>
          <cell r="AS886">
            <v>7</v>
          </cell>
          <cell r="AV886" t="str">
            <v>Electronic</v>
          </cell>
          <cell r="AZ886" t="str">
            <v>LED</v>
          </cell>
          <cell r="BG886" t="str">
            <v>Custom</v>
          </cell>
          <cell r="BK886" t="str">
            <v>N/A</v>
          </cell>
        </row>
        <row r="887">
          <cell r="H887" t="str">
            <v>LED008-FIXT</v>
          </cell>
          <cell r="M887" t="str">
            <v>Light Emitting Diode (LED)</v>
          </cell>
          <cell r="W887" t="str">
            <v>(1) 8W fixture, any bulb shape, any application</v>
          </cell>
          <cell r="AM887" t="str">
            <v>NA</v>
          </cell>
          <cell r="AP887" t="str">
            <v>NA</v>
          </cell>
          <cell r="AS887">
            <v>8</v>
          </cell>
          <cell r="AV887" t="str">
            <v>Electronic</v>
          </cell>
          <cell r="AZ887" t="str">
            <v>LED</v>
          </cell>
          <cell r="BG887" t="str">
            <v>Custom</v>
          </cell>
          <cell r="BK887" t="str">
            <v>N/A</v>
          </cell>
        </row>
        <row r="888">
          <cell r="H888" t="str">
            <v>LED009-FIXT</v>
          </cell>
          <cell r="M888" t="str">
            <v>Light Emitting Diode (LED)</v>
          </cell>
          <cell r="W888" t="str">
            <v>(1) 9W fixture, any bulb shape, any application</v>
          </cell>
          <cell r="AM888" t="str">
            <v>NA</v>
          </cell>
          <cell r="AP888" t="str">
            <v>NA</v>
          </cell>
          <cell r="AS888">
            <v>9</v>
          </cell>
          <cell r="AV888" t="str">
            <v>Electronic</v>
          </cell>
          <cell r="AZ888" t="str">
            <v>LED</v>
          </cell>
          <cell r="BG888" t="str">
            <v>Custom</v>
          </cell>
          <cell r="BK888" t="str">
            <v>N/A</v>
          </cell>
        </row>
        <row r="889">
          <cell r="H889" t="str">
            <v>LED010-FIXT</v>
          </cell>
          <cell r="M889" t="str">
            <v>Light Emitting Diode (LED)</v>
          </cell>
          <cell r="W889" t="str">
            <v>(1) 10W fixture, any bulb shape, any application</v>
          </cell>
          <cell r="AM889" t="str">
            <v>NA</v>
          </cell>
          <cell r="AP889" t="str">
            <v>NA</v>
          </cell>
          <cell r="AS889">
            <v>10</v>
          </cell>
          <cell r="AV889" t="str">
            <v>Electronic</v>
          </cell>
          <cell r="AZ889" t="str">
            <v>LED</v>
          </cell>
          <cell r="BG889" t="str">
            <v>Custom</v>
          </cell>
          <cell r="BK889" t="str">
            <v>N/A</v>
          </cell>
        </row>
        <row r="890">
          <cell r="H890" t="str">
            <v>LED011-FIXT</v>
          </cell>
          <cell r="M890" t="str">
            <v>Light Emitting Diode (LED)</v>
          </cell>
          <cell r="W890" t="str">
            <v>(1) 11W fixture, any bulb shape, any application</v>
          </cell>
          <cell r="AM890" t="str">
            <v>NA</v>
          </cell>
          <cell r="AP890" t="str">
            <v>NA</v>
          </cell>
          <cell r="AS890">
            <v>11</v>
          </cell>
          <cell r="AV890" t="str">
            <v>Electronic</v>
          </cell>
          <cell r="AZ890" t="str">
            <v>LED</v>
          </cell>
          <cell r="BG890" t="str">
            <v>Custom</v>
          </cell>
          <cell r="BK890" t="str">
            <v>N/A</v>
          </cell>
        </row>
        <row r="891">
          <cell r="H891" t="str">
            <v>LED012-FIXT</v>
          </cell>
          <cell r="M891" t="str">
            <v>Light Emitting Diode (LED)</v>
          </cell>
          <cell r="W891" t="str">
            <v>(1) 12W fixture, any bulb shape, any application</v>
          </cell>
          <cell r="AM891" t="str">
            <v>NA</v>
          </cell>
          <cell r="AP891" t="str">
            <v>NA</v>
          </cell>
          <cell r="AS891">
            <v>12</v>
          </cell>
          <cell r="AV891" t="str">
            <v>Electronic</v>
          </cell>
          <cell r="AZ891" t="str">
            <v>LED</v>
          </cell>
          <cell r="BG891" t="str">
            <v>Custom</v>
          </cell>
          <cell r="BK891" t="str">
            <v>N/A</v>
          </cell>
        </row>
        <row r="892">
          <cell r="H892" t="str">
            <v>LED013-FIXT</v>
          </cell>
          <cell r="M892" t="str">
            <v>Light Emitting Diode (LED)</v>
          </cell>
          <cell r="W892" t="str">
            <v>(1) 13W fixture, any bulb shape, any application</v>
          </cell>
          <cell r="AM892" t="str">
            <v>NA</v>
          </cell>
          <cell r="AP892" t="str">
            <v>NA</v>
          </cell>
          <cell r="AS892">
            <v>13</v>
          </cell>
          <cell r="AV892" t="str">
            <v>Electronic</v>
          </cell>
          <cell r="AZ892" t="str">
            <v>LED</v>
          </cell>
          <cell r="BG892" t="str">
            <v>Custom</v>
          </cell>
          <cell r="BK892" t="str">
            <v>N/A</v>
          </cell>
        </row>
        <row r="893">
          <cell r="H893" t="str">
            <v>LED014-FIXT</v>
          </cell>
          <cell r="M893" t="str">
            <v>Light Emitting Diode (LED)</v>
          </cell>
          <cell r="W893" t="str">
            <v>(1) 14W fixture, any bulb shape, any application</v>
          </cell>
          <cell r="AM893" t="str">
            <v>NA</v>
          </cell>
          <cell r="AP893" t="str">
            <v>NA</v>
          </cell>
          <cell r="AS893">
            <v>14</v>
          </cell>
          <cell r="AV893" t="str">
            <v>Electronic</v>
          </cell>
          <cell r="AZ893" t="str">
            <v>LED</v>
          </cell>
          <cell r="BG893" t="str">
            <v>Custom</v>
          </cell>
          <cell r="BK893" t="str">
            <v>N/A</v>
          </cell>
        </row>
        <row r="894">
          <cell r="H894" t="str">
            <v>LED015-FIXT</v>
          </cell>
          <cell r="M894" t="str">
            <v>Light Emitting Diode (LED)</v>
          </cell>
          <cell r="W894" t="str">
            <v>(1) 15W fixture, any bulb shape, any application</v>
          </cell>
          <cell r="AM894" t="str">
            <v>NA</v>
          </cell>
          <cell r="AP894" t="str">
            <v>NA</v>
          </cell>
          <cell r="AS894">
            <v>15</v>
          </cell>
          <cell r="AV894" t="str">
            <v>Electronic</v>
          </cell>
          <cell r="AZ894" t="str">
            <v>LED</v>
          </cell>
          <cell r="BG894" t="str">
            <v>Custom</v>
          </cell>
          <cell r="BK894" t="str">
            <v>N/A</v>
          </cell>
        </row>
        <row r="895">
          <cell r="H895" t="str">
            <v>LED016-FIXT</v>
          </cell>
          <cell r="M895" t="str">
            <v>Light Emitting Diode (LED)</v>
          </cell>
          <cell r="W895" t="str">
            <v>(1) 16W fixture, any bulb shape, any application</v>
          </cell>
          <cell r="AM895" t="str">
            <v>NA</v>
          </cell>
          <cell r="AP895" t="str">
            <v>NA</v>
          </cell>
          <cell r="AS895">
            <v>16</v>
          </cell>
          <cell r="AV895" t="str">
            <v>Electronic</v>
          </cell>
          <cell r="AZ895" t="str">
            <v>LED</v>
          </cell>
          <cell r="BG895" t="str">
            <v>Custom</v>
          </cell>
          <cell r="BK895" t="str">
            <v>N/A</v>
          </cell>
        </row>
        <row r="896">
          <cell r="H896" t="str">
            <v>LED017-FIXT</v>
          </cell>
          <cell r="M896" t="str">
            <v>Light Emitting Diode (LED)</v>
          </cell>
          <cell r="W896" t="str">
            <v>(1) 17W fixture, any bulb shape, any application</v>
          </cell>
          <cell r="AM896" t="str">
            <v>NA</v>
          </cell>
          <cell r="AP896" t="str">
            <v>NA</v>
          </cell>
          <cell r="AS896">
            <v>17</v>
          </cell>
          <cell r="AV896" t="str">
            <v>Electronic</v>
          </cell>
          <cell r="AZ896" t="str">
            <v>LED</v>
          </cell>
          <cell r="BG896" t="str">
            <v>Custom</v>
          </cell>
          <cell r="BK896" t="str">
            <v>N/A</v>
          </cell>
        </row>
        <row r="897">
          <cell r="H897" t="str">
            <v>LED018-FIXT</v>
          </cell>
          <cell r="M897" t="str">
            <v>Light Emitting Diode (LED)</v>
          </cell>
          <cell r="W897" t="str">
            <v>(1) 18W fixture, any bulb shape, any application</v>
          </cell>
          <cell r="AM897" t="str">
            <v>NA</v>
          </cell>
          <cell r="AP897" t="str">
            <v>NA</v>
          </cell>
          <cell r="AS897">
            <v>18</v>
          </cell>
          <cell r="AV897" t="str">
            <v>Electronic</v>
          </cell>
          <cell r="AZ897" t="str">
            <v>LED</v>
          </cell>
          <cell r="BG897" t="str">
            <v>Custom</v>
          </cell>
          <cell r="BK897" t="str">
            <v>N/A</v>
          </cell>
        </row>
        <row r="898">
          <cell r="H898" t="str">
            <v>LED019-FIXT</v>
          </cell>
          <cell r="M898" t="str">
            <v>Light Emitting Diode (LED)</v>
          </cell>
          <cell r="W898" t="str">
            <v>(1) 19W fixture, any bulb shape, any application</v>
          </cell>
          <cell r="AM898" t="str">
            <v>NA</v>
          </cell>
          <cell r="AP898" t="str">
            <v>NA</v>
          </cell>
          <cell r="AS898">
            <v>19</v>
          </cell>
          <cell r="AV898" t="str">
            <v>Electronic</v>
          </cell>
          <cell r="AZ898" t="str">
            <v>LED</v>
          </cell>
          <cell r="BG898" t="str">
            <v>Custom</v>
          </cell>
          <cell r="BK898" t="str">
            <v>N/A</v>
          </cell>
        </row>
        <row r="899">
          <cell r="H899" t="str">
            <v>LED020-FIXT</v>
          </cell>
          <cell r="M899" t="str">
            <v>Light Emitting Diode (LED)</v>
          </cell>
          <cell r="W899" t="str">
            <v>(1) 20W fixture, any bulb shape, any application</v>
          </cell>
          <cell r="AM899" t="str">
            <v>NA</v>
          </cell>
          <cell r="AP899" t="str">
            <v>NA</v>
          </cell>
          <cell r="AS899">
            <v>20</v>
          </cell>
          <cell r="AV899" t="str">
            <v>Electronic</v>
          </cell>
          <cell r="AZ899" t="str">
            <v>LED</v>
          </cell>
          <cell r="BG899" t="str">
            <v>Custom</v>
          </cell>
          <cell r="BK899" t="str">
            <v>N/A</v>
          </cell>
        </row>
        <row r="900">
          <cell r="H900" t="str">
            <v>LED021-FIXT</v>
          </cell>
          <cell r="M900" t="str">
            <v>Light Emitting Diode (LED)</v>
          </cell>
          <cell r="W900" t="str">
            <v>(1) 21W fixture, any bulb shape, any application</v>
          </cell>
          <cell r="AM900" t="str">
            <v>NA</v>
          </cell>
          <cell r="AP900" t="str">
            <v>NA</v>
          </cell>
          <cell r="AS900">
            <v>21</v>
          </cell>
          <cell r="AV900" t="str">
            <v>Electronic</v>
          </cell>
          <cell r="AZ900" t="str">
            <v>LED</v>
          </cell>
          <cell r="BG900" t="str">
            <v>Custom</v>
          </cell>
          <cell r="BK900" t="str">
            <v>N/A</v>
          </cell>
        </row>
        <row r="901">
          <cell r="H901" t="str">
            <v>LED022-FIXT</v>
          </cell>
          <cell r="M901" t="str">
            <v>Light Emitting Diode (LED)</v>
          </cell>
          <cell r="W901" t="str">
            <v>(1) 22W fixture, any bulb shape, any application</v>
          </cell>
          <cell r="AM901" t="str">
            <v>NA</v>
          </cell>
          <cell r="AP901" t="str">
            <v>NA</v>
          </cell>
          <cell r="AS901">
            <v>22</v>
          </cell>
          <cell r="AV901" t="str">
            <v>Electronic</v>
          </cell>
          <cell r="AZ901" t="str">
            <v>LED</v>
          </cell>
          <cell r="BG901" t="str">
            <v>Custom</v>
          </cell>
          <cell r="BK901" t="str">
            <v>N/A</v>
          </cell>
        </row>
        <row r="902">
          <cell r="H902" t="str">
            <v>LED023-FIXT</v>
          </cell>
          <cell r="M902" t="str">
            <v>Light Emitting Diode (LED)</v>
          </cell>
          <cell r="W902" t="str">
            <v>(1) 23W fixture, any bulb shape, any application</v>
          </cell>
          <cell r="AM902" t="str">
            <v>NA</v>
          </cell>
          <cell r="AP902" t="str">
            <v>NA</v>
          </cell>
          <cell r="AS902">
            <v>23</v>
          </cell>
          <cell r="AV902" t="str">
            <v>Electronic</v>
          </cell>
          <cell r="AZ902" t="str">
            <v>LED</v>
          </cell>
          <cell r="BG902" t="str">
            <v>Custom</v>
          </cell>
          <cell r="BK902" t="str">
            <v>N/A</v>
          </cell>
        </row>
        <row r="903">
          <cell r="H903" t="str">
            <v>LED024-FIXT</v>
          </cell>
          <cell r="M903" t="str">
            <v>Light Emitting Diode (LED)</v>
          </cell>
          <cell r="W903" t="str">
            <v>(1) 24W fixture, any bulb shape, any application</v>
          </cell>
          <cell r="AM903" t="str">
            <v>NA</v>
          </cell>
          <cell r="AP903" t="str">
            <v>NA</v>
          </cell>
          <cell r="AS903">
            <v>24</v>
          </cell>
          <cell r="AV903" t="str">
            <v>Electronic</v>
          </cell>
          <cell r="AZ903" t="str">
            <v>LED</v>
          </cell>
          <cell r="BG903" t="str">
            <v>Custom</v>
          </cell>
          <cell r="BK903" t="str">
            <v>N/A</v>
          </cell>
        </row>
        <row r="904">
          <cell r="H904" t="str">
            <v>LED025-FIXT</v>
          </cell>
          <cell r="M904" t="str">
            <v>Light Emitting Diode (LED)</v>
          </cell>
          <cell r="W904" t="str">
            <v>(1) 25W fixture, any bulb shape, any application</v>
          </cell>
          <cell r="AM904" t="str">
            <v>NA</v>
          </cell>
          <cell r="AP904" t="str">
            <v>NA</v>
          </cell>
          <cell r="AS904">
            <v>25</v>
          </cell>
          <cell r="AV904" t="str">
            <v>Electronic</v>
          </cell>
          <cell r="AZ904" t="str">
            <v>LED</v>
          </cell>
          <cell r="BG904" t="str">
            <v>Custom</v>
          </cell>
          <cell r="BK904" t="str">
            <v>N/A</v>
          </cell>
        </row>
        <row r="905">
          <cell r="H905" t="str">
            <v>LED026-FIXT</v>
          </cell>
          <cell r="M905" t="str">
            <v>Light Emitting Diode (LED)</v>
          </cell>
          <cell r="W905" t="str">
            <v>(1) 26W fixture, any bulb shape, any application</v>
          </cell>
          <cell r="AM905" t="str">
            <v>NA</v>
          </cell>
          <cell r="AP905" t="str">
            <v>NA</v>
          </cell>
          <cell r="AS905">
            <v>26</v>
          </cell>
          <cell r="AV905" t="str">
            <v>Electronic</v>
          </cell>
          <cell r="AZ905" t="str">
            <v>LED</v>
          </cell>
          <cell r="BG905" t="str">
            <v>Custom</v>
          </cell>
          <cell r="BK905" t="str">
            <v>N/A</v>
          </cell>
        </row>
        <row r="906">
          <cell r="H906" t="str">
            <v>LED027-FIXT</v>
          </cell>
          <cell r="M906" t="str">
            <v>Light Emitting Diode (LED)</v>
          </cell>
          <cell r="W906" t="str">
            <v>(1) 27W fixture, any bulb shape, any application</v>
          </cell>
          <cell r="AM906" t="str">
            <v>NA</v>
          </cell>
          <cell r="AP906" t="str">
            <v>NA</v>
          </cell>
          <cell r="AS906">
            <v>27</v>
          </cell>
          <cell r="AV906" t="str">
            <v>Electronic</v>
          </cell>
          <cell r="AZ906" t="str">
            <v>LED</v>
          </cell>
          <cell r="BG906" t="str">
            <v>Custom</v>
          </cell>
          <cell r="BK906" t="str">
            <v>N/A</v>
          </cell>
        </row>
        <row r="907">
          <cell r="H907" t="str">
            <v>LED028-FIXT</v>
          </cell>
          <cell r="M907" t="str">
            <v>Light Emitting Diode (LED)</v>
          </cell>
          <cell r="W907" t="str">
            <v>(1) 28W fixture, any bulb shape, any application</v>
          </cell>
          <cell r="AM907" t="str">
            <v>NA</v>
          </cell>
          <cell r="AP907" t="str">
            <v>NA</v>
          </cell>
          <cell r="AS907">
            <v>28</v>
          </cell>
          <cell r="AV907" t="str">
            <v>Electronic</v>
          </cell>
          <cell r="AZ907" t="str">
            <v>LED</v>
          </cell>
          <cell r="BG907" t="str">
            <v>Custom</v>
          </cell>
          <cell r="BK907" t="str">
            <v>N/A</v>
          </cell>
        </row>
        <row r="908">
          <cell r="H908" t="str">
            <v>LED029-FIXT</v>
          </cell>
          <cell r="M908" t="str">
            <v>Light Emitting Diode (LED)</v>
          </cell>
          <cell r="W908" t="str">
            <v>(1) 29W fixture, any bulb shape, any application</v>
          </cell>
          <cell r="AM908" t="str">
            <v>NA</v>
          </cell>
          <cell r="AP908" t="str">
            <v>NA</v>
          </cell>
          <cell r="AS908">
            <v>29</v>
          </cell>
          <cell r="AV908" t="str">
            <v>Electronic</v>
          </cell>
          <cell r="AZ908" t="str">
            <v>LED</v>
          </cell>
          <cell r="BG908" t="str">
            <v>Custom</v>
          </cell>
          <cell r="BK908" t="str">
            <v>N/A</v>
          </cell>
        </row>
        <row r="909">
          <cell r="H909" t="str">
            <v>LED030-FIXT</v>
          </cell>
          <cell r="M909" t="str">
            <v>Light Emitting Diode (LED)</v>
          </cell>
          <cell r="W909" t="str">
            <v>(1) 30W fixture, any bulb shape, any application</v>
          </cell>
          <cell r="AM909" t="str">
            <v>NA</v>
          </cell>
          <cell r="AP909" t="str">
            <v>NA</v>
          </cell>
          <cell r="AS909">
            <v>30</v>
          </cell>
          <cell r="AV909" t="str">
            <v>Electronic</v>
          </cell>
          <cell r="AZ909" t="str">
            <v>LED</v>
          </cell>
          <cell r="BG909" t="str">
            <v>Custom</v>
          </cell>
          <cell r="BK909" t="str">
            <v>N/A</v>
          </cell>
        </row>
        <row r="910">
          <cell r="H910" t="str">
            <v>LED031-FIXT</v>
          </cell>
          <cell r="M910" t="str">
            <v>Light Emitting Diode (LED)</v>
          </cell>
          <cell r="W910" t="str">
            <v>(1) 31W fixture, any bulb shape, any application</v>
          </cell>
          <cell r="AM910" t="str">
            <v>NA</v>
          </cell>
          <cell r="AP910" t="str">
            <v>NA</v>
          </cell>
          <cell r="AS910">
            <v>31</v>
          </cell>
          <cell r="AV910" t="str">
            <v>Electronic</v>
          </cell>
          <cell r="AZ910" t="str">
            <v>LED</v>
          </cell>
          <cell r="BG910" t="str">
            <v>Custom</v>
          </cell>
          <cell r="BK910" t="str">
            <v>N/A</v>
          </cell>
        </row>
        <row r="911">
          <cell r="H911" t="str">
            <v>LED032-FIXT</v>
          </cell>
          <cell r="M911" t="str">
            <v>Light Emitting Diode (LED)</v>
          </cell>
          <cell r="W911" t="str">
            <v>(1) 32W fixture, any bulb shape, any application</v>
          </cell>
          <cell r="AM911" t="str">
            <v>NA</v>
          </cell>
          <cell r="AP911" t="str">
            <v>NA</v>
          </cell>
          <cell r="AS911">
            <v>32</v>
          </cell>
          <cell r="AV911" t="str">
            <v>Electronic</v>
          </cell>
          <cell r="AZ911" t="str">
            <v>LED</v>
          </cell>
          <cell r="BG911" t="str">
            <v>Custom</v>
          </cell>
          <cell r="BK911" t="str">
            <v>N/A</v>
          </cell>
        </row>
        <row r="912">
          <cell r="H912" t="str">
            <v>LED033-FIXT</v>
          </cell>
          <cell r="M912" t="str">
            <v>Light Emitting Diode (LED)</v>
          </cell>
          <cell r="W912" t="str">
            <v>(1) 33W fixture, any bulb shape, any application</v>
          </cell>
          <cell r="AM912" t="str">
            <v>NA</v>
          </cell>
          <cell r="AP912" t="str">
            <v>NA</v>
          </cell>
          <cell r="AS912">
            <v>33</v>
          </cell>
          <cell r="AV912" t="str">
            <v>Electronic</v>
          </cell>
          <cell r="AZ912" t="str">
            <v>LED</v>
          </cell>
          <cell r="BG912" t="str">
            <v>Custom</v>
          </cell>
          <cell r="BK912" t="str">
            <v>N/A</v>
          </cell>
        </row>
        <row r="913">
          <cell r="H913" t="str">
            <v>LED034-FIXT</v>
          </cell>
          <cell r="M913" t="str">
            <v>Light Emitting Diode (LED)</v>
          </cell>
          <cell r="W913" t="str">
            <v>(1) 34W fixture, any bulb shape, any application</v>
          </cell>
          <cell r="AM913" t="str">
            <v>NA</v>
          </cell>
          <cell r="AP913" t="str">
            <v>NA</v>
          </cell>
          <cell r="AS913">
            <v>34</v>
          </cell>
          <cell r="AV913" t="str">
            <v>Electronic</v>
          </cell>
          <cell r="AZ913" t="str">
            <v>LED</v>
          </cell>
          <cell r="BG913" t="str">
            <v>Custom</v>
          </cell>
          <cell r="BK913" t="str">
            <v>N/A</v>
          </cell>
        </row>
        <row r="914">
          <cell r="H914" t="str">
            <v>LED035-FIXT</v>
          </cell>
          <cell r="M914" t="str">
            <v>Light Emitting Diode (LED)</v>
          </cell>
          <cell r="W914" t="str">
            <v>(1) 35W fixture, any bulb shape, any application</v>
          </cell>
          <cell r="AM914" t="str">
            <v>NA</v>
          </cell>
          <cell r="AP914" t="str">
            <v>NA</v>
          </cell>
          <cell r="AS914">
            <v>35</v>
          </cell>
          <cell r="AV914" t="str">
            <v>Electronic</v>
          </cell>
          <cell r="AZ914" t="str">
            <v>LED</v>
          </cell>
          <cell r="BG914" t="str">
            <v>Custom</v>
          </cell>
          <cell r="BK914" t="str">
            <v>N/A</v>
          </cell>
        </row>
        <row r="915">
          <cell r="H915" t="str">
            <v>LED036-FIXT</v>
          </cell>
          <cell r="M915" t="str">
            <v>Light Emitting Diode (LED)</v>
          </cell>
          <cell r="W915" t="str">
            <v>(1) 36W fixture, any bulb shape, any application</v>
          </cell>
          <cell r="AM915" t="str">
            <v>NA</v>
          </cell>
          <cell r="AP915" t="str">
            <v>NA</v>
          </cell>
          <cell r="AS915">
            <v>36</v>
          </cell>
          <cell r="AV915" t="str">
            <v>Electronic</v>
          </cell>
          <cell r="AZ915" t="str">
            <v>LED</v>
          </cell>
          <cell r="BG915" t="str">
            <v>Custom</v>
          </cell>
          <cell r="BK915" t="str">
            <v>N/A</v>
          </cell>
        </row>
        <row r="916">
          <cell r="H916" t="str">
            <v>LED037-FIXT</v>
          </cell>
          <cell r="M916" t="str">
            <v>Light Emitting Diode (LED)</v>
          </cell>
          <cell r="W916" t="str">
            <v>(1) 37W fixture, any bulb shape, any application</v>
          </cell>
          <cell r="AM916" t="str">
            <v>NA</v>
          </cell>
          <cell r="AP916" t="str">
            <v>NA</v>
          </cell>
          <cell r="AS916">
            <v>37</v>
          </cell>
          <cell r="AV916" t="str">
            <v>Electronic</v>
          </cell>
          <cell r="AZ916" t="str">
            <v>LED</v>
          </cell>
          <cell r="BG916" t="str">
            <v>Custom</v>
          </cell>
          <cell r="BK916" t="str">
            <v>N/A</v>
          </cell>
        </row>
        <row r="917">
          <cell r="H917" t="str">
            <v>LED038-FIXT</v>
          </cell>
          <cell r="M917" t="str">
            <v>Light Emitting Diode (LED)</v>
          </cell>
          <cell r="W917" t="str">
            <v>(1) 38W fixture, any bulb shape, any application</v>
          </cell>
          <cell r="AM917" t="str">
            <v>NA</v>
          </cell>
          <cell r="AP917" t="str">
            <v>NA</v>
          </cell>
          <cell r="AS917">
            <v>38</v>
          </cell>
          <cell r="AV917" t="str">
            <v>Electronic</v>
          </cell>
          <cell r="AZ917" t="str">
            <v>LED</v>
          </cell>
          <cell r="BG917" t="str">
            <v>Custom</v>
          </cell>
          <cell r="BK917" t="str">
            <v>N/A</v>
          </cell>
        </row>
        <row r="918">
          <cell r="H918" t="str">
            <v>LED039-FIXT</v>
          </cell>
          <cell r="M918" t="str">
            <v>Light Emitting Diode (LED)</v>
          </cell>
          <cell r="W918" t="str">
            <v>(1) 39W fixture, any bulb shape, any application</v>
          </cell>
          <cell r="AM918" t="str">
            <v>NA</v>
          </cell>
          <cell r="AP918" t="str">
            <v>NA</v>
          </cell>
          <cell r="AS918">
            <v>39</v>
          </cell>
          <cell r="AV918" t="str">
            <v>Electronic</v>
          </cell>
          <cell r="AZ918" t="str">
            <v>LED</v>
          </cell>
          <cell r="BG918" t="str">
            <v>Custom</v>
          </cell>
          <cell r="BK918" t="str">
            <v>N/A</v>
          </cell>
        </row>
        <row r="919">
          <cell r="H919" t="str">
            <v>LED040-FIXT</v>
          </cell>
          <cell r="M919" t="str">
            <v>Light Emitting Diode (LED)</v>
          </cell>
          <cell r="W919" t="str">
            <v>(1) 40W fixture, any bulb shape, any application</v>
          </cell>
          <cell r="AM919" t="str">
            <v>NA</v>
          </cell>
          <cell r="AP919" t="str">
            <v>NA</v>
          </cell>
          <cell r="AS919">
            <v>40</v>
          </cell>
          <cell r="AV919" t="str">
            <v>Electronic</v>
          </cell>
          <cell r="AZ919" t="str">
            <v>LED</v>
          </cell>
          <cell r="BG919" t="str">
            <v>Custom</v>
          </cell>
          <cell r="BK919" t="str">
            <v>N/A</v>
          </cell>
        </row>
        <row r="920">
          <cell r="H920" t="str">
            <v>LED041-FIXT</v>
          </cell>
          <cell r="M920" t="str">
            <v>Light Emitting Diode (LED)</v>
          </cell>
          <cell r="W920" t="str">
            <v>(1) 41W fixture, any bulb shape, any application</v>
          </cell>
          <cell r="AM920" t="str">
            <v>NA</v>
          </cell>
          <cell r="AP920" t="str">
            <v>NA</v>
          </cell>
          <cell r="AS920">
            <v>41</v>
          </cell>
          <cell r="AV920" t="str">
            <v>Electronic</v>
          </cell>
          <cell r="AZ920" t="str">
            <v>LED</v>
          </cell>
          <cell r="BG920" t="str">
            <v>Custom</v>
          </cell>
          <cell r="BK920" t="str">
            <v>N/A</v>
          </cell>
        </row>
        <row r="921">
          <cell r="H921" t="str">
            <v>LED042-FIXT</v>
          </cell>
          <cell r="M921" t="str">
            <v>Light Emitting Diode (LED)</v>
          </cell>
          <cell r="W921" t="str">
            <v>(1) 42W fixture, any bulb shape, any application</v>
          </cell>
          <cell r="AM921" t="str">
            <v>NA</v>
          </cell>
          <cell r="AP921" t="str">
            <v>NA</v>
          </cell>
          <cell r="AS921">
            <v>42</v>
          </cell>
          <cell r="AV921" t="str">
            <v>Electronic</v>
          </cell>
          <cell r="AZ921" t="str">
            <v>LED</v>
          </cell>
          <cell r="BG921" t="str">
            <v>Custom</v>
          </cell>
          <cell r="BK921" t="str">
            <v>N/A</v>
          </cell>
        </row>
        <row r="922">
          <cell r="H922" t="str">
            <v>LED043-FIXT</v>
          </cell>
          <cell r="M922" t="str">
            <v>Light Emitting Diode (LED)</v>
          </cell>
          <cell r="W922" t="str">
            <v>(1) 43W fixture, any bulb shape, any application</v>
          </cell>
          <cell r="AM922" t="str">
            <v>NA</v>
          </cell>
          <cell r="AP922" t="str">
            <v>NA</v>
          </cell>
          <cell r="AS922">
            <v>43</v>
          </cell>
          <cell r="AV922" t="str">
            <v>Electronic</v>
          </cell>
          <cell r="AZ922" t="str">
            <v>LED</v>
          </cell>
          <cell r="BG922" t="str">
            <v>Custom</v>
          </cell>
          <cell r="BK922" t="str">
            <v>N/A</v>
          </cell>
        </row>
        <row r="923">
          <cell r="H923" t="str">
            <v>LED044-FIXT</v>
          </cell>
          <cell r="M923" t="str">
            <v>Light Emitting Diode (LED)</v>
          </cell>
          <cell r="W923" t="str">
            <v>(1) 44W fixture, any bulb shape, any application</v>
          </cell>
          <cell r="AM923" t="str">
            <v>NA</v>
          </cell>
          <cell r="AP923" t="str">
            <v>NA</v>
          </cell>
          <cell r="AS923">
            <v>44</v>
          </cell>
          <cell r="AV923" t="str">
            <v>Electronic</v>
          </cell>
          <cell r="AZ923" t="str">
            <v>LED</v>
          </cell>
          <cell r="BG923" t="str">
            <v>Custom</v>
          </cell>
          <cell r="BK923" t="str">
            <v>N/A</v>
          </cell>
        </row>
        <row r="924">
          <cell r="H924" t="str">
            <v>LED045-FIXT</v>
          </cell>
          <cell r="M924" t="str">
            <v>Light Emitting Diode (LED)</v>
          </cell>
          <cell r="W924" t="str">
            <v>(1) 45W fixture, any bulb shape, any application</v>
          </cell>
          <cell r="AM924" t="str">
            <v>NA</v>
          </cell>
          <cell r="AP924" t="str">
            <v>NA</v>
          </cell>
          <cell r="AS924">
            <v>45</v>
          </cell>
          <cell r="AV924" t="str">
            <v>Electronic</v>
          </cell>
          <cell r="AZ924" t="str">
            <v>LED</v>
          </cell>
          <cell r="BG924" t="str">
            <v>Custom</v>
          </cell>
          <cell r="BK924" t="str">
            <v>N/A</v>
          </cell>
        </row>
        <row r="925">
          <cell r="H925" t="str">
            <v>LED046-FIXT</v>
          </cell>
          <cell r="M925" t="str">
            <v>Light Emitting Diode (LED)</v>
          </cell>
          <cell r="W925" t="str">
            <v>(1) 46W fixture, any bulb shape, any application</v>
          </cell>
          <cell r="AM925" t="str">
            <v>NA</v>
          </cell>
          <cell r="AP925" t="str">
            <v>NA</v>
          </cell>
          <cell r="AS925">
            <v>46</v>
          </cell>
          <cell r="AV925" t="str">
            <v>Electronic</v>
          </cell>
          <cell r="AZ925" t="str">
            <v>LED</v>
          </cell>
          <cell r="BG925" t="str">
            <v>Custom</v>
          </cell>
          <cell r="BK925" t="str">
            <v>N/A</v>
          </cell>
        </row>
        <row r="926">
          <cell r="H926" t="str">
            <v>LED047-FIXT</v>
          </cell>
          <cell r="M926" t="str">
            <v>Light Emitting Diode (LED)</v>
          </cell>
          <cell r="W926" t="str">
            <v>(1) 47W fixture, any bulb shape, any application</v>
          </cell>
          <cell r="AM926" t="str">
            <v>NA</v>
          </cell>
          <cell r="AP926" t="str">
            <v>NA</v>
          </cell>
          <cell r="AS926">
            <v>47</v>
          </cell>
          <cell r="AV926" t="str">
            <v>Electronic</v>
          </cell>
          <cell r="AZ926" t="str">
            <v>LED</v>
          </cell>
          <cell r="BG926" t="str">
            <v>Custom</v>
          </cell>
          <cell r="BK926" t="str">
            <v>N/A</v>
          </cell>
        </row>
        <row r="927">
          <cell r="H927" t="str">
            <v>LED048-FIXT</v>
          </cell>
          <cell r="M927" t="str">
            <v>Light Emitting Diode (LED)</v>
          </cell>
          <cell r="W927" t="str">
            <v>(1) 48W fixture, any bulb shape, any application</v>
          </cell>
          <cell r="AM927" t="str">
            <v>NA</v>
          </cell>
          <cell r="AP927" t="str">
            <v>NA</v>
          </cell>
          <cell r="AS927">
            <v>48</v>
          </cell>
          <cell r="AV927" t="str">
            <v>Electronic</v>
          </cell>
          <cell r="AZ927" t="str">
            <v>LED</v>
          </cell>
          <cell r="BG927" t="str">
            <v>Custom</v>
          </cell>
          <cell r="BK927" t="str">
            <v>N/A</v>
          </cell>
        </row>
        <row r="928">
          <cell r="H928" t="str">
            <v>LED049-FIXT</v>
          </cell>
          <cell r="M928" t="str">
            <v>Light Emitting Diode (LED)</v>
          </cell>
          <cell r="W928" t="str">
            <v>(1) 49W fixture, any bulb shape, any application</v>
          </cell>
          <cell r="AM928" t="str">
            <v>NA</v>
          </cell>
          <cell r="AP928" t="str">
            <v>NA</v>
          </cell>
          <cell r="AS928">
            <v>49</v>
          </cell>
          <cell r="AV928" t="str">
            <v>Electronic</v>
          </cell>
          <cell r="AZ928" t="str">
            <v>LED</v>
          </cell>
          <cell r="BG928" t="str">
            <v>Custom</v>
          </cell>
          <cell r="BK928" t="str">
            <v>N/A</v>
          </cell>
        </row>
        <row r="929">
          <cell r="H929" t="str">
            <v>LED050-FIXT</v>
          </cell>
          <cell r="M929" t="str">
            <v>Light Emitting Diode (LED)</v>
          </cell>
          <cell r="W929" t="str">
            <v>(1) 50W fixture, any bulb shape, any application</v>
          </cell>
          <cell r="AM929" t="str">
            <v>NA</v>
          </cell>
          <cell r="AP929" t="str">
            <v>NA</v>
          </cell>
          <cell r="AS929">
            <v>50</v>
          </cell>
          <cell r="AV929" t="str">
            <v>Electronic</v>
          </cell>
          <cell r="AZ929" t="str">
            <v>LED</v>
          </cell>
          <cell r="BG929" t="str">
            <v>Custom</v>
          </cell>
          <cell r="BK929" t="str">
            <v>N/A</v>
          </cell>
        </row>
        <row r="930">
          <cell r="H930" t="str">
            <v>LED051-FIXT</v>
          </cell>
          <cell r="M930" t="str">
            <v>Light Emitting Diode (LED)</v>
          </cell>
          <cell r="W930" t="str">
            <v>(1) 51W fixture, any bulb shape, any application</v>
          </cell>
          <cell r="AM930" t="str">
            <v>NA</v>
          </cell>
          <cell r="AP930" t="str">
            <v>NA</v>
          </cell>
          <cell r="AS930">
            <v>51</v>
          </cell>
          <cell r="AV930" t="str">
            <v>Electronic</v>
          </cell>
          <cell r="AZ930" t="str">
            <v>LED</v>
          </cell>
          <cell r="BG930" t="str">
            <v>Custom</v>
          </cell>
          <cell r="BK930" t="str">
            <v>N/A</v>
          </cell>
        </row>
        <row r="931">
          <cell r="H931" t="str">
            <v>LED052-FIXT</v>
          </cell>
          <cell r="M931" t="str">
            <v>Light Emitting Diode (LED)</v>
          </cell>
          <cell r="W931" t="str">
            <v>(1) 52W fixture, any bulb shape, any application</v>
          </cell>
          <cell r="AM931" t="str">
            <v>NA</v>
          </cell>
          <cell r="AP931" t="str">
            <v>NA</v>
          </cell>
          <cell r="AS931">
            <v>52</v>
          </cell>
          <cell r="AV931" t="str">
            <v>Electronic</v>
          </cell>
          <cell r="AZ931" t="str">
            <v>LED</v>
          </cell>
          <cell r="BG931" t="str">
            <v>Custom</v>
          </cell>
          <cell r="BK931" t="str">
            <v>N/A</v>
          </cell>
        </row>
        <row r="932">
          <cell r="H932" t="str">
            <v>LED053-FIXT</v>
          </cell>
          <cell r="M932" t="str">
            <v>Light Emitting Diode (LED)</v>
          </cell>
          <cell r="W932" t="str">
            <v>(1) 53W fixture, any bulb shape, any application</v>
          </cell>
          <cell r="AM932" t="str">
            <v>NA</v>
          </cell>
          <cell r="AP932" t="str">
            <v>NA</v>
          </cell>
          <cell r="AS932">
            <v>53</v>
          </cell>
          <cell r="AV932" t="str">
            <v>Electronic</v>
          </cell>
          <cell r="AZ932" t="str">
            <v>LED</v>
          </cell>
          <cell r="BG932" t="str">
            <v>Custom</v>
          </cell>
          <cell r="BK932" t="str">
            <v>N/A</v>
          </cell>
        </row>
        <row r="933">
          <cell r="H933" t="str">
            <v>LED054-FIXT</v>
          </cell>
          <cell r="M933" t="str">
            <v>Light Emitting Diode (LED)</v>
          </cell>
          <cell r="W933" t="str">
            <v>(1) 54W fixture, any bulb shape, any application</v>
          </cell>
          <cell r="AM933" t="str">
            <v>NA</v>
          </cell>
          <cell r="AP933" t="str">
            <v>NA</v>
          </cell>
          <cell r="AS933">
            <v>54</v>
          </cell>
          <cell r="AV933" t="str">
            <v>Electronic</v>
          </cell>
          <cell r="AZ933" t="str">
            <v>LED</v>
          </cell>
          <cell r="BG933" t="str">
            <v>Custom</v>
          </cell>
          <cell r="BK933" t="str">
            <v>N/A</v>
          </cell>
        </row>
        <row r="934">
          <cell r="H934" t="str">
            <v>LED055-FIXT</v>
          </cell>
          <cell r="M934" t="str">
            <v>Light Emitting Diode (LED)</v>
          </cell>
          <cell r="W934" t="str">
            <v>(1) 55W fixture, any bulb shape, any application</v>
          </cell>
          <cell r="AM934" t="str">
            <v>NA</v>
          </cell>
          <cell r="AP934" t="str">
            <v>NA</v>
          </cell>
          <cell r="AS934">
            <v>55</v>
          </cell>
          <cell r="AV934" t="str">
            <v>Electronic</v>
          </cell>
          <cell r="AZ934" t="str">
            <v>LED</v>
          </cell>
          <cell r="BG934" t="str">
            <v>Custom</v>
          </cell>
          <cell r="BK934" t="str">
            <v>N/A</v>
          </cell>
        </row>
        <row r="935">
          <cell r="H935" t="str">
            <v>LED056-FIXT</v>
          </cell>
          <cell r="M935" t="str">
            <v>Light Emitting Diode (LED)</v>
          </cell>
          <cell r="W935" t="str">
            <v>(1) 56W fixture, any bulb shape, any application</v>
          </cell>
          <cell r="AM935" t="str">
            <v>NA</v>
          </cell>
          <cell r="AP935" t="str">
            <v>NA</v>
          </cell>
          <cell r="AS935">
            <v>56</v>
          </cell>
          <cell r="AV935" t="str">
            <v>Electronic</v>
          </cell>
          <cell r="AZ935" t="str">
            <v>LED</v>
          </cell>
          <cell r="BG935" t="str">
            <v>Custom</v>
          </cell>
          <cell r="BK935" t="str">
            <v>N/A</v>
          </cell>
        </row>
        <row r="936">
          <cell r="H936" t="str">
            <v>LED057-FIXT</v>
          </cell>
          <cell r="M936" t="str">
            <v>Light Emitting Diode (LED)</v>
          </cell>
          <cell r="W936" t="str">
            <v>(1) 57W fixture, any bulb shape, any application</v>
          </cell>
          <cell r="AM936" t="str">
            <v>NA</v>
          </cell>
          <cell r="AP936" t="str">
            <v>NA</v>
          </cell>
          <cell r="AS936">
            <v>57</v>
          </cell>
          <cell r="AV936" t="str">
            <v>Electronic</v>
          </cell>
          <cell r="AZ936" t="str">
            <v>LED</v>
          </cell>
          <cell r="BG936" t="str">
            <v>Custom</v>
          </cell>
          <cell r="BK936" t="str">
            <v>N/A</v>
          </cell>
        </row>
        <row r="937">
          <cell r="H937" t="str">
            <v>LED058-FIXT</v>
          </cell>
          <cell r="M937" t="str">
            <v>Light Emitting Diode (LED)</v>
          </cell>
          <cell r="W937" t="str">
            <v>(1) 58W fixture, any bulb shape, any application</v>
          </cell>
          <cell r="AM937" t="str">
            <v>NA</v>
          </cell>
          <cell r="AP937" t="str">
            <v>NA</v>
          </cell>
          <cell r="AS937">
            <v>58</v>
          </cell>
          <cell r="AV937" t="str">
            <v>Electronic</v>
          </cell>
          <cell r="AZ937" t="str">
            <v>LED</v>
          </cell>
          <cell r="BG937" t="str">
            <v>Custom</v>
          </cell>
          <cell r="BK937" t="str">
            <v>N/A</v>
          </cell>
        </row>
        <row r="938">
          <cell r="H938" t="str">
            <v>LED059-FIXT</v>
          </cell>
          <cell r="M938" t="str">
            <v>Light Emitting Diode (LED)</v>
          </cell>
          <cell r="W938" t="str">
            <v>(1) 59W fixture, any bulb shape, any application</v>
          </cell>
          <cell r="AM938" t="str">
            <v>NA</v>
          </cell>
          <cell r="AP938" t="str">
            <v>NA</v>
          </cell>
          <cell r="AS938">
            <v>59</v>
          </cell>
          <cell r="AV938" t="str">
            <v>Electronic</v>
          </cell>
          <cell r="AZ938" t="str">
            <v>LED</v>
          </cell>
          <cell r="BG938" t="str">
            <v>Custom</v>
          </cell>
          <cell r="BK938" t="str">
            <v>N/A</v>
          </cell>
        </row>
        <row r="939">
          <cell r="H939" t="str">
            <v>LED060-FIXT</v>
          </cell>
          <cell r="M939" t="str">
            <v>Light Emitting Diode (LED)</v>
          </cell>
          <cell r="W939" t="str">
            <v>(1) 60W fixture, any bulb shape, any application</v>
          </cell>
          <cell r="AM939" t="str">
            <v>NA</v>
          </cell>
          <cell r="AP939" t="str">
            <v>NA</v>
          </cell>
          <cell r="AS939">
            <v>60</v>
          </cell>
          <cell r="AV939" t="str">
            <v>Electronic</v>
          </cell>
          <cell r="AZ939" t="str">
            <v>LED</v>
          </cell>
          <cell r="BG939" t="str">
            <v>Custom</v>
          </cell>
          <cell r="BK939" t="str">
            <v>N/A</v>
          </cell>
        </row>
        <row r="940">
          <cell r="H940" t="str">
            <v>LED061-FIXT</v>
          </cell>
          <cell r="M940" t="str">
            <v>Light Emitting Diode (LED)</v>
          </cell>
          <cell r="W940" t="str">
            <v>(1) 61W fixture, any bulb shape, any application</v>
          </cell>
          <cell r="AM940" t="str">
            <v>NA</v>
          </cell>
          <cell r="AP940" t="str">
            <v>NA</v>
          </cell>
          <cell r="AS940">
            <v>61</v>
          </cell>
          <cell r="AV940" t="str">
            <v>Electronic</v>
          </cell>
          <cell r="AZ940" t="str">
            <v>LED</v>
          </cell>
          <cell r="BG940" t="str">
            <v>Custom</v>
          </cell>
          <cell r="BK940" t="str">
            <v>N/A</v>
          </cell>
        </row>
        <row r="941">
          <cell r="H941" t="str">
            <v>LED062-FIXT</v>
          </cell>
          <cell r="M941" t="str">
            <v>Light Emitting Diode (LED)</v>
          </cell>
          <cell r="W941" t="str">
            <v>(1) 62W fixture, any bulb shape, any application</v>
          </cell>
          <cell r="AM941" t="str">
            <v>NA</v>
          </cell>
          <cell r="AP941" t="str">
            <v>NA</v>
          </cell>
          <cell r="AS941">
            <v>62</v>
          </cell>
          <cell r="AV941" t="str">
            <v>Electronic</v>
          </cell>
          <cell r="AZ941" t="str">
            <v>LED</v>
          </cell>
          <cell r="BG941" t="str">
            <v>Custom</v>
          </cell>
          <cell r="BK941" t="str">
            <v>N/A</v>
          </cell>
        </row>
        <row r="942">
          <cell r="H942" t="str">
            <v>LED063-FIXT</v>
          </cell>
          <cell r="M942" t="str">
            <v>Light Emitting Diode (LED)</v>
          </cell>
          <cell r="W942" t="str">
            <v>(1) 63W fixture, any bulb shape, any application</v>
          </cell>
          <cell r="AM942" t="str">
            <v>NA</v>
          </cell>
          <cell r="AP942" t="str">
            <v>NA</v>
          </cell>
          <cell r="AS942">
            <v>63</v>
          </cell>
          <cell r="AV942" t="str">
            <v>Electronic</v>
          </cell>
          <cell r="AZ942" t="str">
            <v>LED</v>
          </cell>
          <cell r="BG942" t="str">
            <v>Custom</v>
          </cell>
          <cell r="BK942" t="str">
            <v>N/A</v>
          </cell>
        </row>
        <row r="943">
          <cell r="H943" t="str">
            <v>LED064-FIXT</v>
          </cell>
          <cell r="M943" t="str">
            <v>Light Emitting Diode (LED)</v>
          </cell>
          <cell r="W943" t="str">
            <v>(1) 64W fixture, any bulb shape, any application</v>
          </cell>
          <cell r="AM943" t="str">
            <v>NA</v>
          </cell>
          <cell r="AP943" t="str">
            <v>NA</v>
          </cell>
          <cell r="AS943">
            <v>64</v>
          </cell>
          <cell r="AV943" t="str">
            <v>Electronic</v>
          </cell>
          <cell r="AZ943" t="str">
            <v>LED</v>
          </cell>
          <cell r="BG943" t="str">
            <v>Custom</v>
          </cell>
          <cell r="BK943" t="str">
            <v>N/A</v>
          </cell>
        </row>
        <row r="944">
          <cell r="H944" t="str">
            <v>LED065-FIXT</v>
          </cell>
          <cell r="M944" t="str">
            <v>Light Emitting Diode (LED)</v>
          </cell>
          <cell r="W944" t="str">
            <v>(1) 65W fixture, any bulb shape, any application</v>
          </cell>
          <cell r="AM944" t="str">
            <v>NA</v>
          </cell>
          <cell r="AP944" t="str">
            <v>NA</v>
          </cell>
          <cell r="AS944">
            <v>65</v>
          </cell>
          <cell r="AV944" t="str">
            <v>Electronic</v>
          </cell>
          <cell r="AZ944" t="str">
            <v>LED</v>
          </cell>
          <cell r="BG944" t="str">
            <v>Custom</v>
          </cell>
          <cell r="BK944" t="str">
            <v>N/A</v>
          </cell>
        </row>
        <row r="945">
          <cell r="H945" t="str">
            <v>LED066-FIXT</v>
          </cell>
          <cell r="M945" t="str">
            <v>Light Emitting Diode (LED)</v>
          </cell>
          <cell r="W945" t="str">
            <v>(1) 66W fixture, any bulb shape, any application</v>
          </cell>
          <cell r="AM945" t="str">
            <v>NA</v>
          </cell>
          <cell r="AP945" t="str">
            <v>NA</v>
          </cell>
          <cell r="AS945">
            <v>66</v>
          </cell>
          <cell r="AV945" t="str">
            <v>Electronic</v>
          </cell>
          <cell r="AZ945" t="str">
            <v>LED</v>
          </cell>
          <cell r="BG945" t="str">
            <v>Custom</v>
          </cell>
          <cell r="BK945" t="str">
            <v>N/A</v>
          </cell>
        </row>
        <row r="946">
          <cell r="H946" t="str">
            <v>LED067-FIXT</v>
          </cell>
          <cell r="M946" t="str">
            <v>Light Emitting Diode (LED)</v>
          </cell>
          <cell r="W946" t="str">
            <v>(1) 67W fixture, any bulb shape, any application</v>
          </cell>
          <cell r="AM946" t="str">
            <v>NA</v>
          </cell>
          <cell r="AP946" t="str">
            <v>NA</v>
          </cell>
          <cell r="AS946">
            <v>67</v>
          </cell>
          <cell r="AV946" t="str">
            <v>Electronic</v>
          </cell>
          <cell r="AZ946" t="str">
            <v>LED</v>
          </cell>
          <cell r="BG946" t="str">
            <v>Custom</v>
          </cell>
          <cell r="BK946" t="str">
            <v>N/A</v>
          </cell>
        </row>
        <row r="947">
          <cell r="H947" t="str">
            <v>LED068-FIXT</v>
          </cell>
          <cell r="M947" t="str">
            <v>Light Emitting Diode (LED)</v>
          </cell>
          <cell r="W947" t="str">
            <v>(1) 68W fixture, any bulb shape, any application</v>
          </cell>
          <cell r="AM947" t="str">
            <v>NA</v>
          </cell>
          <cell r="AP947" t="str">
            <v>NA</v>
          </cell>
          <cell r="AS947">
            <v>68</v>
          </cell>
          <cell r="AV947" t="str">
            <v>Electronic</v>
          </cell>
          <cell r="AZ947" t="str">
            <v>LED</v>
          </cell>
          <cell r="BG947" t="str">
            <v>Custom</v>
          </cell>
          <cell r="BK947" t="str">
            <v>N/A</v>
          </cell>
        </row>
        <row r="948">
          <cell r="H948" t="str">
            <v>LED069-FIXT</v>
          </cell>
          <cell r="M948" t="str">
            <v>Light Emitting Diode (LED)</v>
          </cell>
          <cell r="W948" t="str">
            <v>(1) 69W fixture, any bulb shape, any application</v>
          </cell>
          <cell r="AM948" t="str">
            <v>NA</v>
          </cell>
          <cell r="AP948" t="str">
            <v>NA</v>
          </cell>
          <cell r="AS948">
            <v>69</v>
          </cell>
          <cell r="AV948" t="str">
            <v>Electronic</v>
          </cell>
          <cell r="AZ948" t="str">
            <v>LED</v>
          </cell>
          <cell r="BG948" t="str">
            <v>Custom</v>
          </cell>
          <cell r="BK948" t="str">
            <v>N/A</v>
          </cell>
        </row>
        <row r="949">
          <cell r="H949" t="str">
            <v>LED070-FIXT</v>
          </cell>
          <cell r="M949" t="str">
            <v>Light Emitting Diode (LED)</v>
          </cell>
          <cell r="W949" t="str">
            <v>(1) 70W fixture, any bulb shape, any application</v>
          </cell>
          <cell r="AM949" t="str">
            <v>NA</v>
          </cell>
          <cell r="AP949" t="str">
            <v>NA</v>
          </cell>
          <cell r="AS949">
            <v>70</v>
          </cell>
          <cell r="AV949" t="str">
            <v>Electronic</v>
          </cell>
          <cell r="AZ949" t="str">
            <v>LED</v>
          </cell>
          <cell r="BG949" t="str">
            <v>Custom</v>
          </cell>
          <cell r="BK949" t="str">
            <v>N/A</v>
          </cell>
        </row>
        <row r="950">
          <cell r="H950" t="str">
            <v>LED071-FIXT</v>
          </cell>
          <cell r="M950" t="str">
            <v>Light Emitting Diode (LED)</v>
          </cell>
          <cell r="W950" t="str">
            <v>(1) 71W fixture, any bulb shape, any application</v>
          </cell>
          <cell r="AM950" t="str">
            <v>NA</v>
          </cell>
          <cell r="AP950" t="str">
            <v>NA</v>
          </cell>
          <cell r="AS950">
            <v>71</v>
          </cell>
          <cell r="AV950" t="str">
            <v>Electronic</v>
          </cell>
          <cell r="AZ950" t="str">
            <v>LED</v>
          </cell>
          <cell r="BG950" t="str">
            <v>Custom</v>
          </cell>
          <cell r="BK950" t="str">
            <v>N/A</v>
          </cell>
        </row>
        <row r="951">
          <cell r="H951" t="str">
            <v>LED072-FIXT</v>
          </cell>
          <cell r="M951" t="str">
            <v>Light Emitting Diode (LED)</v>
          </cell>
          <cell r="W951" t="str">
            <v>(1) 72W fixture, any bulb shape, any application</v>
          </cell>
          <cell r="AM951" t="str">
            <v>NA</v>
          </cell>
          <cell r="AP951" t="str">
            <v>NA</v>
          </cell>
          <cell r="AS951">
            <v>72</v>
          </cell>
          <cell r="AV951" t="str">
            <v>Electronic</v>
          </cell>
          <cell r="AZ951" t="str">
            <v>LED</v>
          </cell>
          <cell r="BG951" t="str">
            <v>Custom</v>
          </cell>
          <cell r="BK951" t="str">
            <v>N/A</v>
          </cell>
        </row>
        <row r="952">
          <cell r="H952" t="str">
            <v>LED073-FIXT</v>
          </cell>
          <cell r="M952" t="str">
            <v>Light Emitting Diode (LED)</v>
          </cell>
          <cell r="W952" t="str">
            <v>(1) 73W fixture, any bulb shape, any application</v>
          </cell>
          <cell r="AM952" t="str">
            <v>NA</v>
          </cell>
          <cell r="AP952" t="str">
            <v>NA</v>
          </cell>
          <cell r="AS952">
            <v>73</v>
          </cell>
          <cell r="AV952" t="str">
            <v>Electronic</v>
          </cell>
          <cell r="AZ952" t="str">
            <v>LED</v>
          </cell>
          <cell r="BG952" t="str">
            <v>Custom</v>
          </cell>
          <cell r="BK952" t="str">
            <v>N/A</v>
          </cell>
        </row>
        <row r="953">
          <cell r="H953" t="str">
            <v>LED074-FIXT</v>
          </cell>
          <cell r="M953" t="str">
            <v>Light Emitting Diode (LED)</v>
          </cell>
          <cell r="W953" t="str">
            <v>(1) 74W fixture, any bulb shape, any application</v>
          </cell>
          <cell r="AM953" t="str">
            <v>NA</v>
          </cell>
          <cell r="AP953" t="str">
            <v>NA</v>
          </cell>
          <cell r="AS953">
            <v>74</v>
          </cell>
          <cell r="AV953" t="str">
            <v>Electronic</v>
          </cell>
          <cell r="AZ953" t="str">
            <v>LED</v>
          </cell>
          <cell r="BG953" t="str">
            <v>Custom</v>
          </cell>
          <cell r="BK953" t="str">
            <v>N/A</v>
          </cell>
        </row>
        <row r="954">
          <cell r="H954" t="str">
            <v>LED075-FIXT</v>
          </cell>
          <cell r="M954" t="str">
            <v>Light Emitting Diode (LED)</v>
          </cell>
          <cell r="W954" t="str">
            <v>(1) 75W fixture, any bulb shape, any application</v>
          </cell>
          <cell r="AM954" t="str">
            <v>NA</v>
          </cell>
          <cell r="AP954" t="str">
            <v>NA</v>
          </cell>
          <cell r="AS954">
            <v>75</v>
          </cell>
          <cell r="AV954" t="str">
            <v>Electronic</v>
          </cell>
          <cell r="AZ954" t="str">
            <v>LED</v>
          </cell>
          <cell r="BG954" t="str">
            <v>Custom</v>
          </cell>
          <cell r="BK954" t="str">
            <v>N/A</v>
          </cell>
        </row>
        <row r="955">
          <cell r="H955" t="str">
            <v>LED076-FIXT</v>
          </cell>
          <cell r="M955" t="str">
            <v>Light Emitting Diode (LED)</v>
          </cell>
          <cell r="W955" t="str">
            <v>(1) 76W fixture, any bulb shape, any application</v>
          </cell>
          <cell r="AM955" t="str">
            <v>NA</v>
          </cell>
          <cell r="AP955" t="str">
            <v>NA</v>
          </cell>
          <cell r="AS955">
            <v>76</v>
          </cell>
          <cell r="AV955" t="str">
            <v>Electronic</v>
          </cell>
          <cell r="AZ955" t="str">
            <v>LED</v>
          </cell>
          <cell r="BG955" t="str">
            <v>Custom</v>
          </cell>
          <cell r="BK955" t="str">
            <v>N/A</v>
          </cell>
        </row>
        <row r="956">
          <cell r="H956" t="str">
            <v>LED077-FIXT</v>
          </cell>
          <cell r="M956" t="str">
            <v>Light Emitting Diode (LED)</v>
          </cell>
          <cell r="W956" t="str">
            <v>(1) 77W fixture, any bulb shape, any application</v>
          </cell>
          <cell r="AM956" t="str">
            <v>NA</v>
          </cell>
          <cell r="AP956" t="str">
            <v>NA</v>
          </cell>
          <cell r="AS956">
            <v>77</v>
          </cell>
          <cell r="AV956" t="str">
            <v>Electronic</v>
          </cell>
          <cell r="AZ956" t="str">
            <v>LED</v>
          </cell>
          <cell r="BG956" t="str">
            <v>Custom</v>
          </cell>
          <cell r="BK956" t="str">
            <v>N/A</v>
          </cell>
        </row>
        <row r="957">
          <cell r="H957" t="str">
            <v>LED078-FIXT</v>
          </cell>
          <cell r="M957" t="str">
            <v>Light Emitting Diode (LED)</v>
          </cell>
          <cell r="W957" t="str">
            <v>(1) 78W fixture, any bulb shape, any application</v>
          </cell>
          <cell r="AM957" t="str">
            <v>NA</v>
          </cell>
          <cell r="AP957" t="str">
            <v>NA</v>
          </cell>
          <cell r="AS957">
            <v>78</v>
          </cell>
          <cell r="AV957" t="str">
            <v>Electronic</v>
          </cell>
          <cell r="AZ957" t="str">
            <v>LED</v>
          </cell>
          <cell r="BG957" t="str">
            <v>Custom</v>
          </cell>
          <cell r="BK957" t="str">
            <v>N/A</v>
          </cell>
        </row>
        <row r="958">
          <cell r="H958" t="str">
            <v>LED079-FIXT</v>
          </cell>
          <cell r="M958" t="str">
            <v>Light Emitting Diode (LED)</v>
          </cell>
          <cell r="W958" t="str">
            <v>(1) 79W fixture, any bulb shape, any application</v>
          </cell>
          <cell r="AM958" t="str">
            <v>NA</v>
          </cell>
          <cell r="AP958" t="str">
            <v>NA</v>
          </cell>
          <cell r="AS958">
            <v>79</v>
          </cell>
          <cell r="AV958" t="str">
            <v>Electronic</v>
          </cell>
          <cell r="AZ958" t="str">
            <v>LED</v>
          </cell>
          <cell r="BG958" t="str">
            <v>Custom</v>
          </cell>
          <cell r="BK958" t="str">
            <v>N/A</v>
          </cell>
        </row>
        <row r="959">
          <cell r="H959" t="str">
            <v>LED080-FIXT</v>
          </cell>
          <cell r="M959" t="str">
            <v>Light Emitting Diode (LED)</v>
          </cell>
          <cell r="W959" t="str">
            <v>(1) 80W fixture, any bulb shape, any application</v>
          </cell>
          <cell r="AM959" t="str">
            <v>NA</v>
          </cell>
          <cell r="AP959" t="str">
            <v>NA</v>
          </cell>
          <cell r="AS959">
            <v>80</v>
          </cell>
          <cell r="AV959" t="str">
            <v>Electronic</v>
          </cell>
          <cell r="AZ959" t="str">
            <v>LED</v>
          </cell>
          <cell r="BG959" t="str">
            <v>Custom</v>
          </cell>
          <cell r="BK959" t="str">
            <v>N/A</v>
          </cell>
        </row>
        <row r="960">
          <cell r="H960" t="str">
            <v>LED081-FIXT</v>
          </cell>
          <cell r="M960" t="str">
            <v>Light Emitting Diode (LED)</v>
          </cell>
          <cell r="W960" t="str">
            <v>(1) 81W fixture, any bulb shape, any application</v>
          </cell>
          <cell r="AM960" t="str">
            <v>NA</v>
          </cell>
          <cell r="AP960" t="str">
            <v>NA</v>
          </cell>
          <cell r="AS960">
            <v>81</v>
          </cell>
          <cell r="AV960" t="str">
            <v>Electronic</v>
          </cell>
          <cell r="AZ960" t="str">
            <v>LED</v>
          </cell>
          <cell r="BG960" t="str">
            <v>Custom</v>
          </cell>
          <cell r="BK960" t="str">
            <v>N/A</v>
          </cell>
        </row>
        <row r="961">
          <cell r="H961" t="str">
            <v>LED082-FIXT</v>
          </cell>
          <cell r="M961" t="str">
            <v>Light Emitting Diode (LED)</v>
          </cell>
          <cell r="W961" t="str">
            <v>(1) 82W fixture, any bulb shape, any application</v>
          </cell>
          <cell r="AM961" t="str">
            <v>NA</v>
          </cell>
          <cell r="AP961" t="str">
            <v>NA</v>
          </cell>
          <cell r="AS961">
            <v>82</v>
          </cell>
          <cell r="AV961" t="str">
            <v>Electronic</v>
          </cell>
          <cell r="AZ961" t="str">
            <v>LED</v>
          </cell>
          <cell r="BG961" t="str">
            <v>Custom</v>
          </cell>
          <cell r="BK961" t="str">
            <v>N/A</v>
          </cell>
        </row>
        <row r="962">
          <cell r="H962" t="str">
            <v>LED083-FIXT</v>
          </cell>
          <cell r="M962" t="str">
            <v>Light Emitting Diode (LED)</v>
          </cell>
          <cell r="W962" t="str">
            <v>(1) 83W fixture, any bulb shape, any application</v>
          </cell>
          <cell r="AM962" t="str">
            <v>NA</v>
          </cell>
          <cell r="AP962" t="str">
            <v>NA</v>
          </cell>
          <cell r="AS962">
            <v>83</v>
          </cell>
          <cell r="AV962" t="str">
            <v>Electronic</v>
          </cell>
          <cell r="AZ962" t="str">
            <v>LED</v>
          </cell>
          <cell r="BG962" t="str">
            <v>Custom</v>
          </cell>
          <cell r="BK962" t="str">
            <v>N/A</v>
          </cell>
        </row>
        <row r="963">
          <cell r="H963" t="str">
            <v>LED084-FIXT</v>
          </cell>
          <cell r="M963" t="str">
            <v>Light Emitting Diode (LED)</v>
          </cell>
          <cell r="W963" t="str">
            <v>(1) 84W fixture, any bulb shape, any application</v>
          </cell>
          <cell r="AM963" t="str">
            <v>NA</v>
          </cell>
          <cell r="AP963" t="str">
            <v>NA</v>
          </cell>
          <cell r="AS963">
            <v>84</v>
          </cell>
          <cell r="AV963" t="str">
            <v>Electronic</v>
          </cell>
          <cell r="AZ963" t="str">
            <v>LED</v>
          </cell>
          <cell r="BG963" t="str">
            <v>Custom</v>
          </cell>
          <cell r="BK963" t="str">
            <v>N/A</v>
          </cell>
        </row>
        <row r="964">
          <cell r="H964" t="str">
            <v>LED085-FIXT</v>
          </cell>
          <cell r="M964" t="str">
            <v>Light Emitting Diode (LED)</v>
          </cell>
          <cell r="W964" t="str">
            <v>(1) 85W fixture, any bulb shape, any application</v>
          </cell>
          <cell r="AM964" t="str">
            <v>NA</v>
          </cell>
          <cell r="AP964" t="str">
            <v>NA</v>
          </cell>
          <cell r="AS964">
            <v>85</v>
          </cell>
          <cell r="AV964" t="str">
            <v>Electronic</v>
          </cell>
          <cell r="AZ964" t="str">
            <v>LED</v>
          </cell>
          <cell r="BG964" t="str">
            <v>Custom</v>
          </cell>
          <cell r="BK964" t="str">
            <v>N/A</v>
          </cell>
        </row>
        <row r="965">
          <cell r="H965" t="str">
            <v>LED086-FIXT</v>
          </cell>
          <cell r="M965" t="str">
            <v>Light Emitting Diode (LED)</v>
          </cell>
          <cell r="W965" t="str">
            <v>(1) 86W fixture, any bulb shape, any application</v>
          </cell>
          <cell r="AM965" t="str">
            <v>NA</v>
          </cell>
          <cell r="AP965" t="str">
            <v>NA</v>
          </cell>
          <cell r="AS965">
            <v>86</v>
          </cell>
          <cell r="AV965" t="str">
            <v>Electronic</v>
          </cell>
          <cell r="AZ965" t="str">
            <v>LED</v>
          </cell>
          <cell r="BG965" t="str">
            <v>Custom</v>
          </cell>
          <cell r="BK965" t="str">
            <v>N/A</v>
          </cell>
        </row>
        <row r="966">
          <cell r="H966" t="str">
            <v>LED087-FIXT</v>
          </cell>
          <cell r="M966" t="str">
            <v>Light Emitting Diode (LED)</v>
          </cell>
          <cell r="W966" t="str">
            <v>(1) 87W fixture, any bulb shape, any application</v>
          </cell>
          <cell r="AM966" t="str">
            <v>NA</v>
          </cell>
          <cell r="AP966" t="str">
            <v>NA</v>
          </cell>
          <cell r="AS966">
            <v>87</v>
          </cell>
          <cell r="AV966" t="str">
            <v>Electronic</v>
          </cell>
          <cell r="AZ966" t="str">
            <v>LED</v>
          </cell>
          <cell r="BG966" t="str">
            <v>Custom</v>
          </cell>
          <cell r="BK966" t="str">
            <v>N/A</v>
          </cell>
        </row>
        <row r="967">
          <cell r="H967" t="str">
            <v>LED088-FIXT</v>
          </cell>
          <cell r="M967" t="str">
            <v>Light Emitting Diode (LED)</v>
          </cell>
          <cell r="W967" t="str">
            <v>(1) 88W fixture, any bulb shape, any application</v>
          </cell>
          <cell r="AM967" t="str">
            <v>NA</v>
          </cell>
          <cell r="AP967" t="str">
            <v>NA</v>
          </cell>
          <cell r="AS967">
            <v>88</v>
          </cell>
          <cell r="AV967" t="str">
            <v>Electronic</v>
          </cell>
          <cell r="AZ967" t="str">
            <v>LED</v>
          </cell>
          <cell r="BG967" t="str">
            <v>Custom</v>
          </cell>
          <cell r="BK967" t="str">
            <v>N/A</v>
          </cell>
        </row>
        <row r="968">
          <cell r="H968" t="str">
            <v>LED089-FIXT</v>
          </cell>
          <cell r="M968" t="str">
            <v>Light Emitting Diode (LED)</v>
          </cell>
          <cell r="W968" t="str">
            <v>(1) 89W fixture, any bulb shape, any application</v>
          </cell>
          <cell r="AM968" t="str">
            <v>NA</v>
          </cell>
          <cell r="AP968" t="str">
            <v>NA</v>
          </cell>
          <cell r="AS968">
            <v>89</v>
          </cell>
          <cell r="AV968" t="str">
            <v>Electronic</v>
          </cell>
          <cell r="AZ968" t="str">
            <v>LED</v>
          </cell>
          <cell r="BG968" t="str">
            <v>Custom</v>
          </cell>
          <cell r="BK968" t="str">
            <v>N/A</v>
          </cell>
        </row>
        <row r="969">
          <cell r="H969" t="str">
            <v>LED090-FIXT</v>
          </cell>
          <cell r="M969" t="str">
            <v>Light Emitting Diode (LED)</v>
          </cell>
          <cell r="W969" t="str">
            <v>(1) 90W fixture, any bulb shape, any application</v>
          </cell>
          <cell r="AM969" t="str">
            <v>NA</v>
          </cell>
          <cell r="AP969" t="str">
            <v>NA</v>
          </cell>
          <cell r="AS969">
            <v>90</v>
          </cell>
          <cell r="AV969" t="str">
            <v>Electronic</v>
          </cell>
          <cell r="AZ969" t="str">
            <v>LED</v>
          </cell>
          <cell r="BG969" t="str">
            <v>Custom</v>
          </cell>
          <cell r="BK969" t="str">
            <v>N/A</v>
          </cell>
        </row>
        <row r="970">
          <cell r="H970" t="str">
            <v>LED091-FIXT</v>
          </cell>
          <cell r="M970" t="str">
            <v>Light Emitting Diode (LED)</v>
          </cell>
          <cell r="W970" t="str">
            <v>(1) 91W fixture, any bulb shape, any application</v>
          </cell>
          <cell r="AM970" t="str">
            <v>NA</v>
          </cell>
          <cell r="AP970" t="str">
            <v>NA</v>
          </cell>
          <cell r="AS970">
            <v>91</v>
          </cell>
          <cell r="AV970" t="str">
            <v>Electronic</v>
          </cell>
          <cell r="AZ970" t="str">
            <v>LED</v>
          </cell>
          <cell r="BG970" t="str">
            <v>Custom</v>
          </cell>
          <cell r="BK970" t="str">
            <v>N/A</v>
          </cell>
        </row>
        <row r="971">
          <cell r="H971" t="str">
            <v>LED092-FIXT</v>
          </cell>
          <cell r="M971" t="str">
            <v>Light Emitting Diode (LED)</v>
          </cell>
          <cell r="W971" t="str">
            <v>(1) 92W fixture, any bulb shape, any application</v>
          </cell>
          <cell r="AM971" t="str">
            <v>NA</v>
          </cell>
          <cell r="AP971" t="str">
            <v>NA</v>
          </cell>
          <cell r="AS971">
            <v>92</v>
          </cell>
          <cell r="AV971" t="str">
            <v>Electronic</v>
          </cell>
          <cell r="AZ971" t="str">
            <v>LED</v>
          </cell>
          <cell r="BG971" t="str">
            <v>Custom</v>
          </cell>
          <cell r="BK971" t="str">
            <v>N/A</v>
          </cell>
        </row>
        <row r="972">
          <cell r="H972" t="str">
            <v>LED093-FIXT</v>
          </cell>
          <cell r="M972" t="str">
            <v>Light Emitting Diode (LED)</v>
          </cell>
          <cell r="W972" t="str">
            <v>(1) 93W fixture, any bulb shape, any application</v>
          </cell>
          <cell r="AM972" t="str">
            <v>NA</v>
          </cell>
          <cell r="AP972" t="str">
            <v>NA</v>
          </cell>
          <cell r="AS972">
            <v>93</v>
          </cell>
          <cell r="AV972" t="str">
            <v>Electronic</v>
          </cell>
          <cell r="AZ972" t="str">
            <v>LED</v>
          </cell>
          <cell r="BG972" t="str">
            <v>Custom</v>
          </cell>
          <cell r="BK972" t="str">
            <v>N/A</v>
          </cell>
        </row>
        <row r="973">
          <cell r="H973" t="str">
            <v>LED094-FIXT</v>
          </cell>
          <cell r="M973" t="str">
            <v>Light Emitting Diode (LED)</v>
          </cell>
          <cell r="W973" t="str">
            <v>(1) 94W fixture, any bulb shape, any application</v>
          </cell>
          <cell r="AM973" t="str">
            <v>NA</v>
          </cell>
          <cell r="AP973" t="str">
            <v>NA</v>
          </cell>
          <cell r="AS973">
            <v>94</v>
          </cell>
          <cell r="AV973" t="str">
            <v>Electronic</v>
          </cell>
          <cell r="AZ973" t="str">
            <v>LED</v>
          </cell>
          <cell r="BG973" t="str">
            <v>Custom</v>
          </cell>
          <cell r="BK973" t="str">
            <v>N/A</v>
          </cell>
        </row>
        <row r="974">
          <cell r="H974" t="str">
            <v>LED095-FIXT</v>
          </cell>
          <cell r="M974" t="str">
            <v>Light Emitting Diode (LED)</v>
          </cell>
          <cell r="W974" t="str">
            <v>(1) 95W fixture, any bulb shape, any application</v>
          </cell>
          <cell r="AM974" t="str">
            <v>NA</v>
          </cell>
          <cell r="AP974" t="str">
            <v>NA</v>
          </cell>
          <cell r="AS974">
            <v>95</v>
          </cell>
          <cell r="AV974" t="str">
            <v>Electronic</v>
          </cell>
          <cell r="AZ974" t="str">
            <v>LED</v>
          </cell>
          <cell r="BG974" t="str">
            <v>Custom</v>
          </cell>
          <cell r="BK974" t="str">
            <v>N/A</v>
          </cell>
        </row>
        <row r="975">
          <cell r="H975" t="str">
            <v>LED096-FIXT</v>
          </cell>
          <cell r="M975" t="str">
            <v>Light Emitting Diode (LED)</v>
          </cell>
          <cell r="W975" t="str">
            <v>(1) 96W fixture, any bulb shape, any application</v>
          </cell>
          <cell r="AM975" t="str">
            <v>NA</v>
          </cell>
          <cell r="AP975" t="str">
            <v>NA</v>
          </cell>
          <cell r="AS975">
            <v>96</v>
          </cell>
          <cell r="AV975" t="str">
            <v>Electronic</v>
          </cell>
          <cell r="AZ975" t="str">
            <v>LED</v>
          </cell>
          <cell r="BG975" t="str">
            <v>Custom</v>
          </cell>
          <cell r="BK975" t="str">
            <v>N/A</v>
          </cell>
        </row>
        <row r="976">
          <cell r="H976" t="str">
            <v>LED097-FIXT</v>
          </cell>
          <cell r="M976" t="str">
            <v>Light Emitting Diode (LED)</v>
          </cell>
          <cell r="W976" t="str">
            <v>(1) 97W fixture, any bulb shape, any application</v>
          </cell>
          <cell r="AM976" t="str">
            <v>NA</v>
          </cell>
          <cell r="AP976" t="str">
            <v>NA</v>
          </cell>
          <cell r="AS976">
            <v>97</v>
          </cell>
          <cell r="AV976" t="str">
            <v>Electronic</v>
          </cell>
          <cell r="AZ976" t="str">
            <v>LED</v>
          </cell>
          <cell r="BG976" t="str">
            <v>Custom</v>
          </cell>
          <cell r="BK976" t="str">
            <v>N/A</v>
          </cell>
        </row>
        <row r="977">
          <cell r="H977" t="str">
            <v>LED098-FIXT</v>
          </cell>
          <cell r="M977" t="str">
            <v>Light Emitting Diode (LED)</v>
          </cell>
          <cell r="W977" t="str">
            <v>(1) 98W fixture, any bulb shape, any application</v>
          </cell>
          <cell r="AM977" t="str">
            <v>NA</v>
          </cell>
          <cell r="AP977" t="str">
            <v>NA</v>
          </cell>
          <cell r="AS977">
            <v>98</v>
          </cell>
          <cell r="AV977" t="str">
            <v>Electronic</v>
          </cell>
          <cell r="AZ977" t="str">
            <v>LED</v>
          </cell>
          <cell r="BG977" t="str">
            <v>Custom</v>
          </cell>
          <cell r="BK977" t="str">
            <v>N/A</v>
          </cell>
        </row>
        <row r="978">
          <cell r="H978" t="str">
            <v>LED099-FIXT</v>
          </cell>
          <cell r="M978" t="str">
            <v>Light Emitting Diode (LED)</v>
          </cell>
          <cell r="W978" t="str">
            <v>(1) 99W fixture, any bulb shape, any application</v>
          </cell>
          <cell r="AM978" t="str">
            <v>NA</v>
          </cell>
          <cell r="AP978" t="str">
            <v>NA</v>
          </cell>
          <cell r="AS978">
            <v>99</v>
          </cell>
          <cell r="AV978" t="str">
            <v>Electronic</v>
          </cell>
          <cell r="AZ978" t="str">
            <v>LED</v>
          </cell>
          <cell r="BG978" t="str">
            <v>Custom</v>
          </cell>
          <cell r="BK978" t="str">
            <v>N/A</v>
          </cell>
        </row>
        <row r="979">
          <cell r="H979" t="str">
            <v>LED100-FIXT</v>
          </cell>
          <cell r="M979" t="str">
            <v>Light Emitting Diode (LED)</v>
          </cell>
          <cell r="W979" t="str">
            <v>(1) 100W fixture, any bulb shape, any application</v>
          </cell>
          <cell r="AM979" t="str">
            <v>NA</v>
          </cell>
          <cell r="AP979" t="str">
            <v>NA</v>
          </cell>
          <cell r="AS979">
            <v>100</v>
          </cell>
          <cell r="AV979" t="str">
            <v>Electronic</v>
          </cell>
          <cell r="AZ979" t="str">
            <v>LED</v>
          </cell>
          <cell r="BG979" t="str">
            <v>Custom</v>
          </cell>
          <cell r="BK979" t="str">
            <v>N/A</v>
          </cell>
        </row>
        <row r="980">
          <cell r="H980" t="str">
            <v>LED101-FIXT</v>
          </cell>
          <cell r="M980" t="str">
            <v>Light Emitting Diode (LED)</v>
          </cell>
          <cell r="W980" t="str">
            <v>(1) 101W fixture, any bulb shape, any application</v>
          </cell>
          <cell r="AM980" t="str">
            <v>NA</v>
          </cell>
          <cell r="AP980" t="str">
            <v>NA</v>
          </cell>
          <cell r="AS980">
            <v>101</v>
          </cell>
          <cell r="AV980" t="str">
            <v>Electronic</v>
          </cell>
          <cell r="AZ980" t="str">
            <v>LED</v>
          </cell>
          <cell r="BG980" t="str">
            <v>Custom</v>
          </cell>
          <cell r="BK980" t="str">
            <v>N/A</v>
          </cell>
        </row>
        <row r="981">
          <cell r="H981" t="str">
            <v>LED102-FIXT</v>
          </cell>
          <cell r="M981" t="str">
            <v>Light Emitting Diode (LED)</v>
          </cell>
          <cell r="W981" t="str">
            <v>(1) 102W fixture, any bulb shape, any application</v>
          </cell>
          <cell r="AM981" t="str">
            <v>NA</v>
          </cell>
          <cell r="AP981" t="str">
            <v>NA</v>
          </cell>
          <cell r="AS981">
            <v>102</v>
          </cell>
          <cell r="AV981" t="str">
            <v>Electronic</v>
          </cell>
          <cell r="AZ981" t="str">
            <v>LED</v>
          </cell>
          <cell r="BG981" t="str">
            <v>Custom</v>
          </cell>
          <cell r="BK981" t="str">
            <v>N/A</v>
          </cell>
        </row>
        <row r="982">
          <cell r="H982" t="str">
            <v>LED103-FIXT</v>
          </cell>
          <cell r="M982" t="str">
            <v>Light Emitting Diode (LED)</v>
          </cell>
          <cell r="W982" t="str">
            <v>(1) 103W fixture, any bulb shape, any application</v>
          </cell>
          <cell r="AM982" t="str">
            <v>NA</v>
          </cell>
          <cell r="AP982" t="str">
            <v>NA</v>
          </cell>
          <cell r="AS982">
            <v>103</v>
          </cell>
          <cell r="AV982" t="str">
            <v>Electronic</v>
          </cell>
          <cell r="AZ982" t="str">
            <v>LED</v>
          </cell>
          <cell r="BG982" t="str">
            <v>Custom</v>
          </cell>
          <cell r="BK982" t="str">
            <v>N/A</v>
          </cell>
        </row>
        <row r="983">
          <cell r="H983" t="str">
            <v>LED104-FIXT</v>
          </cell>
          <cell r="M983" t="str">
            <v>Light Emitting Diode (LED)</v>
          </cell>
          <cell r="W983" t="str">
            <v>(1) 104W fixture, any bulb shape, any application</v>
          </cell>
          <cell r="AM983" t="str">
            <v>NA</v>
          </cell>
          <cell r="AP983" t="str">
            <v>NA</v>
          </cell>
          <cell r="AS983">
            <v>104</v>
          </cell>
          <cell r="AV983" t="str">
            <v>Electronic</v>
          </cell>
          <cell r="AZ983" t="str">
            <v>LED</v>
          </cell>
          <cell r="BG983" t="str">
            <v>Custom</v>
          </cell>
          <cell r="BK983" t="str">
            <v>N/A</v>
          </cell>
        </row>
        <row r="984">
          <cell r="H984" t="str">
            <v>LED105-FIXT</v>
          </cell>
          <cell r="M984" t="str">
            <v>Light Emitting Diode (LED)</v>
          </cell>
          <cell r="W984" t="str">
            <v>(1) 105W fixture, any bulb shape, any application</v>
          </cell>
          <cell r="AM984" t="str">
            <v>NA</v>
          </cell>
          <cell r="AP984" t="str">
            <v>NA</v>
          </cell>
          <cell r="AS984">
            <v>105</v>
          </cell>
          <cell r="AV984" t="str">
            <v>Electronic</v>
          </cell>
          <cell r="AZ984" t="str">
            <v>LED</v>
          </cell>
          <cell r="BG984" t="str">
            <v>Custom</v>
          </cell>
          <cell r="BK984" t="str">
            <v>N/A</v>
          </cell>
        </row>
        <row r="985">
          <cell r="H985" t="str">
            <v>LED106-FIXT</v>
          </cell>
          <cell r="M985" t="str">
            <v>Light Emitting Diode (LED)</v>
          </cell>
          <cell r="W985" t="str">
            <v>(1) 106W fixture, any bulb shape, any application</v>
          </cell>
          <cell r="AM985" t="str">
            <v>NA</v>
          </cell>
          <cell r="AP985" t="str">
            <v>NA</v>
          </cell>
          <cell r="AS985">
            <v>106</v>
          </cell>
          <cell r="AV985" t="str">
            <v>Electronic</v>
          </cell>
          <cell r="AZ985" t="str">
            <v>LED</v>
          </cell>
          <cell r="BG985" t="str">
            <v>Custom</v>
          </cell>
          <cell r="BK985" t="str">
            <v>N/A</v>
          </cell>
        </row>
        <row r="986">
          <cell r="H986" t="str">
            <v>LED107-FIXT</v>
          </cell>
          <cell r="M986" t="str">
            <v>Light Emitting Diode (LED)</v>
          </cell>
          <cell r="W986" t="str">
            <v>(1) 107W fixture, any bulb shape, any application</v>
          </cell>
          <cell r="AM986" t="str">
            <v>NA</v>
          </cell>
          <cell r="AP986" t="str">
            <v>NA</v>
          </cell>
          <cell r="AS986">
            <v>107</v>
          </cell>
          <cell r="AV986" t="str">
            <v>Electronic</v>
          </cell>
          <cell r="AZ986" t="str">
            <v>LED</v>
          </cell>
          <cell r="BG986" t="str">
            <v>Custom</v>
          </cell>
          <cell r="BK986" t="str">
            <v>N/A</v>
          </cell>
        </row>
        <row r="987">
          <cell r="H987" t="str">
            <v>LED108-FIXT</v>
          </cell>
          <cell r="M987" t="str">
            <v>Light Emitting Diode (LED)</v>
          </cell>
          <cell r="W987" t="str">
            <v>(1) 108W fixture, any bulb shape, any application</v>
          </cell>
          <cell r="AM987" t="str">
            <v>NA</v>
          </cell>
          <cell r="AP987" t="str">
            <v>NA</v>
          </cell>
          <cell r="AS987">
            <v>108</v>
          </cell>
          <cell r="AV987" t="str">
            <v>Electronic</v>
          </cell>
          <cell r="AZ987" t="str">
            <v>LED</v>
          </cell>
          <cell r="BG987" t="str">
            <v>Custom</v>
          </cell>
          <cell r="BK987" t="str">
            <v>N/A</v>
          </cell>
        </row>
        <row r="988">
          <cell r="H988" t="str">
            <v>LED109-FIXT</v>
          </cell>
          <cell r="M988" t="str">
            <v>Light Emitting Diode (LED)</v>
          </cell>
          <cell r="W988" t="str">
            <v>(1) 109W fixture, any bulb shape, any application</v>
          </cell>
          <cell r="AM988" t="str">
            <v>NA</v>
          </cell>
          <cell r="AP988" t="str">
            <v>NA</v>
          </cell>
          <cell r="AS988">
            <v>109</v>
          </cell>
          <cell r="AV988" t="str">
            <v>Electronic</v>
          </cell>
          <cell r="AZ988" t="str">
            <v>LED</v>
          </cell>
          <cell r="BG988" t="str">
            <v>Custom</v>
          </cell>
          <cell r="BK988" t="str">
            <v>N/A</v>
          </cell>
        </row>
        <row r="989">
          <cell r="H989" t="str">
            <v>LED110-FIXT</v>
          </cell>
          <cell r="M989" t="str">
            <v>Light Emitting Diode (LED)</v>
          </cell>
          <cell r="W989" t="str">
            <v>(1) 110W fixture, any bulb shape, any application</v>
          </cell>
          <cell r="AM989" t="str">
            <v>NA</v>
          </cell>
          <cell r="AP989" t="str">
            <v>NA</v>
          </cell>
          <cell r="AS989">
            <v>110</v>
          </cell>
          <cell r="AV989" t="str">
            <v>Electronic</v>
          </cell>
          <cell r="AZ989" t="str">
            <v>LED</v>
          </cell>
          <cell r="BG989" t="str">
            <v>Custom</v>
          </cell>
          <cell r="BK989" t="str">
            <v>N/A</v>
          </cell>
        </row>
        <row r="990">
          <cell r="H990" t="str">
            <v>LED111-FIXT</v>
          </cell>
          <cell r="M990" t="str">
            <v>Light Emitting Diode (LED)</v>
          </cell>
          <cell r="W990" t="str">
            <v>(1) 111W fixture, any bulb shape, any application</v>
          </cell>
          <cell r="AM990" t="str">
            <v>NA</v>
          </cell>
          <cell r="AP990" t="str">
            <v>NA</v>
          </cell>
          <cell r="AS990">
            <v>111</v>
          </cell>
          <cell r="AV990" t="str">
            <v>Electronic</v>
          </cell>
          <cell r="AZ990" t="str">
            <v>LED</v>
          </cell>
          <cell r="BG990" t="str">
            <v>Custom</v>
          </cell>
          <cell r="BK990" t="str">
            <v>N/A</v>
          </cell>
        </row>
        <row r="991">
          <cell r="H991" t="str">
            <v>LED112-FIXT</v>
          </cell>
          <cell r="M991" t="str">
            <v>Light Emitting Diode (LED)</v>
          </cell>
          <cell r="W991" t="str">
            <v>(1) 112W fixture, any bulb shape, any application</v>
          </cell>
          <cell r="AM991" t="str">
            <v>NA</v>
          </cell>
          <cell r="AP991" t="str">
            <v>NA</v>
          </cell>
          <cell r="AS991">
            <v>112</v>
          </cell>
          <cell r="AV991" t="str">
            <v>Electronic</v>
          </cell>
          <cell r="AZ991" t="str">
            <v>LED</v>
          </cell>
          <cell r="BG991" t="str">
            <v>Custom</v>
          </cell>
          <cell r="BK991" t="str">
            <v>N/A</v>
          </cell>
        </row>
        <row r="992">
          <cell r="H992" t="str">
            <v>LED113-FIXT</v>
          </cell>
          <cell r="M992" t="str">
            <v>Light Emitting Diode (LED)</v>
          </cell>
          <cell r="W992" t="str">
            <v>(1) 113W fixture, any bulb shape, any application</v>
          </cell>
          <cell r="AM992" t="str">
            <v>NA</v>
          </cell>
          <cell r="AP992" t="str">
            <v>NA</v>
          </cell>
          <cell r="AS992">
            <v>113</v>
          </cell>
          <cell r="AV992" t="str">
            <v>Electronic</v>
          </cell>
          <cell r="AZ992" t="str">
            <v>LED</v>
          </cell>
          <cell r="BG992" t="str">
            <v>Custom</v>
          </cell>
          <cell r="BK992" t="str">
            <v>N/A</v>
          </cell>
        </row>
        <row r="993">
          <cell r="H993" t="str">
            <v>LED114-FIXT</v>
          </cell>
          <cell r="M993" t="str">
            <v>Light Emitting Diode (LED)</v>
          </cell>
          <cell r="W993" t="str">
            <v>(1) 114W fixture, any bulb shape, any application</v>
          </cell>
          <cell r="AM993" t="str">
            <v>NA</v>
          </cell>
          <cell r="AP993" t="str">
            <v>NA</v>
          </cell>
          <cell r="AS993">
            <v>114</v>
          </cell>
          <cell r="AV993" t="str">
            <v>Electronic</v>
          </cell>
          <cell r="AZ993" t="str">
            <v>LED</v>
          </cell>
          <cell r="BG993" t="str">
            <v>Custom</v>
          </cell>
          <cell r="BK993" t="str">
            <v>N/A</v>
          </cell>
        </row>
        <row r="994">
          <cell r="H994" t="str">
            <v>LED115-FIXT</v>
          </cell>
          <cell r="M994" t="str">
            <v>Light Emitting Diode (LED)</v>
          </cell>
          <cell r="W994" t="str">
            <v>(1) 115W fixture, any bulb shape, any application</v>
          </cell>
          <cell r="AM994" t="str">
            <v>NA</v>
          </cell>
          <cell r="AP994" t="str">
            <v>NA</v>
          </cell>
          <cell r="AS994">
            <v>115</v>
          </cell>
          <cell r="AV994" t="str">
            <v>Electronic</v>
          </cell>
          <cell r="AZ994" t="str">
            <v>LED</v>
          </cell>
          <cell r="BG994" t="str">
            <v>Custom</v>
          </cell>
          <cell r="BK994" t="str">
            <v>N/A</v>
          </cell>
        </row>
        <row r="995">
          <cell r="H995" t="str">
            <v>LED116-FIXT</v>
          </cell>
          <cell r="M995" t="str">
            <v>Light Emitting Diode (LED)</v>
          </cell>
          <cell r="W995" t="str">
            <v>(1) 116W fixture, any bulb shape, any application</v>
          </cell>
          <cell r="AM995" t="str">
            <v>NA</v>
          </cell>
          <cell r="AP995" t="str">
            <v>NA</v>
          </cell>
          <cell r="AS995">
            <v>116</v>
          </cell>
          <cell r="AV995" t="str">
            <v>Electronic</v>
          </cell>
          <cell r="AZ995" t="str">
            <v>LED</v>
          </cell>
          <cell r="BG995" t="str">
            <v>Custom</v>
          </cell>
          <cell r="BK995" t="str">
            <v>N/A</v>
          </cell>
        </row>
        <row r="996">
          <cell r="H996" t="str">
            <v>LED117-FIXT</v>
          </cell>
          <cell r="M996" t="str">
            <v>Light Emitting Diode (LED)</v>
          </cell>
          <cell r="W996" t="str">
            <v>(1) 117W fixture, any bulb shape, any application</v>
          </cell>
          <cell r="AM996" t="str">
            <v>NA</v>
          </cell>
          <cell r="AP996" t="str">
            <v>NA</v>
          </cell>
          <cell r="AS996">
            <v>117</v>
          </cell>
          <cell r="AV996" t="str">
            <v>Electronic</v>
          </cell>
          <cell r="AZ996" t="str">
            <v>LED</v>
          </cell>
          <cell r="BG996" t="str">
            <v>Custom</v>
          </cell>
          <cell r="BK996" t="str">
            <v>N/A</v>
          </cell>
        </row>
        <row r="997">
          <cell r="H997" t="str">
            <v>LED118-FIXT</v>
          </cell>
          <cell r="M997" t="str">
            <v>Light Emitting Diode (LED)</v>
          </cell>
          <cell r="W997" t="str">
            <v>(1) 118W fixture, any bulb shape, any application</v>
          </cell>
          <cell r="AM997" t="str">
            <v>NA</v>
          </cell>
          <cell r="AP997" t="str">
            <v>NA</v>
          </cell>
          <cell r="AS997">
            <v>118</v>
          </cell>
          <cell r="AV997" t="str">
            <v>Electronic</v>
          </cell>
          <cell r="AZ997" t="str">
            <v>LED</v>
          </cell>
          <cell r="BG997" t="str">
            <v>Custom</v>
          </cell>
          <cell r="BK997" t="str">
            <v>N/A</v>
          </cell>
        </row>
        <row r="998">
          <cell r="H998" t="str">
            <v>LED119-FIXT</v>
          </cell>
          <cell r="M998" t="str">
            <v>Light Emitting Diode (LED)</v>
          </cell>
          <cell r="W998" t="str">
            <v>(1) 119W fixture, any bulb shape, any application</v>
          </cell>
          <cell r="AM998" t="str">
            <v>NA</v>
          </cell>
          <cell r="AP998" t="str">
            <v>NA</v>
          </cell>
          <cell r="AS998">
            <v>119</v>
          </cell>
          <cell r="AV998" t="str">
            <v>Electronic</v>
          </cell>
          <cell r="AZ998" t="str">
            <v>LED</v>
          </cell>
          <cell r="BG998" t="str">
            <v>Custom</v>
          </cell>
          <cell r="BK998" t="str">
            <v>N/A</v>
          </cell>
        </row>
        <row r="999">
          <cell r="H999" t="str">
            <v>LED120-FIXT</v>
          </cell>
          <cell r="M999" t="str">
            <v>Light Emitting Diode (LED)</v>
          </cell>
          <cell r="W999" t="str">
            <v>(1) 120W fixture, any bulb shape, any application</v>
          </cell>
          <cell r="AM999" t="str">
            <v>NA</v>
          </cell>
          <cell r="AP999" t="str">
            <v>NA</v>
          </cell>
          <cell r="AS999">
            <v>120</v>
          </cell>
          <cell r="AV999" t="str">
            <v>Electronic</v>
          </cell>
          <cell r="AZ999" t="str">
            <v>LED</v>
          </cell>
          <cell r="BG999" t="str">
            <v>Custom</v>
          </cell>
          <cell r="BK999" t="str">
            <v>N/A</v>
          </cell>
        </row>
        <row r="1000">
          <cell r="H1000" t="str">
            <v>LED121-FIXT</v>
          </cell>
          <cell r="M1000" t="str">
            <v>Light Emitting Diode (LED)</v>
          </cell>
          <cell r="W1000" t="str">
            <v>(1) 121W fixture, any bulb shape, any application</v>
          </cell>
          <cell r="AM1000" t="str">
            <v>NA</v>
          </cell>
          <cell r="AP1000" t="str">
            <v>NA</v>
          </cell>
          <cell r="AS1000">
            <v>121</v>
          </cell>
          <cell r="AV1000" t="str">
            <v>Electronic</v>
          </cell>
          <cell r="AZ1000" t="str">
            <v>LED</v>
          </cell>
          <cell r="BG1000" t="str">
            <v>Custom</v>
          </cell>
          <cell r="BK1000" t="str">
            <v>N/A</v>
          </cell>
        </row>
        <row r="1001">
          <cell r="H1001" t="str">
            <v>LED122-FIXT</v>
          </cell>
          <cell r="M1001" t="str">
            <v>Light Emitting Diode (LED)</v>
          </cell>
          <cell r="W1001" t="str">
            <v>(1) 122W fixture, any bulb shape, any application</v>
          </cell>
          <cell r="AM1001" t="str">
            <v>NA</v>
          </cell>
          <cell r="AP1001" t="str">
            <v>NA</v>
          </cell>
          <cell r="AS1001">
            <v>122</v>
          </cell>
          <cell r="AV1001" t="str">
            <v>Electronic</v>
          </cell>
          <cell r="AZ1001" t="str">
            <v>LED</v>
          </cell>
          <cell r="BG1001" t="str">
            <v>Custom</v>
          </cell>
          <cell r="BK1001" t="str">
            <v>N/A</v>
          </cell>
        </row>
        <row r="1002">
          <cell r="H1002" t="str">
            <v>LED123-FIXT</v>
          </cell>
          <cell r="M1002" t="str">
            <v>Light Emitting Diode (LED)</v>
          </cell>
          <cell r="W1002" t="str">
            <v>(1) 123W fixture, any bulb shape, any application</v>
          </cell>
          <cell r="AM1002" t="str">
            <v>NA</v>
          </cell>
          <cell r="AP1002" t="str">
            <v>NA</v>
          </cell>
          <cell r="AS1002">
            <v>123</v>
          </cell>
          <cell r="AV1002" t="str">
            <v>Electronic</v>
          </cell>
          <cell r="AZ1002" t="str">
            <v>LED</v>
          </cell>
          <cell r="BG1002" t="str">
            <v>Custom</v>
          </cell>
          <cell r="BK1002" t="str">
            <v>N/A</v>
          </cell>
        </row>
        <row r="1003">
          <cell r="H1003" t="str">
            <v>LED124-FIXT</v>
          </cell>
          <cell r="M1003" t="str">
            <v>Light Emitting Diode (LED)</v>
          </cell>
          <cell r="W1003" t="str">
            <v>(1) 124W fixture, any bulb shape, any application</v>
          </cell>
          <cell r="AM1003" t="str">
            <v>NA</v>
          </cell>
          <cell r="AP1003" t="str">
            <v>NA</v>
          </cell>
          <cell r="AS1003">
            <v>124</v>
          </cell>
          <cell r="AV1003" t="str">
            <v>Electronic</v>
          </cell>
          <cell r="AZ1003" t="str">
            <v>LED</v>
          </cell>
          <cell r="BG1003" t="str">
            <v>Custom</v>
          </cell>
          <cell r="BK1003" t="str">
            <v>N/A</v>
          </cell>
        </row>
        <row r="1004">
          <cell r="H1004" t="str">
            <v>LED125-FIXT</v>
          </cell>
          <cell r="M1004" t="str">
            <v>Light Emitting Diode (LED)</v>
          </cell>
          <cell r="W1004" t="str">
            <v>(1) 125W fixture, any bulb shape, any application</v>
          </cell>
          <cell r="AM1004" t="str">
            <v>NA</v>
          </cell>
          <cell r="AP1004" t="str">
            <v>NA</v>
          </cell>
          <cell r="AS1004">
            <v>125</v>
          </cell>
          <cell r="AV1004" t="str">
            <v>Electronic</v>
          </cell>
          <cell r="AZ1004" t="str">
            <v>LED</v>
          </cell>
          <cell r="BG1004" t="str">
            <v>Custom</v>
          </cell>
          <cell r="BK1004" t="str">
            <v>N/A</v>
          </cell>
        </row>
        <row r="1005">
          <cell r="H1005" t="str">
            <v>LED126-FIXT</v>
          </cell>
          <cell r="M1005" t="str">
            <v>Light Emitting Diode (LED)</v>
          </cell>
          <cell r="W1005" t="str">
            <v>(1) 126W fixture, any bulb shape, any application</v>
          </cell>
          <cell r="AM1005" t="str">
            <v>NA</v>
          </cell>
          <cell r="AP1005" t="str">
            <v>NA</v>
          </cell>
          <cell r="AS1005">
            <v>126</v>
          </cell>
          <cell r="AV1005" t="str">
            <v>Electronic</v>
          </cell>
          <cell r="AZ1005" t="str">
            <v>LED</v>
          </cell>
          <cell r="BG1005" t="str">
            <v>Custom</v>
          </cell>
          <cell r="BK1005" t="str">
            <v>N/A</v>
          </cell>
        </row>
        <row r="1006">
          <cell r="H1006" t="str">
            <v>LED127-FIXT</v>
          </cell>
          <cell r="M1006" t="str">
            <v>Light Emitting Diode (LED)</v>
          </cell>
          <cell r="W1006" t="str">
            <v>(1) 127W fixture, any bulb shape, any application</v>
          </cell>
          <cell r="AM1006" t="str">
            <v>NA</v>
          </cell>
          <cell r="AP1006" t="str">
            <v>NA</v>
          </cell>
          <cell r="AS1006">
            <v>127</v>
          </cell>
          <cell r="AV1006" t="str">
            <v>Electronic</v>
          </cell>
          <cell r="AZ1006" t="str">
            <v>LED</v>
          </cell>
          <cell r="BG1006" t="str">
            <v>Custom</v>
          </cell>
          <cell r="BK1006" t="str">
            <v>N/A</v>
          </cell>
        </row>
        <row r="1007">
          <cell r="H1007" t="str">
            <v>LED128-FIXT</v>
          </cell>
          <cell r="M1007" t="str">
            <v>Light Emitting Diode (LED)</v>
          </cell>
          <cell r="W1007" t="str">
            <v>(1) 128W fixture, any bulb shape, any application</v>
          </cell>
          <cell r="AM1007" t="str">
            <v>NA</v>
          </cell>
          <cell r="AP1007" t="str">
            <v>NA</v>
          </cell>
          <cell r="AS1007">
            <v>128</v>
          </cell>
          <cell r="AV1007" t="str">
            <v>Electronic</v>
          </cell>
          <cell r="AZ1007" t="str">
            <v>LED</v>
          </cell>
          <cell r="BG1007" t="str">
            <v>Custom</v>
          </cell>
          <cell r="BK1007" t="str">
            <v>N/A</v>
          </cell>
        </row>
        <row r="1008">
          <cell r="H1008" t="str">
            <v>LED129-FIXT</v>
          </cell>
          <cell r="M1008" t="str">
            <v>Light Emitting Diode (LED)</v>
          </cell>
          <cell r="W1008" t="str">
            <v>(1) 129W fixture, any bulb shape, any application</v>
          </cell>
          <cell r="AM1008" t="str">
            <v>NA</v>
          </cell>
          <cell r="AP1008" t="str">
            <v>NA</v>
          </cell>
          <cell r="AS1008">
            <v>129</v>
          </cell>
          <cell r="AV1008" t="str">
            <v>Electronic</v>
          </cell>
          <cell r="AZ1008" t="str">
            <v>LED</v>
          </cell>
          <cell r="BG1008" t="str">
            <v>Custom</v>
          </cell>
          <cell r="BK1008" t="str">
            <v>N/A</v>
          </cell>
        </row>
        <row r="1009">
          <cell r="H1009" t="str">
            <v>LED130-FIXT</v>
          </cell>
          <cell r="M1009" t="str">
            <v>Light Emitting Diode (LED)</v>
          </cell>
          <cell r="W1009" t="str">
            <v>(1) 130W fixture, any bulb shape, any application</v>
          </cell>
          <cell r="AM1009" t="str">
            <v>NA</v>
          </cell>
          <cell r="AP1009" t="str">
            <v>NA</v>
          </cell>
          <cell r="AS1009">
            <v>130</v>
          </cell>
          <cell r="AV1009" t="str">
            <v>Electronic</v>
          </cell>
          <cell r="AZ1009" t="str">
            <v>LED</v>
          </cell>
          <cell r="BG1009" t="str">
            <v>Custom</v>
          </cell>
          <cell r="BK1009" t="str">
            <v>N/A</v>
          </cell>
        </row>
        <row r="1010">
          <cell r="H1010" t="str">
            <v>LED131-FIXT</v>
          </cell>
          <cell r="M1010" t="str">
            <v>Light Emitting Diode (LED)</v>
          </cell>
          <cell r="W1010" t="str">
            <v>(1) 131W fixture, any bulb shape, any application</v>
          </cell>
          <cell r="AM1010" t="str">
            <v>NA</v>
          </cell>
          <cell r="AP1010" t="str">
            <v>NA</v>
          </cell>
          <cell r="AS1010">
            <v>131</v>
          </cell>
          <cell r="AV1010" t="str">
            <v>Electronic</v>
          </cell>
          <cell r="AZ1010" t="str">
            <v>LED</v>
          </cell>
          <cell r="BG1010" t="str">
            <v>Custom</v>
          </cell>
          <cell r="BK1010" t="str">
            <v>N/A</v>
          </cell>
        </row>
        <row r="1011">
          <cell r="H1011" t="str">
            <v>LED132-FIXT</v>
          </cell>
          <cell r="M1011" t="str">
            <v>Light Emitting Diode (LED)</v>
          </cell>
          <cell r="W1011" t="str">
            <v>(1) 132W fixture, any bulb shape, any application</v>
          </cell>
          <cell r="AM1011" t="str">
            <v>NA</v>
          </cell>
          <cell r="AP1011" t="str">
            <v>NA</v>
          </cell>
          <cell r="AS1011">
            <v>132</v>
          </cell>
          <cell r="AV1011" t="str">
            <v>Electronic</v>
          </cell>
          <cell r="AZ1011" t="str">
            <v>LED</v>
          </cell>
          <cell r="BG1011" t="str">
            <v>Custom</v>
          </cell>
          <cell r="BK1011" t="str">
            <v>N/A</v>
          </cell>
        </row>
        <row r="1012">
          <cell r="H1012" t="str">
            <v>LED133-FIXT</v>
          </cell>
          <cell r="M1012" t="str">
            <v>Light Emitting Diode (LED)</v>
          </cell>
          <cell r="W1012" t="str">
            <v>(1) 133W fixture, any bulb shape, any application</v>
          </cell>
          <cell r="AM1012" t="str">
            <v>NA</v>
          </cell>
          <cell r="AP1012" t="str">
            <v>NA</v>
          </cell>
          <cell r="AS1012">
            <v>133</v>
          </cell>
          <cell r="AV1012" t="str">
            <v>Electronic</v>
          </cell>
          <cell r="AZ1012" t="str">
            <v>LED</v>
          </cell>
          <cell r="BG1012" t="str">
            <v>Custom</v>
          </cell>
          <cell r="BK1012" t="str">
            <v>N/A</v>
          </cell>
        </row>
        <row r="1013">
          <cell r="H1013" t="str">
            <v>LED134-FIXT</v>
          </cell>
          <cell r="M1013" t="str">
            <v>Light Emitting Diode (LED)</v>
          </cell>
          <cell r="W1013" t="str">
            <v>(1) 134W fixture, any bulb shape, any application</v>
          </cell>
          <cell r="AM1013" t="str">
            <v>NA</v>
          </cell>
          <cell r="AP1013" t="str">
            <v>NA</v>
          </cell>
          <cell r="AS1013">
            <v>134</v>
          </cell>
          <cell r="AV1013" t="str">
            <v>Electronic</v>
          </cell>
          <cell r="AZ1013" t="str">
            <v>LED</v>
          </cell>
          <cell r="BG1013" t="str">
            <v>Custom</v>
          </cell>
          <cell r="BK1013" t="str">
            <v>N/A</v>
          </cell>
        </row>
        <row r="1014">
          <cell r="H1014" t="str">
            <v>LED135-FIXT</v>
          </cell>
          <cell r="M1014" t="str">
            <v>Light Emitting Diode (LED)</v>
          </cell>
          <cell r="W1014" t="str">
            <v>(1) 135W fixture, any bulb shape, any application</v>
          </cell>
          <cell r="AM1014" t="str">
            <v>NA</v>
          </cell>
          <cell r="AP1014" t="str">
            <v>NA</v>
          </cell>
          <cell r="AS1014">
            <v>135</v>
          </cell>
          <cell r="AV1014" t="str">
            <v>Electronic</v>
          </cell>
          <cell r="AZ1014" t="str">
            <v>LED</v>
          </cell>
          <cell r="BG1014" t="str">
            <v>Custom</v>
          </cell>
          <cell r="BK1014" t="str">
            <v>N/A</v>
          </cell>
        </row>
        <row r="1015">
          <cell r="H1015" t="str">
            <v>LED136-FIXT</v>
          </cell>
          <cell r="M1015" t="str">
            <v>Light Emitting Diode (LED)</v>
          </cell>
          <cell r="W1015" t="str">
            <v>(1) 136W fixture, any bulb shape, any application</v>
          </cell>
          <cell r="AM1015" t="str">
            <v>NA</v>
          </cell>
          <cell r="AP1015" t="str">
            <v>NA</v>
          </cell>
          <cell r="AS1015">
            <v>136</v>
          </cell>
          <cell r="AV1015" t="str">
            <v>Electronic</v>
          </cell>
          <cell r="AZ1015" t="str">
            <v>LED</v>
          </cell>
          <cell r="BG1015" t="str">
            <v>Custom</v>
          </cell>
          <cell r="BK1015" t="str">
            <v>N/A</v>
          </cell>
        </row>
        <row r="1016">
          <cell r="H1016" t="str">
            <v>LED137-FIXT</v>
          </cell>
          <cell r="M1016" t="str">
            <v>Light Emitting Diode (LED)</v>
          </cell>
          <cell r="W1016" t="str">
            <v>(1) 137W fixture, any bulb shape, any application</v>
          </cell>
          <cell r="AM1016" t="str">
            <v>NA</v>
          </cell>
          <cell r="AP1016" t="str">
            <v>NA</v>
          </cell>
          <cell r="AS1016">
            <v>137</v>
          </cell>
          <cell r="AV1016" t="str">
            <v>Electronic</v>
          </cell>
          <cell r="AZ1016" t="str">
            <v>LED</v>
          </cell>
          <cell r="BG1016" t="str">
            <v>Custom</v>
          </cell>
          <cell r="BK1016" t="str">
            <v>N/A</v>
          </cell>
        </row>
        <row r="1017">
          <cell r="H1017" t="str">
            <v>LED138-FIXT</v>
          </cell>
          <cell r="M1017" t="str">
            <v>Light Emitting Diode (LED)</v>
          </cell>
          <cell r="W1017" t="str">
            <v>(1) 138W fixture, any bulb shape, any application</v>
          </cell>
          <cell r="AM1017" t="str">
            <v>NA</v>
          </cell>
          <cell r="AP1017" t="str">
            <v>NA</v>
          </cell>
          <cell r="AS1017">
            <v>138</v>
          </cell>
          <cell r="AV1017" t="str">
            <v>Electronic</v>
          </cell>
          <cell r="AZ1017" t="str">
            <v>LED</v>
          </cell>
          <cell r="BG1017" t="str">
            <v>Custom</v>
          </cell>
          <cell r="BK1017" t="str">
            <v>N/A</v>
          </cell>
        </row>
        <row r="1018">
          <cell r="H1018" t="str">
            <v>LED139-FIXT</v>
          </cell>
          <cell r="M1018" t="str">
            <v>Light Emitting Diode (LED)</v>
          </cell>
          <cell r="W1018" t="str">
            <v>(1) 139W fixture, any bulb shape, any application</v>
          </cell>
          <cell r="AM1018" t="str">
            <v>NA</v>
          </cell>
          <cell r="AP1018" t="str">
            <v>NA</v>
          </cell>
          <cell r="AS1018">
            <v>139</v>
          </cell>
          <cell r="AV1018" t="str">
            <v>Electronic</v>
          </cell>
          <cell r="AZ1018" t="str">
            <v>LED</v>
          </cell>
          <cell r="BG1018" t="str">
            <v>Custom</v>
          </cell>
          <cell r="BK1018" t="str">
            <v>N/A</v>
          </cell>
        </row>
        <row r="1019">
          <cell r="H1019" t="str">
            <v>LED140-FIXT</v>
          </cell>
          <cell r="M1019" t="str">
            <v>Light Emitting Diode (LED)</v>
          </cell>
          <cell r="W1019" t="str">
            <v>(1) 140W fixture, any bulb shape, any application</v>
          </cell>
          <cell r="AM1019" t="str">
            <v>NA</v>
          </cell>
          <cell r="AP1019" t="str">
            <v>NA</v>
          </cell>
          <cell r="AS1019">
            <v>140</v>
          </cell>
          <cell r="AV1019" t="str">
            <v>Electronic</v>
          </cell>
          <cell r="AZ1019" t="str">
            <v>LED</v>
          </cell>
          <cell r="BG1019" t="str">
            <v>Custom</v>
          </cell>
          <cell r="BK1019" t="str">
            <v>N/A</v>
          </cell>
        </row>
        <row r="1020">
          <cell r="H1020" t="str">
            <v>LED141-FIXT</v>
          </cell>
          <cell r="M1020" t="str">
            <v>Light Emitting Diode (LED)</v>
          </cell>
          <cell r="W1020" t="str">
            <v>(1) 141W fixture, any bulb shape, any application</v>
          </cell>
          <cell r="AM1020" t="str">
            <v>NA</v>
          </cell>
          <cell r="AP1020" t="str">
            <v>NA</v>
          </cell>
          <cell r="AS1020">
            <v>141</v>
          </cell>
          <cell r="AV1020" t="str">
            <v>Electronic</v>
          </cell>
          <cell r="AZ1020" t="str">
            <v>LED</v>
          </cell>
          <cell r="BG1020" t="str">
            <v>Custom</v>
          </cell>
          <cell r="BK1020" t="str">
            <v>N/A</v>
          </cell>
        </row>
        <row r="1021">
          <cell r="H1021" t="str">
            <v>LED142-FIXT</v>
          </cell>
          <cell r="M1021" t="str">
            <v>Light Emitting Diode (LED)</v>
          </cell>
          <cell r="W1021" t="str">
            <v>(1) 142W fixture, any bulb shape, any application</v>
          </cell>
          <cell r="AM1021" t="str">
            <v>NA</v>
          </cell>
          <cell r="AP1021" t="str">
            <v>NA</v>
          </cell>
          <cell r="AS1021">
            <v>142</v>
          </cell>
          <cell r="AV1021" t="str">
            <v>Electronic</v>
          </cell>
          <cell r="AZ1021" t="str">
            <v>LED</v>
          </cell>
          <cell r="BG1021" t="str">
            <v>Custom</v>
          </cell>
          <cell r="BK1021" t="str">
            <v>N/A</v>
          </cell>
        </row>
        <row r="1022">
          <cell r="H1022" t="str">
            <v>LED143-FIXT</v>
          </cell>
          <cell r="M1022" t="str">
            <v>Light Emitting Diode (LED)</v>
          </cell>
          <cell r="W1022" t="str">
            <v>(1) 143W fixture, any bulb shape, any application</v>
          </cell>
          <cell r="AM1022" t="str">
            <v>NA</v>
          </cell>
          <cell r="AP1022" t="str">
            <v>NA</v>
          </cell>
          <cell r="AS1022">
            <v>143</v>
          </cell>
          <cell r="AV1022" t="str">
            <v>Electronic</v>
          </cell>
          <cell r="AZ1022" t="str">
            <v>LED</v>
          </cell>
          <cell r="BG1022" t="str">
            <v>Custom</v>
          </cell>
          <cell r="BK1022" t="str">
            <v>N/A</v>
          </cell>
        </row>
        <row r="1023">
          <cell r="H1023" t="str">
            <v>LED144-FIXT</v>
          </cell>
          <cell r="M1023" t="str">
            <v>Light Emitting Diode (LED)</v>
          </cell>
          <cell r="W1023" t="str">
            <v>(1) 144W fixture, any bulb shape, any application</v>
          </cell>
          <cell r="AM1023" t="str">
            <v>NA</v>
          </cell>
          <cell r="AP1023" t="str">
            <v>NA</v>
          </cell>
          <cell r="AS1023">
            <v>144</v>
          </cell>
          <cell r="AV1023" t="str">
            <v>Electronic</v>
          </cell>
          <cell r="AZ1023" t="str">
            <v>LED</v>
          </cell>
          <cell r="BG1023" t="str">
            <v>Custom</v>
          </cell>
          <cell r="BK1023" t="str">
            <v>N/A</v>
          </cell>
        </row>
        <row r="1024">
          <cell r="H1024" t="str">
            <v>LED145-FIXT</v>
          </cell>
          <cell r="M1024" t="str">
            <v>Light Emitting Diode (LED)</v>
          </cell>
          <cell r="W1024" t="str">
            <v>(1) 145W fixture, any bulb shape, any application</v>
          </cell>
          <cell r="AM1024" t="str">
            <v>NA</v>
          </cell>
          <cell r="AP1024" t="str">
            <v>NA</v>
          </cell>
          <cell r="AS1024">
            <v>145</v>
          </cell>
          <cell r="AV1024" t="str">
            <v>Electronic</v>
          </cell>
          <cell r="AZ1024" t="str">
            <v>LED</v>
          </cell>
          <cell r="BG1024" t="str">
            <v>Custom</v>
          </cell>
          <cell r="BK1024" t="str">
            <v>N/A</v>
          </cell>
        </row>
        <row r="1025">
          <cell r="H1025" t="str">
            <v>LED146-FIXT</v>
          </cell>
          <cell r="M1025" t="str">
            <v>Light Emitting Diode (LED)</v>
          </cell>
          <cell r="W1025" t="str">
            <v>(1) 146W fixture, any bulb shape, any application</v>
          </cell>
          <cell r="AM1025" t="str">
            <v>NA</v>
          </cell>
          <cell r="AP1025" t="str">
            <v>NA</v>
          </cell>
          <cell r="AS1025">
            <v>146</v>
          </cell>
          <cell r="AV1025" t="str">
            <v>Electronic</v>
          </cell>
          <cell r="AZ1025" t="str">
            <v>LED</v>
          </cell>
          <cell r="BG1025" t="str">
            <v>Custom</v>
          </cell>
          <cell r="BK1025" t="str">
            <v>N/A</v>
          </cell>
        </row>
        <row r="1026">
          <cell r="H1026" t="str">
            <v>LED147-FIXT</v>
          </cell>
          <cell r="M1026" t="str">
            <v>Light Emitting Diode (LED)</v>
          </cell>
          <cell r="W1026" t="str">
            <v>(1) 147W fixture, any bulb shape, any application</v>
          </cell>
          <cell r="AM1026" t="str">
            <v>NA</v>
          </cell>
          <cell r="AP1026" t="str">
            <v>NA</v>
          </cell>
          <cell r="AS1026">
            <v>147</v>
          </cell>
          <cell r="AV1026" t="str">
            <v>Electronic</v>
          </cell>
          <cell r="AZ1026" t="str">
            <v>LED</v>
          </cell>
          <cell r="BG1026" t="str">
            <v>Custom</v>
          </cell>
          <cell r="BK1026" t="str">
            <v>N/A</v>
          </cell>
        </row>
        <row r="1027">
          <cell r="H1027" t="str">
            <v>LED148-FIXT</v>
          </cell>
          <cell r="M1027" t="str">
            <v>Light Emitting Diode (LED)</v>
          </cell>
          <cell r="W1027" t="str">
            <v>(1) 148W fixture, any bulb shape, any application</v>
          </cell>
          <cell r="AM1027" t="str">
            <v>NA</v>
          </cell>
          <cell r="AP1027" t="str">
            <v>NA</v>
          </cell>
          <cell r="AS1027">
            <v>148</v>
          </cell>
          <cell r="AV1027" t="str">
            <v>Electronic</v>
          </cell>
          <cell r="AZ1027" t="str">
            <v>LED</v>
          </cell>
          <cell r="BG1027" t="str">
            <v>Custom</v>
          </cell>
          <cell r="BK1027" t="str">
            <v>N/A</v>
          </cell>
        </row>
        <row r="1028">
          <cell r="H1028" t="str">
            <v>LED149-FIXT</v>
          </cell>
          <cell r="M1028" t="str">
            <v>Light Emitting Diode (LED)</v>
          </cell>
          <cell r="W1028" t="str">
            <v>(1) 149W fixture, any bulb shape, any application</v>
          </cell>
          <cell r="AM1028" t="str">
            <v>NA</v>
          </cell>
          <cell r="AP1028" t="str">
            <v>NA</v>
          </cell>
          <cell r="AS1028">
            <v>149</v>
          </cell>
          <cell r="AV1028" t="str">
            <v>Electronic</v>
          </cell>
          <cell r="AZ1028" t="str">
            <v>LED</v>
          </cell>
          <cell r="BG1028" t="str">
            <v>Custom</v>
          </cell>
          <cell r="BK1028" t="str">
            <v>N/A</v>
          </cell>
        </row>
        <row r="1029">
          <cell r="H1029" t="str">
            <v>LED150-FIXT</v>
          </cell>
          <cell r="M1029" t="str">
            <v>Light Emitting Diode (LED)</v>
          </cell>
          <cell r="W1029" t="str">
            <v>(1) 150W fixture, any bulb shape, any application</v>
          </cell>
          <cell r="AM1029" t="str">
            <v>NA</v>
          </cell>
          <cell r="AP1029" t="str">
            <v>NA</v>
          </cell>
          <cell r="AS1029">
            <v>150</v>
          </cell>
          <cell r="AV1029" t="str">
            <v>Electronic</v>
          </cell>
          <cell r="AZ1029" t="str">
            <v>LED</v>
          </cell>
          <cell r="BG1029" t="str">
            <v>Custom</v>
          </cell>
          <cell r="BK1029" t="str">
            <v>N/A</v>
          </cell>
        </row>
        <row r="1030">
          <cell r="H1030" t="str">
            <v>LED151-FIXT</v>
          </cell>
          <cell r="M1030" t="str">
            <v>Light Emitting Diode (LED)</v>
          </cell>
          <cell r="W1030" t="str">
            <v>(1) 151W fixture, any bulb shape, any application</v>
          </cell>
          <cell r="AM1030" t="str">
            <v>NA</v>
          </cell>
          <cell r="AP1030" t="str">
            <v>NA</v>
          </cell>
          <cell r="AS1030">
            <v>151</v>
          </cell>
          <cell r="AV1030" t="str">
            <v>Electronic</v>
          </cell>
          <cell r="AZ1030" t="str">
            <v>LED</v>
          </cell>
          <cell r="BG1030" t="str">
            <v>Custom</v>
          </cell>
          <cell r="BK1030" t="str">
            <v>N/A</v>
          </cell>
        </row>
        <row r="1031">
          <cell r="H1031" t="str">
            <v>LED152-FIXT</v>
          </cell>
          <cell r="M1031" t="str">
            <v>Light Emitting Diode (LED)</v>
          </cell>
          <cell r="W1031" t="str">
            <v>(1) 152W fixture, any bulb shape, any application</v>
          </cell>
          <cell r="AM1031" t="str">
            <v>NA</v>
          </cell>
          <cell r="AP1031" t="str">
            <v>NA</v>
          </cell>
          <cell r="AS1031">
            <v>152</v>
          </cell>
          <cell r="AV1031" t="str">
            <v>Electronic</v>
          </cell>
          <cell r="AZ1031" t="str">
            <v>LED</v>
          </cell>
          <cell r="BG1031" t="str">
            <v>Custom</v>
          </cell>
          <cell r="BK1031" t="str">
            <v>N/A</v>
          </cell>
        </row>
        <row r="1032">
          <cell r="H1032" t="str">
            <v>LED153-FIXT</v>
          </cell>
          <cell r="M1032" t="str">
            <v>Light Emitting Diode (LED)</v>
          </cell>
          <cell r="W1032" t="str">
            <v>(1) 153W fixture, any bulb shape, any application</v>
          </cell>
          <cell r="AM1032" t="str">
            <v>NA</v>
          </cell>
          <cell r="AP1032" t="str">
            <v>NA</v>
          </cell>
          <cell r="AS1032">
            <v>153</v>
          </cell>
          <cell r="AV1032" t="str">
            <v>Electronic</v>
          </cell>
          <cell r="AZ1032" t="str">
            <v>LED</v>
          </cell>
          <cell r="BG1032" t="str">
            <v>Custom</v>
          </cell>
          <cell r="BK1032" t="str">
            <v>N/A</v>
          </cell>
        </row>
        <row r="1033">
          <cell r="H1033" t="str">
            <v>LED154-FIXT</v>
          </cell>
          <cell r="M1033" t="str">
            <v>Light Emitting Diode (LED)</v>
          </cell>
          <cell r="W1033" t="str">
            <v>(1) 154W fixture, any bulb shape, any application</v>
          </cell>
          <cell r="AM1033" t="str">
            <v>NA</v>
          </cell>
          <cell r="AP1033" t="str">
            <v>NA</v>
          </cell>
          <cell r="AS1033">
            <v>154</v>
          </cell>
          <cell r="AV1033" t="str">
            <v>Electronic</v>
          </cell>
          <cell r="AZ1033" t="str">
            <v>LED</v>
          </cell>
          <cell r="BG1033" t="str">
            <v>Custom</v>
          </cell>
          <cell r="BK1033" t="str">
            <v>N/A</v>
          </cell>
        </row>
        <row r="1034">
          <cell r="H1034" t="str">
            <v>LED155-FIXT</v>
          </cell>
          <cell r="M1034" t="str">
            <v>Light Emitting Diode (LED)</v>
          </cell>
          <cell r="W1034" t="str">
            <v>(1) 155W fixture, any bulb shape, any application</v>
          </cell>
          <cell r="AM1034" t="str">
            <v>NA</v>
          </cell>
          <cell r="AP1034" t="str">
            <v>NA</v>
          </cell>
          <cell r="AS1034">
            <v>155</v>
          </cell>
          <cell r="AV1034" t="str">
            <v>Electronic</v>
          </cell>
          <cell r="AZ1034" t="str">
            <v>LED</v>
          </cell>
          <cell r="BG1034" t="str">
            <v>Custom</v>
          </cell>
          <cell r="BK1034" t="str">
            <v>N/A</v>
          </cell>
        </row>
        <row r="1035">
          <cell r="H1035" t="str">
            <v>LED156-FIXT</v>
          </cell>
          <cell r="M1035" t="str">
            <v>Light Emitting Diode (LED)</v>
          </cell>
          <cell r="W1035" t="str">
            <v>(1) 156W fixture, any bulb shape, any application</v>
          </cell>
          <cell r="AM1035" t="str">
            <v>NA</v>
          </cell>
          <cell r="AP1035" t="str">
            <v>NA</v>
          </cell>
          <cell r="AS1035">
            <v>156</v>
          </cell>
          <cell r="AV1035" t="str">
            <v>Electronic</v>
          </cell>
          <cell r="AZ1035" t="str">
            <v>LED</v>
          </cell>
          <cell r="BG1035" t="str">
            <v>Custom</v>
          </cell>
          <cell r="BK1035" t="str">
            <v>N/A</v>
          </cell>
        </row>
        <row r="1036">
          <cell r="H1036" t="str">
            <v>LED157-FIXT</v>
          </cell>
          <cell r="M1036" t="str">
            <v>Light Emitting Diode (LED)</v>
          </cell>
          <cell r="W1036" t="str">
            <v>(1) 157W fixture, any bulb shape, any application</v>
          </cell>
          <cell r="AM1036" t="str">
            <v>NA</v>
          </cell>
          <cell r="AP1036" t="str">
            <v>NA</v>
          </cell>
          <cell r="AS1036">
            <v>157</v>
          </cell>
          <cell r="AV1036" t="str">
            <v>Electronic</v>
          </cell>
          <cell r="AZ1036" t="str">
            <v>LED</v>
          </cell>
          <cell r="BG1036" t="str">
            <v>Custom</v>
          </cell>
          <cell r="BK1036" t="str">
            <v>N/A</v>
          </cell>
        </row>
        <row r="1037">
          <cell r="H1037" t="str">
            <v>LED158-FIXT</v>
          </cell>
          <cell r="M1037" t="str">
            <v>Light Emitting Diode (LED)</v>
          </cell>
          <cell r="W1037" t="str">
            <v>(1) 158W fixture, any bulb shape, any application</v>
          </cell>
          <cell r="AM1037" t="str">
            <v>NA</v>
          </cell>
          <cell r="AP1037" t="str">
            <v>NA</v>
          </cell>
          <cell r="AS1037">
            <v>158</v>
          </cell>
          <cell r="AV1037" t="str">
            <v>Electronic</v>
          </cell>
          <cell r="AZ1037" t="str">
            <v>LED</v>
          </cell>
          <cell r="BG1037" t="str">
            <v>Custom</v>
          </cell>
          <cell r="BK1037" t="str">
            <v>N/A</v>
          </cell>
        </row>
        <row r="1038">
          <cell r="H1038" t="str">
            <v>LED159-FIXT</v>
          </cell>
          <cell r="M1038" t="str">
            <v>Light Emitting Diode (LED)</v>
          </cell>
          <cell r="W1038" t="str">
            <v>(1) 159W fixture, any bulb shape, any application</v>
          </cell>
          <cell r="AM1038" t="str">
            <v>NA</v>
          </cell>
          <cell r="AP1038" t="str">
            <v>NA</v>
          </cell>
          <cell r="AS1038">
            <v>159</v>
          </cell>
          <cell r="AV1038" t="str">
            <v>Electronic</v>
          </cell>
          <cell r="AZ1038" t="str">
            <v>LED</v>
          </cell>
          <cell r="BG1038" t="str">
            <v>Custom</v>
          </cell>
          <cell r="BK1038" t="str">
            <v>N/A</v>
          </cell>
        </row>
        <row r="1039">
          <cell r="H1039" t="str">
            <v>LED160-FIXT</v>
          </cell>
          <cell r="M1039" t="str">
            <v>Light Emitting Diode (LED)</v>
          </cell>
          <cell r="W1039" t="str">
            <v>(1) 160W fixture, any bulb shape, any application</v>
          </cell>
          <cell r="AM1039" t="str">
            <v>NA</v>
          </cell>
          <cell r="AP1039" t="str">
            <v>NA</v>
          </cell>
          <cell r="AS1039">
            <v>160</v>
          </cell>
          <cell r="AV1039" t="str">
            <v>Electronic</v>
          </cell>
          <cell r="AZ1039" t="str">
            <v>LED</v>
          </cell>
          <cell r="BG1039" t="str">
            <v>Custom</v>
          </cell>
          <cell r="BK1039" t="str">
            <v>N/A</v>
          </cell>
        </row>
        <row r="1040">
          <cell r="H1040" t="str">
            <v>LED161-FIXT</v>
          </cell>
          <cell r="M1040" t="str">
            <v>Light Emitting Diode (LED)</v>
          </cell>
          <cell r="W1040" t="str">
            <v>(1) 161W fixture, any bulb shape, any application</v>
          </cell>
          <cell r="AM1040" t="str">
            <v>NA</v>
          </cell>
          <cell r="AP1040" t="str">
            <v>NA</v>
          </cell>
          <cell r="AS1040">
            <v>161</v>
          </cell>
          <cell r="AV1040" t="str">
            <v>Electronic</v>
          </cell>
          <cell r="AZ1040" t="str">
            <v>LED</v>
          </cell>
          <cell r="BG1040" t="str">
            <v>Custom</v>
          </cell>
          <cell r="BK1040" t="str">
            <v>N/A</v>
          </cell>
        </row>
        <row r="1041">
          <cell r="H1041" t="str">
            <v>LED162-FIXT</v>
          </cell>
          <cell r="M1041" t="str">
            <v>Light Emitting Diode (LED)</v>
          </cell>
          <cell r="W1041" t="str">
            <v>(1) 162W fixture, any bulb shape, any application</v>
          </cell>
          <cell r="AM1041" t="str">
            <v>NA</v>
          </cell>
          <cell r="AP1041" t="str">
            <v>NA</v>
          </cell>
          <cell r="AS1041">
            <v>162</v>
          </cell>
          <cell r="AV1041" t="str">
            <v>Electronic</v>
          </cell>
          <cell r="AZ1041" t="str">
            <v>LED</v>
          </cell>
          <cell r="BG1041" t="str">
            <v>Custom</v>
          </cell>
          <cell r="BK1041" t="str">
            <v>N/A</v>
          </cell>
        </row>
        <row r="1042">
          <cell r="H1042" t="str">
            <v>LED163-FIXT</v>
          </cell>
          <cell r="M1042" t="str">
            <v>Light Emitting Diode (LED)</v>
          </cell>
          <cell r="W1042" t="str">
            <v>(1) 163W fixture, any bulb shape, any application</v>
          </cell>
          <cell r="AM1042" t="str">
            <v>NA</v>
          </cell>
          <cell r="AP1042" t="str">
            <v>NA</v>
          </cell>
          <cell r="AS1042">
            <v>163</v>
          </cell>
          <cell r="AV1042" t="str">
            <v>Electronic</v>
          </cell>
          <cell r="AZ1042" t="str">
            <v>LED</v>
          </cell>
          <cell r="BG1042" t="str">
            <v>Custom</v>
          </cell>
          <cell r="BK1042" t="str">
            <v>N/A</v>
          </cell>
        </row>
        <row r="1043">
          <cell r="H1043" t="str">
            <v>LED164-FIXT</v>
          </cell>
          <cell r="M1043" t="str">
            <v>Light Emitting Diode (LED)</v>
          </cell>
          <cell r="W1043" t="str">
            <v>(1) 164W fixture, any bulb shape, any application</v>
          </cell>
          <cell r="AM1043" t="str">
            <v>NA</v>
          </cell>
          <cell r="AP1043" t="str">
            <v>NA</v>
          </cell>
          <cell r="AS1043">
            <v>164</v>
          </cell>
          <cell r="AV1043" t="str">
            <v>Electronic</v>
          </cell>
          <cell r="AZ1043" t="str">
            <v>LED</v>
          </cell>
          <cell r="BG1043" t="str">
            <v>Custom</v>
          </cell>
          <cell r="BK1043" t="str">
            <v>N/A</v>
          </cell>
        </row>
        <row r="1044">
          <cell r="H1044" t="str">
            <v>LED165-FIXT</v>
          </cell>
          <cell r="M1044" t="str">
            <v>Light Emitting Diode (LED)</v>
          </cell>
          <cell r="W1044" t="str">
            <v>(1) 165W fixture, any bulb shape, any application</v>
          </cell>
          <cell r="AM1044" t="str">
            <v>NA</v>
          </cell>
          <cell r="AP1044" t="str">
            <v>NA</v>
          </cell>
          <cell r="AS1044">
            <v>165</v>
          </cell>
          <cell r="AV1044" t="str">
            <v>Electronic</v>
          </cell>
          <cell r="AZ1044" t="str">
            <v>LED</v>
          </cell>
          <cell r="BG1044" t="str">
            <v>Custom</v>
          </cell>
          <cell r="BK1044" t="str">
            <v>N/A</v>
          </cell>
        </row>
        <row r="1045">
          <cell r="H1045" t="str">
            <v>LED166-FIXT</v>
          </cell>
          <cell r="M1045" t="str">
            <v>Light Emitting Diode (LED)</v>
          </cell>
          <cell r="W1045" t="str">
            <v>(1) 166W fixture, any bulb shape, any application</v>
          </cell>
          <cell r="AM1045" t="str">
            <v>NA</v>
          </cell>
          <cell r="AP1045" t="str">
            <v>NA</v>
          </cell>
          <cell r="AS1045">
            <v>166</v>
          </cell>
          <cell r="AV1045" t="str">
            <v>Electronic</v>
          </cell>
          <cell r="AZ1045" t="str">
            <v>LED</v>
          </cell>
          <cell r="BG1045" t="str">
            <v>Custom</v>
          </cell>
          <cell r="BK1045" t="str">
            <v>N/A</v>
          </cell>
        </row>
        <row r="1046">
          <cell r="H1046" t="str">
            <v>LED167-FIXT</v>
          </cell>
          <cell r="M1046" t="str">
            <v>Light Emitting Diode (LED)</v>
          </cell>
          <cell r="W1046" t="str">
            <v>(1) 167W fixture, any bulb shape, any application</v>
          </cell>
          <cell r="AM1046" t="str">
            <v>NA</v>
          </cell>
          <cell r="AP1046" t="str">
            <v>NA</v>
          </cell>
          <cell r="AS1046">
            <v>167</v>
          </cell>
          <cell r="AV1046" t="str">
            <v>Electronic</v>
          </cell>
          <cell r="AZ1046" t="str">
            <v>LED</v>
          </cell>
          <cell r="BG1046" t="str">
            <v>Custom</v>
          </cell>
          <cell r="BK1046" t="str">
            <v>N/A</v>
          </cell>
        </row>
        <row r="1047">
          <cell r="H1047" t="str">
            <v>LED168-FIXT</v>
          </cell>
          <cell r="M1047" t="str">
            <v>Light Emitting Diode (LED)</v>
          </cell>
          <cell r="W1047" t="str">
            <v>(1) 168W fixture, any bulb shape, any application</v>
          </cell>
          <cell r="AM1047" t="str">
            <v>NA</v>
          </cell>
          <cell r="AP1047" t="str">
            <v>NA</v>
          </cell>
          <cell r="AS1047">
            <v>168</v>
          </cell>
          <cell r="AV1047" t="str">
            <v>Electronic</v>
          </cell>
          <cell r="AZ1047" t="str">
            <v>LED</v>
          </cell>
          <cell r="BG1047" t="str">
            <v>Custom</v>
          </cell>
          <cell r="BK1047" t="str">
            <v>N/A</v>
          </cell>
        </row>
        <row r="1048">
          <cell r="H1048" t="str">
            <v>LED169-FIXT</v>
          </cell>
          <cell r="M1048" t="str">
            <v>Light Emitting Diode (LED)</v>
          </cell>
          <cell r="W1048" t="str">
            <v>(1) 169W fixture, any bulb shape, any application</v>
          </cell>
          <cell r="AM1048" t="str">
            <v>NA</v>
          </cell>
          <cell r="AP1048" t="str">
            <v>NA</v>
          </cell>
          <cell r="AS1048">
            <v>169</v>
          </cell>
          <cell r="AV1048" t="str">
            <v>Electronic</v>
          </cell>
          <cell r="AZ1048" t="str">
            <v>LED</v>
          </cell>
          <cell r="BG1048" t="str">
            <v>Custom</v>
          </cell>
          <cell r="BK1048" t="str">
            <v>N/A</v>
          </cell>
        </row>
        <row r="1049">
          <cell r="H1049" t="str">
            <v>LED170-FIXT</v>
          </cell>
          <cell r="M1049" t="str">
            <v>Light Emitting Diode (LED)</v>
          </cell>
          <cell r="W1049" t="str">
            <v>(1) 170W fixture, any bulb shape, any application</v>
          </cell>
          <cell r="AM1049" t="str">
            <v>NA</v>
          </cell>
          <cell r="AP1049" t="str">
            <v>NA</v>
          </cell>
          <cell r="AS1049">
            <v>170</v>
          </cell>
          <cell r="AV1049" t="str">
            <v>Electronic</v>
          </cell>
          <cell r="AZ1049" t="str">
            <v>LED</v>
          </cell>
          <cell r="BG1049" t="str">
            <v>Custom</v>
          </cell>
          <cell r="BK1049" t="str">
            <v>N/A</v>
          </cell>
        </row>
        <row r="1050">
          <cell r="H1050" t="str">
            <v>LED171-FIXT</v>
          </cell>
          <cell r="M1050" t="str">
            <v>Light Emitting Diode (LED)</v>
          </cell>
          <cell r="W1050" t="str">
            <v>(1) 171W fixture, any bulb shape, any application</v>
          </cell>
          <cell r="AM1050" t="str">
            <v>NA</v>
          </cell>
          <cell r="AP1050" t="str">
            <v>NA</v>
          </cell>
          <cell r="AS1050">
            <v>171</v>
          </cell>
          <cell r="AV1050" t="str">
            <v>Electronic</v>
          </cell>
          <cell r="AZ1050" t="str">
            <v>LED</v>
          </cell>
          <cell r="BG1050" t="str">
            <v>Custom</v>
          </cell>
          <cell r="BK1050" t="str">
            <v>N/A</v>
          </cell>
        </row>
        <row r="1051">
          <cell r="H1051" t="str">
            <v>LED172-FIXT</v>
          </cell>
          <cell r="M1051" t="str">
            <v>Light Emitting Diode (LED)</v>
          </cell>
          <cell r="W1051" t="str">
            <v>(1) 172W fixture, any bulb shape, any application</v>
          </cell>
          <cell r="AM1051" t="str">
            <v>NA</v>
          </cell>
          <cell r="AP1051" t="str">
            <v>NA</v>
          </cell>
          <cell r="AS1051">
            <v>172</v>
          </cell>
          <cell r="AV1051" t="str">
            <v>Electronic</v>
          </cell>
          <cell r="AZ1051" t="str">
            <v>LED</v>
          </cell>
          <cell r="BG1051" t="str">
            <v>Custom</v>
          </cell>
          <cell r="BK1051" t="str">
            <v>N/A</v>
          </cell>
        </row>
        <row r="1052">
          <cell r="H1052" t="str">
            <v>LED173-FIXT</v>
          </cell>
          <cell r="M1052" t="str">
            <v>Light Emitting Diode (LED)</v>
          </cell>
          <cell r="W1052" t="str">
            <v>(1) 173W fixture, any bulb shape, any application</v>
          </cell>
          <cell r="AM1052" t="str">
            <v>NA</v>
          </cell>
          <cell r="AP1052" t="str">
            <v>NA</v>
          </cell>
          <cell r="AS1052">
            <v>173</v>
          </cell>
          <cell r="AV1052" t="str">
            <v>Electronic</v>
          </cell>
          <cell r="AZ1052" t="str">
            <v>LED</v>
          </cell>
          <cell r="BG1052" t="str">
            <v>Custom</v>
          </cell>
          <cell r="BK1052" t="str">
            <v>N/A</v>
          </cell>
        </row>
        <row r="1053">
          <cell r="H1053" t="str">
            <v>LED174-FIXT</v>
          </cell>
          <cell r="M1053" t="str">
            <v>Light Emitting Diode (LED)</v>
          </cell>
          <cell r="W1053" t="str">
            <v>(1) 174W fixture, any bulb shape, any application</v>
          </cell>
          <cell r="AM1053" t="str">
            <v>NA</v>
          </cell>
          <cell r="AP1053" t="str">
            <v>NA</v>
          </cell>
          <cell r="AS1053">
            <v>174</v>
          </cell>
          <cell r="AV1053" t="str">
            <v>Electronic</v>
          </cell>
          <cell r="AZ1053" t="str">
            <v>LED</v>
          </cell>
          <cell r="BG1053" t="str">
            <v>Custom</v>
          </cell>
          <cell r="BK1053" t="str">
            <v>N/A</v>
          </cell>
        </row>
        <row r="1054">
          <cell r="H1054" t="str">
            <v>LED175-FIXT</v>
          </cell>
          <cell r="M1054" t="str">
            <v>Light Emitting Diode (LED)</v>
          </cell>
          <cell r="W1054" t="str">
            <v>(1) 175W fixture, any bulb shape, any application</v>
          </cell>
          <cell r="AM1054" t="str">
            <v>NA</v>
          </cell>
          <cell r="AP1054" t="str">
            <v>NA</v>
          </cell>
          <cell r="AS1054">
            <v>175</v>
          </cell>
          <cell r="AV1054" t="str">
            <v>Electronic</v>
          </cell>
          <cell r="AZ1054" t="str">
            <v>LED</v>
          </cell>
          <cell r="BG1054" t="str">
            <v>Custom</v>
          </cell>
          <cell r="BK1054" t="str">
            <v>N/A</v>
          </cell>
        </row>
        <row r="1055">
          <cell r="H1055" t="str">
            <v>LED176-FIXT</v>
          </cell>
          <cell r="M1055" t="str">
            <v>Light Emitting Diode (LED)</v>
          </cell>
          <cell r="W1055" t="str">
            <v>(1) 176W fixture, any bulb shape, any application</v>
          </cell>
          <cell r="AM1055" t="str">
            <v>NA</v>
          </cell>
          <cell r="AP1055" t="str">
            <v>NA</v>
          </cell>
          <cell r="AS1055">
            <v>176</v>
          </cell>
          <cell r="AV1055" t="str">
            <v>Electronic</v>
          </cell>
          <cell r="AZ1055" t="str">
            <v>LED</v>
          </cell>
          <cell r="BG1055" t="str">
            <v>Custom</v>
          </cell>
          <cell r="BK1055" t="str">
            <v>N/A</v>
          </cell>
        </row>
        <row r="1056">
          <cell r="H1056" t="str">
            <v>LED177-FIXT</v>
          </cell>
          <cell r="M1056" t="str">
            <v>Light Emitting Diode (LED)</v>
          </cell>
          <cell r="W1056" t="str">
            <v>(1) 177W fixture, any bulb shape, any application</v>
          </cell>
          <cell r="AM1056" t="str">
            <v>NA</v>
          </cell>
          <cell r="AP1056" t="str">
            <v>NA</v>
          </cell>
          <cell r="AS1056">
            <v>177</v>
          </cell>
          <cell r="AV1056" t="str">
            <v>Electronic</v>
          </cell>
          <cell r="AZ1056" t="str">
            <v>LED</v>
          </cell>
          <cell r="BG1056" t="str">
            <v>Custom</v>
          </cell>
          <cell r="BK1056" t="str">
            <v>N/A</v>
          </cell>
        </row>
        <row r="1057">
          <cell r="H1057" t="str">
            <v>LED178-FIXT</v>
          </cell>
          <cell r="M1057" t="str">
            <v>Light Emitting Diode (LED)</v>
          </cell>
          <cell r="W1057" t="str">
            <v>(1) 178W fixture, any bulb shape, any application</v>
          </cell>
          <cell r="AM1057" t="str">
            <v>NA</v>
          </cell>
          <cell r="AP1057" t="str">
            <v>NA</v>
          </cell>
          <cell r="AS1057">
            <v>178</v>
          </cell>
          <cell r="AV1057" t="str">
            <v>Electronic</v>
          </cell>
          <cell r="AZ1057" t="str">
            <v>LED</v>
          </cell>
          <cell r="BG1057" t="str">
            <v>Custom</v>
          </cell>
          <cell r="BK1057" t="str">
            <v>N/A</v>
          </cell>
        </row>
        <row r="1058">
          <cell r="H1058" t="str">
            <v>LED179-FIXT</v>
          </cell>
          <cell r="M1058" t="str">
            <v>Light Emitting Diode (LED)</v>
          </cell>
          <cell r="W1058" t="str">
            <v>(1) 179W fixture, any bulb shape, any application</v>
          </cell>
          <cell r="AM1058" t="str">
            <v>NA</v>
          </cell>
          <cell r="AP1058" t="str">
            <v>NA</v>
          </cell>
          <cell r="AS1058">
            <v>179</v>
          </cell>
          <cell r="AV1058" t="str">
            <v>Electronic</v>
          </cell>
          <cell r="AZ1058" t="str">
            <v>LED</v>
          </cell>
          <cell r="BG1058" t="str">
            <v>Custom</v>
          </cell>
          <cell r="BK1058" t="str">
            <v>N/A</v>
          </cell>
        </row>
        <row r="1059">
          <cell r="H1059" t="str">
            <v>LED180-FIXT</v>
          </cell>
          <cell r="M1059" t="str">
            <v>Light Emitting Diode (LED)</v>
          </cell>
          <cell r="W1059" t="str">
            <v>(1) 180W fixture, any bulb shape, any application</v>
          </cell>
          <cell r="AM1059" t="str">
            <v>NA</v>
          </cell>
          <cell r="AP1059" t="str">
            <v>NA</v>
          </cell>
          <cell r="AS1059">
            <v>180</v>
          </cell>
          <cell r="AV1059" t="str">
            <v>Electronic</v>
          </cell>
          <cell r="AZ1059" t="str">
            <v>LED</v>
          </cell>
          <cell r="BG1059" t="str">
            <v>Custom</v>
          </cell>
          <cell r="BK1059" t="str">
            <v>N/A</v>
          </cell>
        </row>
        <row r="1060">
          <cell r="H1060" t="str">
            <v>LED181-FIXT</v>
          </cell>
          <cell r="M1060" t="str">
            <v>Light Emitting Diode (LED)</v>
          </cell>
          <cell r="W1060" t="str">
            <v>(1) 181W fixture, any bulb shape, any application</v>
          </cell>
          <cell r="AM1060" t="str">
            <v>NA</v>
          </cell>
          <cell r="AP1060" t="str">
            <v>NA</v>
          </cell>
          <cell r="AS1060">
            <v>181</v>
          </cell>
          <cell r="AV1060" t="str">
            <v>Electronic</v>
          </cell>
          <cell r="AZ1060" t="str">
            <v>LED</v>
          </cell>
          <cell r="BG1060" t="str">
            <v>Custom</v>
          </cell>
          <cell r="BK1060" t="str">
            <v>N/A</v>
          </cell>
        </row>
        <row r="1061">
          <cell r="H1061" t="str">
            <v>LED182-FIXT</v>
          </cell>
          <cell r="M1061" t="str">
            <v>Light Emitting Diode (LED)</v>
          </cell>
          <cell r="W1061" t="str">
            <v>(1) 182W fixture, any bulb shape, any application</v>
          </cell>
          <cell r="AM1061" t="str">
            <v>NA</v>
          </cell>
          <cell r="AP1061" t="str">
            <v>NA</v>
          </cell>
          <cell r="AS1061">
            <v>182</v>
          </cell>
          <cell r="AV1061" t="str">
            <v>Electronic</v>
          </cell>
          <cell r="AZ1061" t="str">
            <v>LED</v>
          </cell>
          <cell r="BG1061" t="str">
            <v>Custom</v>
          </cell>
          <cell r="BK1061" t="str">
            <v>N/A</v>
          </cell>
        </row>
        <row r="1062">
          <cell r="H1062" t="str">
            <v>LED183-FIXT</v>
          </cell>
          <cell r="M1062" t="str">
            <v>Light Emitting Diode (LED)</v>
          </cell>
          <cell r="W1062" t="str">
            <v>(1) 183W fixture, any bulb shape, any application</v>
          </cell>
          <cell r="AM1062" t="str">
            <v>NA</v>
          </cell>
          <cell r="AP1062" t="str">
            <v>NA</v>
          </cell>
          <cell r="AS1062">
            <v>183</v>
          </cell>
          <cell r="AV1062" t="str">
            <v>Electronic</v>
          </cell>
          <cell r="AZ1062" t="str">
            <v>LED</v>
          </cell>
          <cell r="BG1062" t="str">
            <v>Custom</v>
          </cell>
          <cell r="BK1062" t="str">
            <v>N/A</v>
          </cell>
        </row>
        <row r="1063">
          <cell r="H1063" t="str">
            <v>LED184-FIXT</v>
          </cell>
          <cell r="M1063" t="str">
            <v>Light Emitting Diode (LED)</v>
          </cell>
          <cell r="W1063" t="str">
            <v>(1) 184W fixture, any bulb shape, any application</v>
          </cell>
          <cell r="AM1063" t="str">
            <v>NA</v>
          </cell>
          <cell r="AP1063" t="str">
            <v>NA</v>
          </cell>
          <cell r="AS1063">
            <v>184</v>
          </cell>
          <cell r="AV1063" t="str">
            <v>Electronic</v>
          </cell>
          <cell r="AZ1063" t="str">
            <v>LED</v>
          </cell>
          <cell r="BG1063" t="str">
            <v>Custom</v>
          </cell>
          <cell r="BK1063" t="str">
            <v>N/A</v>
          </cell>
        </row>
        <row r="1064">
          <cell r="H1064" t="str">
            <v>LED185-FIXT</v>
          </cell>
          <cell r="M1064" t="str">
            <v>Light Emitting Diode (LED)</v>
          </cell>
          <cell r="W1064" t="str">
            <v>(1) 185W fixture, any bulb shape, any application</v>
          </cell>
          <cell r="AM1064" t="str">
            <v>NA</v>
          </cell>
          <cell r="AP1064" t="str">
            <v>NA</v>
          </cell>
          <cell r="AS1064">
            <v>185</v>
          </cell>
          <cell r="AV1064" t="str">
            <v>Electronic</v>
          </cell>
          <cell r="AZ1064" t="str">
            <v>LED</v>
          </cell>
          <cell r="BG1064" t="str">
            <v>Custom</v>
          </cell>
          <cell r="BK1064" t="str">
            <v>N/A</v>
          </cell>
        </row>
        <row r="1065">
          <cell r="H1065" t="str">
            <v>LED186-FIXT</v>
          </cell>
          <cell r="M1065" t="str">
            <v>Light Emitting Diode (LED)</v>
          </cell>
          <cell r="W1065" t="str">
            <v>(1) 186W fixture, any bulb shape, any application</v>
          </cell>
          <cell r="AM1065" t="str">
            <v>NA</v>
          </cell>
          <cell r="AP1065" t="str">
            <v>NA</v>
          </cell>
          <cell r="AS1065">
            <v>186</v>
          </cell>
          <cell r="AV1065" t="str">
            <v>Electronic</v>
          </cell>
          <cell r="AZ1065" t="str">
            <v>LED</v>
          </cell>
          <cell r="BG1065" t="str">
            <v>Custom</v>
          </cell>
          <cell r="BK1065" t="str">
            <v>N/A</v>
          </cell>
        </row>
        <row r="1066">
          <cell r="H1066" t="str">
            <v>LED187-FIXT</v>
          </cell>
          <cell r="M1066" t="str">
            <v>Light Emitting Diode (LED)</v>
          </cell>
          <cell r="W1066" t="str">
            <v>(1) 187W fixture, any bulb shape, any application</v>
          </cell>
          <cell r="AM1066" t="str">
            <v>NA</v>
          </cell>
          <cell r="AP1066" t="str">
            <v>NA</v>
          </cell>
          <cell r="AS1066">
            <v>187</v>
          </cell>
          <cell r="AV1066" t="str">
            <v>Electronic</v>
          </cell>
          <cell r="AZ1066" t="str">
            <v>LED</v>
          </cell>
          <cell r="BG1066" t="str">
            <v>Custom</v>
          </cell>
          <cell r="BK1066" t="str">
            <v>N/A</v>
          </cell>
        </row>
        <row r="1067">
          <cell r="H1067" t="str">
            <v>LED188-FIXT</v>
          </cell>
          <cell r="M1067" t="str">
            <v>Light Emitting Diode (LED)</v>
          </cell>
          <cell r="W1067" t="str">
            <v>(1) 188W fixture, any bulb shape, any application</v>
          </cell>
          <cell r="AM1067" t="str">
            <v>NA</v>
          </cell>
          <cell r="AP1067" t="str">
            <v>NA</v>
          </cell>
          <cell r="AS1067">
            <v>188</v>
          </cell>
          <cell r="AV1067" t="str">
            <v>Electronic</v>
          </cell>
          <cell r="AZ1067" t="str">
            <v>LED</v>
          </cell>
          <cell r="BG1067" t="str">
            <v>Custom</v>
          </cell>
          <cell r="BK1067" t="str">
            <v>N/A</v>
          </cell>
        </row>
        <row r="1068">
          <cell r="H1068" t="str">
            <v>LED189-FIXT</v>
          </cell>
          <cell r="M1068" t="str">
            <v>Light Emitting Diode (LED)</v>
          </cell>
          <cell r="W1068" t="str">
            <v>(1) 189W fixture, any bulb shape, any application</v>
          </cell>
          <cell r="AM1068" t="str">
            <v>NA</v>
          </cell>
          <cell r="AP1068" t="str">
            <v>NA</v>
          </cell>
          <cell r="AS1068">
            <v>189</v>
          </cell>
          <cell r="AV1068" t="str">
            <v>Electronic</v>
          </cell>
          <cell r="AZ1068" t="str">
            <v>LED</v>
          </cell>
          <cell r="BG1068" t="str">
            <v>Custom</v>
          </cell>
          <cell r="BK1068" t="str">
            <v>N/A</v>
          </cell>
        </row>
        <row r="1069">
          <cell r="H1069" t="str">
            <v>LED190-FIXT</v>
          </cell>
          <cell r="M1069" t="str">
            <v>Light Emitting Diode (LED)</v>
          </cell>
          <cell r="W1069" t="str">
            <v>(1) 190W fixture, any bulb shape, any application</v>
          </cell>
          <cell r="AM1069" t="str">
            <v>NA</v>
          </cell>
          <cell r="AP1069" t="str">
            <v>NA</v>
          </cell>
          <cell r="AS1069">
            <v>190</v>
          </cell>
          <cell r="AV1069" t="str">
            <v>Electronic</v>
          </cell>
          <cell r="AZ1069" t="str">
            <v>LED</v>
          </cell>
          <cell r="BG1069" t="str">
            <v>Custom</v>
          </cell>
          <cell r="BK1069" t="str">
            <v>N/A</v>
          </cell>
        </row>
        <row r="1070">
          <cell r="H1070" t="str">
            <v>LED191-FIXT</v>
          </cell>
          <cell r="M1070" t="str">
            <v>Light Emitting Diode (LED)</v>
          </cell>
          <cell r="W1070" t="str">
            <v>(1) 191W fixture, any bulb shape, any application</v>
          </cell>
          <cell r="AM1070" t="str">
            <v>NA</v>
          </cell>
          <cell r="AP1070" t="str">
            <v>NA</v>
          </cell>
          <cell r="AS1070">
            <v>191</v>
          </cell>
          <cell r="AV1070" t="str">
            <v>Electronic</v>
          </cell>
          <cell r="AZ1070" t="str">
            <v>LED</v>
          </cell>
          <cell r="BG1070" t="str">
            <v>Custom</v>
          </cell>
          <cell r="BK1070" t="str">
            <v>N/A</v>
          </cell>
        </row>
        <row r="1071">
          <cell r="H1071" t="str">
            <v>LED192-FIXT</v>
          </cell>
          <cell r="M1071" t="str">
            <v>Light Emitting Diode (LED)</v>
          </cell>
          <cell r="W1071" t="str">
            <v>(1) 192W fixture, any bulb shape, any application</v>
          </cell>
          <cell r="AM1071" t="str">
            <v>NA</v>
          </cell>
          <cell r="AP1071" t="str">
            <v>NA</v>
          </cell>
          <cell r="AS1071">
            <v>192</v>
          </cell>
          <cell r="AV1071" t="str">
            <v>Electronic</v>
          </cell>
          <cell r="AZ1071" t="str">
            <v>LED</v>
          </cell>
          <cell r="BG1071" t="str">
            <v>Custom</v>
          </cell>
          <cell r="BK1071" t="str">
            <v>N/A</v>
          </cell>
        </row>
        <row r="1072">
          <cell r="H1072" t="str">
            <v>LED193-FIXT</v>
          </cell>
          <cell r="M1072" t="str">
            <v>Light Emitting Diode (LED)</v>
          </cell>
          <cell r="W1072" t="str">
            <v>(1) 193W fixture, any bulb shape, any application</v>
          </cell>
          <cell r="AM1072" t="str">
            <v>NA</v>
          </cell>
          <cell r="AP1072" t="str">
            <v>NA</v>
          </cell>
          <cell r="AS1072">
            <v>193</v>
          </cell>
          <cell r="AV1072" t="str">
            <v>Electronic</v>
          </cell>
          <cell r="AZ1072" t="str">
            <v>LED</v>
          </cell>
          <cell r="BG1072" t="str">
            <v>Custom</v>
          </cell>
          <cell r="BK1072" t="str">
            <v>N/A</v>
          </cell>
        </row>
        <row r="1073">
          <cell r="H1073" t="str">
            <v>LED194-FIXT</v>
          </cell>
          <cell r="M1073" t="str">
            <v>Light Emitting Diode (LED)</v>
          </cell>
          <cell r="W1073" t="str">
            <v>(1) 194W fixture, any bulb shape, any application</v>
          </cell>
          <cell r="AM1073" t="str">
            <v>NA</v>
          </cell>
          <cell r="AP1073" t="str">
            <v>NA</v>
          </cell>
          <cell r="AS1073">
            <v>194</v>
          </cell>
          <cell r="AV1073" t="str">
            <v>Electronic</v>
          </cell>
          <cell r="AZ1073" t="str">
            <v>LED</v>
          </cell>
          <cell r="BG1073" t="str">
            <v>Custom</v>
          </cell>
          <cell r="BK1073" t="str">
            <v>N/A</v>
          </cell>
        </row>
        <row r="1074">
          <cell r="H1074" t="str">
            <v>LED195-FIXT</v>
          </cell>
          <cell r="M1074" t="str">
            <v>Light Emitting Diode (LED)</v>
          </cell>
          <cell r="W1074" t="str">
            <v>(1) 195W fixture, any bulb shape, any application</v>
          </cell>
          <cell r="AM1074" t="str">
            <v>NA</v>
          </cell>
          <cell r="AP1074" t="str">
            <v>NA</v>
          </cell>
          <cell r="AS1074">
            <v>195</v>
          </cell>
          <cell r="AV1074" t="str">
            <v>Electronic</v>
          </cell>
          <cell r="AZ1074" t="str">
            <v>LED</v>
          </cell>
          <cell r="BG1074" t="str">
            <v>Custom</v>
          </cell>
          <cell r="BK1074" t="str">
            <v>N/A</v>
          </cell>
        </row>
        <row r="1075">
          <cell r="H1075" t="str">
            <v>LED196-FIXT</v>
          </cell>
          <cell r="M1075" t="str">
            <v>Light Emitting Diode (LED)</v>
          </cell>
          <cell r="W1075" t="str">
            <v>(1) 196W fixture, any bulb shape, any application</v>
          </cell>
          <cell r="AM1075" t="str">
            <v>NA</v>
          </cell>
          <cell r="AP1075" t="str">
            <v>NA</v>
          </cell>
          <cell r="AS1075">
            <v>196</v>
          </cell>
          <cell r="AV1075" t="str">
            <v>Electronic</v>
          </cell>
          <cell r="AZ1075" t="str">
            <v>LED</v>
          </cell>
          <cell r="BG1075" t="str">
            <v>Custom</v>
          </cell>
          <cell r="BK1075" t="str">
            <v>N/A</v>
          </cell>
        </row>
        <row r="1076">
          <cell r="H1076" t="str">
            <v>LED197-FIXT</v>
          </cell>
          <cell r="M1076" t="str">
            <v>Light Emitting Diode (LED)</v>
          </cell>
          <cell r="W1076" t="str">
            <v>(1) 197W fixture, any bulb shape, any application</v>
          </cell>
          <cell r="AM1076" t="str">
            <v>NA</v>
          </cell>
          <cell r="AP1076" t="str">
            <v>NA</v>
          </cell>
          <cell r="AS1076">
            <v>197</v>
          </cell>
          <cell r="AV1076" t="str">
            <v>Electronic</v>
          </cell>
          <cell r="AZ1076" t="str">
            <v>LED</v>
          </cell>
          <cell r="BG1076" t="str">
            <v>Custom</v>
          </cell>
          <cell r="BK1076" t="str">
            <v>N/A</v>
          </cell>
        </row>
        <row r="1077">
          <cell r="H1077" t="str">
            <v>LED198-FIXT</v>
          </cell>
          <cell r="M1077" t="str">
            <v>Light Emitting Diode (LED)</v>
          </cell>
          <cell r="W1077" t="str">
            <v>(1) 198W fixture, any bulb shape, any application</v>
          </cell>
          <cell r="AM1077" t="str">
            <v>NA</v>
          </cell>
          <cell r="AP1077" t="str">
            <v>NA</v>
          </cell>
          <cell r="AS1077">
            <v>198</v>
          </cell>
          <cell r="AV1077" t="str">
            <v>Electronic</v>
          </cell>
          <cell r="AZ1077" t="str">
            <v>LED</v>
          </cell>
          <cell r="BG1077" t="str">
            <v>Custom</v>
          </cell>
          <cell r="BK1077" t="str">
            <v>N/A</v>
          </cell>
        </row>
        <row r="1078">
          <cell r="H1078" t="str">
            <v>LED199-FIXT</v>
          </cell>
          <cell r="M1078" t="str">
            <v>Light Emitting Diode (LED)</v>
          </cell>
          <cell r="W1078" t="str">
            <v>(1) 199W fixture, any bulb shape, any application</v>
          </cell>
          <cell r="AM1078" t="str">
            <v>NA</v>
          </cell>
          <cell r="AP1078" t="str">
            <v>NA</v>
          </cell>
          <cell r="AS1078">
            <v>199</v>
          </cell>
          <cell r="AV1078" t="str">
            <v>Electronic</v>
          </cell>
          <cell r="AZ1078" t="str">
            <v>LED</v>
          </cell>
          <cell r="BG1078" t="str">
            <v>Custom</v>
          </cell>
          <cell r="BK1078" t="str">
            <v>N/A</v>
          </cell>
        </row>
        <row r="1079">
          <cell r="H1079" t="str">
            <v>LED200-FIXT</v>
          </cell>
          <cell r="M1079" t="str">
            <v>Light Emitting Diode (LED)</v>
          </cell>
          <cell r="W1079" t="str">
            <v>(1) 200W fixture, any bulb shape, any application</v>
          </cell>
          <cell r="AM1079" t="str">
            <v>NA</v>
          </cell>
          <cell r="AP1079" t="str">
            <v>NA</v>
          </cell>
          <cell r="AS1079">
            <v>200</v>
          </cell>
          <cell r="AV1079" t="str">
            <v>Electronic</v>
          </cell>
          <cell r="AZ1079" t="str">
            <v>LED</v>
          </cell>
          <cell r="BG1079" t="str">
            <v>Custom</v>
          </cell>
          <cell r="BK1079" t="str">
            <v>N/A</v>
          </cell>
        </row>
        <row r="1080">
          <cell r="H1080" t="str">
            <v>LED201-FIXT</v>
          </cell>
          <cell r="M1080" t="str">
            <v>Light Emitting Diode (LED)</v>
          </cell>
          <cell r="W1080" t="str">
            <v>(1) 201W fixture, any bulb shape, any application</v>
          </cell>
          <cell r="AM1080" t="str">
            <v>NA</v>
          </cell>
          <cell r="AP1080" t="str">
            <v>NA</v>
          </cell>
          <cell r="AS1080">
            <v>201</v>
          </cell>
          <cell r="AV1080" t="str">
            <v>Electronic</v>
          </cell>
          <cell r="AZ1080" t="str">
            <v>LED</v>
          </cell>
          <cell r="BG1080" t="str">
            <v>Custom</v>
          </cell>
          <cell r="BK1080" t="str">
            <v>N/A</v>
          </cell>
        </row>
        <row r="1081">
          <cell r="H1081" t="str">
            <v>LED202-FIXT</v>
          </cell>
          <cell r="M1081" t="str">
            <v>Light Emitting Diode (LED)</v>
          </cell>
          <cell r="W1081" t="str">
            <v>(1) 202W fixture, any bulb shape, any application</v>
          </cell>
          <cell r="AM1081" t="str">
            <v>NA</v>
          </cell>
          <cell r="AP1081" t="str">
            <v>NA</v>
          </cell>
          <cell r="AS1081">
            <v>202</v>
          </cell>
          <cell r="AV1081" t="str">
            <v>Electronic</v>
          </cell>
          <cell r="AZ1081" t="str">
            <v>LED</v>
          </cell>
          <cell r="BG1081" t="str">
            <v>Custom</v>
          </cell>
          <cell r="BK1081" t="str">
            <v>N/A</v>
          </cell>
        </row>
        <row r="1082">
          <cell r="H1082" t="str">
            <v>LED203-FIXT</v>
          </cell>
          <cell r="M1082" t="str">
            <v>Light Emitting Diode (LED)</v>
          </cell>
          <cell r="W1082" t="str">
            <v>(1) 203W fixture, any bulb shape, any application</v>
          </cell>
          <cell r="AM1082" t="str">
            <v>NA</v>
          </cell>
          <cell r="AP1082" t="str">
            <v>NA</v>
          </cell>
          <cell r="AS1082">
            <v>203</v>
          </cell>
          <cell r="AV1082" t="str">
            <v>Electronic</v>
          </cell>
          <cell r="AZ1082" t="str">
            <v>LED</v>
          </cell>
          <cell r="BG1082" t="str">
            <v>Custom</v>
          </cell>
          <cell r="BK1082" t="str">
            <v>N/A</v>
          </cell>
        </row>
        <row r="1083">
          <cell r="H1083" t="str">
            <v>LED204-FIXT</v>
          </cell>
          <cell r="M1083" t="str">
            <v>Light Emitting Diode (LED)</v>
          </cell>
          <cell r="W1083" t="str">
            <v>(1) 204W fixture, any bulb shape, any application</v>
          </cell>
          <cell r="AM1083" t="str">
            <v>NA</v>
          </cell>
          <cell r="AP1083" t="str">
            <v>NA</v>
          </cell>
          <cell r="AS1083">
            <v>204</v>
          </cell>
          <cell r="AV1083" t="str">
            <v>Electronic</v>
          </cell>
          <cell r="AZ1083" t="str">
            <v>LED</v>
          </cell>
          <cell r="BG1083" t="str">
            <v>Custom</v>
          </cell>
          <cell r="BK1083" t="str">
            <v>N/A</v>
          </cell>
        </row>
        <row r="1084">
          <cell r="H1084" t="str">
            <v>LED205-FIXT</v>
          </cell>
          <cell r="M1084" t="str">
            <v>Light Emitting Diode (LED)</v>
          </cell>
          <cell r="W1084" t="str">
            <v>(1) 205W fixture, any bulb shape, any application</v>
          </cell>
          <cell r="AM1084" t="str">
            <v>NA</v>
          </cell>
          <cell r="AP1084" t="str">
            <v>NA</v>
          </cell>
          <cell r="AS1084">
            <v>205</v>
          </cell>
          <cell r="AV1084" t="str">
            <v>Electronic</v>
          </cell>
          <cell r="AZ1084" t="str">
            <v>LED</v>
          </cell>
          <cell r="BG1084" t="str">
            <v>Custom</v>
          </cell>
          <cell r="BK1084" t="str">
            <v>N/A</v>
          </cell>
        </row>
        <row r="1085">
          <cell r="H1085" t="str">
            <v>LED206-FIXT</v>
          </cell>
          <cell r="M1085" t="str">
            <v>Light Emitting Diode (LED)</v>
          </cell>
          <cell r="W1085" t="str">
            <v>(1) 206W fixture, any bulb shape, any application</v>
          </cell>
          <cell r="AM1085" t="str">
            <v>NA</v>
          </cell>
          <cell r="AP1085" t="str">
            <v>NA</v>
          </cell>
          <cell r="AS1085">
            <v>206</v>
          </cell>
          <cell r="AV1085" t="str">
            <v>Electronic</v>
          </cell>
          <cell r="AZ1085" t="str">
            <v>LED</v>
          </cell>
          <cell r="BG1085" t="str">
            <v>Custom</v>
          </cell>
          <cell r="BK1085" t="str">
            <v>N/A</v>
          </cell>
        </row>
        <row r="1086">
          <cell r="H1086" t="str">
            <v>LED207-FIXT</v>
          </cell>
          <cell r="M1086" t="str">
            <v>Light Emitting Diode (LED)</v>
          </cell>
          <cell r="W1086" t="str">
            <v>(1) 207W fixture, any bulb shape, any application</v>
          </cell>
          <cell r="AM1086" t="str">
            <v>NA</v>
          </cell>
          <cell r="AP1086" t="str">
            <v>NA</v>
          </cell>
          <cell r="AS1086">
            <v>207</v>
          </cell>
          <cell r="AV1086" t="str">
            <v>Electronic</v>
          </cell>
          <cell r="AZ1086" t="str">
            <v>LED</v>
          </cell>
          <cell r="BG1086" t="str">
            <v>Custom</v>
          </cell>
          <cell r="BK1086" t="str">
            <v>N/A</v>
          </cell>
        </row>
        <row r="1087">
          <cell r="H1087" t="str">
            <v>LED208-FIXT</v>
          </cell>
          <cell r="M1087" t="str">
            <v>Light Emitting Diode (LED)</v>
          </cell>
          <cell r="W1087" t="str">
            <v>(1) 208W fixture, any bulb shape, any application</v>
          </cell>
          <cell r="AM1087" t="str">
            <v>NA</v>
          </cell>
          <cell r="AP1087" t="str">
            <v>NA</v>
          </cell>
          <cell r="AS1087">
            <v>208</v>
          </cell>
          <cell r="AV1087" t="str">
            <v>Electronic</v>
          </cell>
          <cell r="AZ1087" t="str">
            <v>LED</v>
          </cell>
          <cell r="BG1087" t="str">
            <v>Custom</v>
          </cell>
          <cell r="BK1087" t="str">
            <v>N/A</v>
          </cell>
        </row>
        <row r="1088">
          <cell r="H1088" t="str">
            <v>LED209-FIXT</v>
          </cell>
          <cell r="M1088" t="str">
            <v>Light Emitting Diode (LED)</v>
          </cell>
          <cell r="W1088" t="str">
            <v>(1) 209W fixture, any bulb shape, any application</v>
          </cell>
          <cell r="AM1088" t="str">
            <v>NA</v>
          </cell>
          <cell r="AP1088" t="str">
            <v>NA</v>
          </cell>
          <cell r="AS1088">
            <v>209</v>
          </cell>
          <cell r="AV1088" t="str">
            <v>Electronic</v>
          </cell>
          <cell r="AZ1088" t="str">
            <v>LED</v>
          </cell>
          <cell r="BG1088" t="str">
            <v>Custom</v>
          </cell>
          <cell r="BK1088" t="str">
            <v>N/A</v>
          </cell>
        </row>
        <row r="1089">
          <cell r="H1089" t="str">
            <v>LED210-FIXT</v>
          </cell>
          <cell r="M1089" t="str">
            <v>Light Emitting Diode (LED)</v>
          </cell>
          <cell r="W1089" t="str">
            <v>(1) 210W fixture, any bulb shape, any application</v>
          </cell>
          <cell r="AM1089" t="str">
            <v>NA</v>
          </cell>
          <cell r="AP1089" t="str">
            <v>NA</v>
          </cell>
          <cell r="AS1089">
            <v>210</v>
          </cell>
          <cell r="AV1089" t="str">
            <v>Electronic</v>
          </cell>
          <cell r="AZ1089" t="str">
            <v>LED</v>
          </cell>
          <cell r="BG1089" t="str">
            <v>Custom</v>
          </cell>
          <cell r="BK1089" t="str">
            <v>N/A</v>
          </cell>
        </row>
        <row r="1090">
          <cell r="H1090" t="str">
            <v>LED211-FIXT</v>
          </cell>
          <cell r="M1090" t="str">
            <v>Light Emitting Diode (LED)</v>
          </cell>
          <cell r="W1090" t="str">
            <v>(1) 211W fixture, any bulb shape, any application</v>
          </cell>
          <cell r="AM1090" t="str">
            <v>NA</v>
          </cell>
          <cell r="AP1090" t="str">
            <v>NA</v>
          </cell>
          <cell r="AS1090">
            <v>211</v>
          </cell>
          <cell r="AV1090" t="str">
            <v>Electronic</v>
          </cell>
          <cell r="AZ1090" t="str">
            <v>LED</v>
          </cell>
          <cell r="BG1090" t="str">
            <v>Custom</v>
          </cell>
          <cell r="BK1090" t="str">
            <v>N/A</v>
          </cell>
        </row>
        <row r="1091">
          <cell r="H1091" t="str">
            <v>LED212-FIXT</v>
          </cell>
          <cell r="M1091" t="str">
            <v>Light Emitting Diode (LED)</v>
          </cell>
          <cell r="W1091" t="str">
            <v>(1) 212W fixture, any bulb shape, any application</v>
          </cell>
          <cell r="AM1091" t="str">
            <v>NA</v>
          </cell>
          <cell r="AP1091" t="str">
            <v>NA</v>
          </cell>
          <cell r="AS1091">
            <v>212</v>
          </cell>
          <cell r="AV1091" t="str">
            <v>Electronic</v>
          </cell>
          <cell r="AZ1091" t="str">
            <v>LED</v>
          </cell>
          <cell r="BG1091" t="str">
            <v>Custom</v>
          </cell>
          <cell r="BK1091" t="str">
            <v>N/A</v>
          </cell>
        </row>
        <row r="1092">
          <cell r="H1092" t="str">
            <v>LED213-FIXT</v>
          </cell>
          <cell r="M1092" t="str">
            <v>Light Emitting Diode (LED)</v>
          </cell>
          <cell r="W1092" t="str">
            <v>(1) 213W fixture, any bulb shape, any application</v>
          </cell>
          <cell r="AM1092" t="str">
            <v>NA</v>
          </cell>
          <cell r="AP1092" t="str">
            <v>NA</v>
          </cell>
          <cell r="AS1092">
            <v>213</v>
          </cell>
          <cell r="AV1092" t="str">
            <v>Electronic</v>
          </cell>
          <cell r="AZ1092" t="str">
            <v>LED</v>
          </cell>
          <cell r="BG1092" t="str">
            <v>Custom</v>
          </cell>
          <cell r="BK1092" t="str">
            <v>N/A</v>
          </cell>
        </row>
        <row r="1093">
          <cell r="H1093" t="str">
            <v>LED214-FIXT</v>
          </cell>
          <cell r="M1093" t="str">
            <v>Light Emitting Diode (LED)</v>
          </cell>
          <cell r="W1093" t="str">
            <v>(1) 214W fixture, any bulb shape, any application</v>
          </cell>
          <cell r="AM1093" t="str">
            <v>NA</v>
          </cell>
          <cell r="AP1093" t="str">
            <v>NA</v>
          </cell>
          <cell r="AS1093">
            <v>214</v>
          </cell>
          <cell r="AV1093" t="str">
            <v>Electronic</v>
          </cell>
          <cell r="AZ1093" t="str">
            <v>LED</v>
          </cell>
          <cell r="BG1093" t="str">
            <v>Custom</v>
          </cell>
          <cell r="BK1093" t="str">
            <v>N/A</v>
          </cell>
        </row>
        <row r="1094">
          <cell r="H1094" t="str">
            <v>LED215-FIXT</v>
          </cell>
          <cell r="M1094" t="str">
            <v>Light Emitting Diode (LED)</v>
          </cell>
          <cell r="W1094" t="str">
            <v>(1) 215W fixture, any bulb shape, any application</v>
          </cell>
          <cell r="AM1094" t="str">
            <v>NA</v>
          </cell>
          <cell r="AP1094" t="str">
            <v>NA</v>
          </cell>
          <cell r="AS1094">
            <v>215</v>
          </cell>
          <cell r="AV1094" t="str">
            <v>Electronic</v>
          </cell>
          <cell r="AZ1094" t="str">
            <v>LED</v>
          </cell>
          <cell r="BG1094" t="str">
            <v>Custom</v>
          </cell>
          <cell r="BK1094" t="str">
            <v>N/A</v>
          </cell>
        </row>
        <row r="1095">
          <cell r="H1095" t="str">
            <v>LED216-FIXT</v>
          </cell>
          <cell r="M1095" t="str">
            <v>Light Emitting Diode (LED)</v>
          </cell>
          <cell r="W1095" t="str">
            <v>(1) 216W fixture, any bulb shape, any application</v>
          </cell>
          <cell r="AM1095" t="str">
            <v>NA</v>
          </cell>
          <cell r="AP1095" t="str">
            <v>NA</v>
          </cell>
          <cell r="AS1095">
            <v>216</v>
          </cell>
          <cell r="AV1095" t="str">
            <v>Electronic</v>
          </cell>
          <cell r="AZ1095" t="str">
            <v>LED</v>
          </cell>
          <cell r="BG1095" t="str">
            <v>Custom</v>
          </cell>
          <cell r="BK1095" t="str">
            <v>N/A</v>
          </cell>
        </row>
        <row r="1096">
          <cell r="H1096" t="str">
            <v>LED217-FIXT</v>
          </cell>
          <cell r="M1096" t="str">
            <v>Light Emitting Diode (LED)</v>
          </cell>
          <cell r="W1096" t="str">
            <v>(1) 217W fixture, any bulb shape, any application</v>
          </cell>
          <cell r="AM1096" t="str">
            <v>NA</v>
          </cell>
          <cell r="AP1096" t="str">
            <v>NA</v>
          </cell>
          <cell r="AS1096">
            <v>217</v>
          </cell>
          <cell r="AV1096" t="str">
            <v>Electronic</v>
          </cell>
          <cell r="AZ1096" t="str">
            <v>LED</v>
          </cell>
          <cell r="BG1096" t="str">
            <v>Custom</v>
          </cell>
          <cell r="BK1096" t="str">
            <v>N/A</v>
          </cell>
        </row>
        <row r="1097">
          <cell r="H1097" t="str">
            <v>LED218-FIXT</v>
          </cell>
          <cell r="M1097" t="str">
            <v>Light Emitting Diode (LED)</v>
          </cell>
          <cell r="W1097" t="str">
            <v>(1) 218W fixture, any bulb shape, any application</v>
          </cell>
          <cell r="AM1097" t="str">
            <v>NA</v>
          </cell>
          <cell r="AP1097" t="str">
            <v>NA</v>
          </cell>
          <cell r="AS1097">
            <v>218</v>
          </cell>
          <cell r="AV1097" t="str">
            <v>Electronic</v>
          </cell>
          <cell r="AZ1097" t="str">
            <v>LED</v>
          </cell>
          <cell r="BG1097" t="str">
            <v>Custom</v>
          </cell>
          <cell r="BK1097" t="str">
            <v>N/A</v>
          </cell>
        </row>
        <row r="1098">
          <cell r="H1098" t="str">
            <v>LED219-FIXT</v>
          </cell>
          <cell r="M1098" t="str">
            <v>Light Emitting Diode (LED)</v>
          </cell>
          <cell r="W1098" t="str">
            <v>(1) 219W fixture, any bulb shape, any application</v>
          </cell>
          <cell r="AM1098" t="str">
            <v>NA</v>
          </cell>
          <cell r="AP1098" t="str">
            <v>NA</v>
          </cell>
          <cell r="AS1098">
            <v>219</v>
          </cell>
          <cell r="AV1098" t="str">
            <v>Electronic</v>
          </cell>
          <cell r="AZ1098" t="str">
            <v>LED</v>
          </cell>
          <cell r="BG1098" t="str">
            <v>Custom</v>
          </cell>
          <cell r="BK1098" t="str">
            <v>N/A</v>
          </cell>
        </row>
        <row r="1099">
          <cell r="H1099" t="str">
            <v>LED220-FIXT</v>
          </cell>
          <cell r="M1099" t="str">
            <v>Light Emitting Diode (LED)</v>
          </cell>
          <cell r="W1099" t="str">
            <v>(1) 220W fixture, any bulb shape, any application</v>
          </cell>
          <cell r="AM1099" t="str">
            <v>NA</v>
          </cell>
          <cell r="AP1099" t="str">
            <v>NA</v>
          </cell>
          <cell r="AS1099">
            <v>220</v>
          </cell>
          <cell r="AV1099" t="str">
            <v>Electronic</v>
          </cell>
          <cell r="AZ1099" t="str">
            <v>LED</v>
          </cell>
          <cell r="BG1099" t="str">
            <v>Custom</v>
          </cell>
          <cell r="BK1099" t="str">
            <v>N/A</v>
          </cell>
        </row>
        <row r="1100">
          <cell r="H1100" t="str">
            <v>LED221-FIXT</v>
          </cell>
          <cell r="M1100" t="str">
            <v>Light Emitting Diode (LED)</v>
          </cell>
          <cell r="W1100" t="str">
            <v>(1) 221W fixture, any bulb shape, any application</v>
          </cell>
          <cell r="AM1100" t="str">
            <v>NA</v>
          </cell>
          <cell r="AP1100" t="str">
            <v>NA</v>
          </cell>
          <cell r="AS1100">
            <v>221</v>
          </cell>
          <cell r="AV1100" t="str">
            <v>Electronic</v>
          </cell>
          <cell r="AZ1100" t="str">
            <v>LED</v>
          </cell>
          <cell r="BG1100" t="str">
            <v>Custom</v>
          </cell>
          <cell r="BK1100" t="str">
            <v>N/A</v>
          </cell>
        </row>
        <row r="1101">
          <cell r="H1101" t="str">
            <v>LED222-FIXT</v>
          </cell>
          <cell r="M1101" t="str">
            <v>Light Emitting Diode (LED)</v>
          </cell>
          <cell r="W1101" t="str">
            <v>(1) 222W fixture, any bulb shape, any application</v>
          </cell>
          <cell r="AM1101" t="str">
            <v>NA</v>
          </cell>
          <cell r="AP1101" t="str">
            <v>NA</v>
          </cell>
          <cell r="AS1101">
            <v>222</v>
          </cell>
          <cell r="AV1101" t="str">
            <v>Electronic</v>
          </cell>
          <cell r="AZ1101" t="str">
            <v>LED</v>
          </cell>
          <cell r="BG1101" t="str">
            <v>Custom</v>
          </cell>
          <cell r="BK1101" t="str">
            <v>N/A</v>
          </cell>
        </row>
        <row r="1102">
          <cell r="H1102" t="str">
            <v>LED223-FIXT</v>
          </cell>
          <cell r="M1102" t="str">
            <v>Light Emitting Diode (LED)</v>
          </cell>
          <cell r="W1102" t="str">
            <v>(1) 223W fixture, any bulb shape, any application</v>
          </cell>
          <cell r="AM1102" t="str">
            <v>NA</v>
          </cell>
          <cell r="AP1102" t="str">
            <v>NA</v>
          </cell>
          <cell r="AS1102">
            <v>223</v>
          </cell>
          <cell r="AV1102" t="str">
            <v>Electronic</v>
          </cell>
          <cell r="AZ1102" t="str">
            <v>LED</v>
          </cell>
          <cell r="BG1102" t="str">
            <v>Custom</v>
          </cell>
          <cell r="BK1102" t="str">
            <v>N/A</v>
          </cell>
        </row>
        <row r="1103">
          <cell r="H1103" t="str">
            <v>LED224-FIXT</v>
          </cell>
          <cell r="M1103" t="str">
            <v>Light Emitting Diode (LED)</v>
          </cell>
          <cell r="W1103" t="str">
            <v>(1) 224W fixture, any bulb shape, any application</v>
          </cell>
          <cell r="AM1103" t="str">
            <v>NA</v>
          </cell>
          <cell r="AP1103" t="str">
            <v>NA</v>
          </cell>
          <cell r="AS1103">
            <v>224</v>
          </cell>
          <cell r="AV1103" t="str">
            <v>Electronic</v>
          </cell>
          <cell r="AZ1103" t="str">
            <v>LED</v>
          </cell>
          <cell r="BG1103" t="str">
            <v>Custom</v>
          </cell>
          <cell r="BK1103" t="str">
            <v>N/A</v>
          </cell>
        </row>
        <row r="1104">
          <cell r="H1104" t="str">
            <v>LED225-FIXT</v>
          </cell>
          <cell r="M1104" t="str">
            <v>Light Emitting Diode (LED)</v>
          </cell>
          <cell r="W1104" t="str">
            <v>(1) 225W fixture, any bulb shape, any application</v>
          </cell>
          <cell r="AM1104" t="str">
            <v>NA</v>
          </cell>
          <cell r="AP1104" t="str">
            <v>NA</v>
          </cell>
          <cell r="AS1104">
            <v>225</v>
          </cell>
          <cell r="AV1104" t="str">
            <v>Electronic</v>
          </cell>
          <cell r="AZ1104" t="str">
            <v>LED</v>
          </cell>
          <cell r="BG1104" t="str">
            <v>Custom</v>
          </cell>
          <cell r="BK1104" t="str">
            <v>N/A</v>
          </cell>
        </row>
        <row r="1105">
          <cell r="H1105" t="str">
            <v>LED226-FIXT</v>
          </cell>
          <cell r="M1105" t="str">
            <v>Light Emitting Diode (LED)</v>
          </cell>
          <cell r="W1105" t="str">
            <v>(1) 226W fixture, any bulb shape, any application</v>
          </cell>
          <cell r="AM1105" t="str">
            <v>NA</v>
          </cell>
          <cell r="AP1105" t="str">
            <v>NA</v>
          </cell>
          <cell r="AS1105">
            <v>226</v>
          </cell>
          <cell r="AV1105" t="str">
            <v>Electronic</v>
          </cell>
          <cell r="AZ1105" t="str">
            <v>LED</v>
          </cell>
          <cell r="BG1105" t="str">
            <v>Custom</v>
          </cell>
          <cell r="BK1105" t="str">
            <v>N/A</v>
          </cell>
        </row>
        <row r="1106">
          <cell r="H1106" t="str">
            <v>LED227-FIXT</v>
          </cell>
          <cell r="M1106" t="str">
            <v>Light Emitting Diode (LED)</v>
          </cell>
          <cell r="W1106" t="str">
            <v>(1) 227W fixture, any bulb shape, any application</v>
          </cell>
          <cell r="AM1106" t="str">
            <v>NA</v>
          </cell>
          <cell r="AP1106" t="str">
            <v>NA</v>
          </cell>
          <cell r="AS1106">
            <v>227</v>
          </cell>
          <cell r="AV1106" t="str">
            <v>Electronic</v>
          </cell>
          <cell r="AZ1106" t="str">
            <v>LED</v>
          </cell>
          <cell r="BG1106" t="str">
            <v>Custom</v>
          </cell>
          <cell r="BK1106" t="str">
            <v>N/A</v>
          </cell>
        </row>
        <row r="1107">
          <cell r="H1107" t="str">
            <v>LED228-FIXT</v>
          </cell>
          <cell r="M1107" t="str">
            <v>Light Emitting Diode (LED)</v>
          </cell>
          <cell r="W1107" t="str">
            <v>(1) 228W fixture, any bulb shape, any application</v>
          </cell>
          <cell r="AM1107" t="str">
            <v>NA</v>
          </cell>
          <cell r="AP1107" t="str">
            <v>NA</v>
          </cell>
          <cell r="AS1107">
            <v>228</v>
          </cell>
          <cell r="AV1107" t="str">
            <v>Electronic</v>
          </cell>
          <cell r="AZ1107" t="str">
            <v>LED</v>
          </cell>
          <cell r="BG1107" t="str">
            <v>Custom</v>
          </cell>
          <cell r="BK1107" t="str">
            <v>N/A</v>
          </cell>
        </row>
        <row r="1108">
          <cell r="H1108" t="str">
            <v>LED229-FIXT</v>
          </cell>
          <cell r="M1108" t="str">
            <v>Light Emitting Diode (LED)</v>
          </cell>
          <cell r="W1108" t="str">
            <v>(1) 229W fixture, any bulb shape, any application</v>
          </cell>
          <cell r="AM1108" t="str">
            <v>NA</v>
          </cell>
          <cell r="AP1108" t="str">
            <v>NA</v>
          </cell>
          <cell r="AS1108">
            <v>229</v>
          </cell>
          <cell r="AV1108" t="str">
            <v>Electronic</v>
          </cell>
          <cell r="AZ1108" t="str">
            <v>LED</v>
          </cell>
          <cell r="BG1108" t="str">
            <v>Custom</v>
          </cell>
          <cell r="BK1108" t="str">
            <v>N/A</v>
          </cell>
        </row>
        <row r="1109">
          <cell r="H1109" t="str">
            <v>LED230-FIXT</v>
          </cell>
          <cell r="M1109" t="str">
            <v>Light Emitting Diode (LED)</v>
          </cell>
          <cell r="W1109" t="str">
            <v>(1) 230W fixture, any bulb shape, any application</v>
          </cell>
          <cell r="AM1109" t="str">
            <v>NA</v>
          </cell>
          <cell r="AP1109" t="str">
            <v>NA</v>
          </cell>
          <cell r="AS1109">
            <v>230</v>
          </cell>
          <cell r="AV1109" t="str">
            <v>Electronic</v>
          </cell>
          <cell r="AZ1109" t="str">
            <v>LED</v>
          </cell>
          <cell r="BG1109" t="str">
            <v>Custom</v>
          </cell>
          <cell r="BK1109" t="str">
            <v>N/A</v>
          </cell>
        </row>
        <row r="1110">
          <cell r="H1110" t="str">
            <v>LED231-FIXT</v>
          </cell>
          <cell r="M1110" t="str">
            <v>Light Emitting Diode (LED)</v>
          </cell>
          <cell r="W1110" t="str">
            <v>(1) 231W fixture, any bulb shape, any application</v>
          </cell>
          <cell r="AM1110" t="str">
            <v>NA</v>
          </cell>
          <cell r="AP1110" t="str">
            <v>NA</v>
          </cell>
          <cell r="AS1110">
            <v>231</v>
          </cell>
          <cell r="AV1110" t="str">
            <v>Electronic</v>
          </cell>
          <cell r="AZ1110" t="str">
            <v>LED</v>
          </cell>
          <cell r="BG1110" t="str">
            <v>Custom</v>
          </cell>
          <cell r="BK1110" t="str">
            <v>N/A</v>
          </cell>
        </row>
        <row r="1111">
          <cell r="H1111" t="str">
            <v>LED232-FIXT</v>
          </cell>
          <cell r="M1111" t="str">
            <v>Light Emitting Diode (LED)</v>
          </cell>
          <cell r="W1111" t="str">
            <v>(1) 232W fixture, any bulb shape, any application</v>
          </cell>
          <cell r="AM1111" t="str">
            <v>NA</v>
          </cell>
          <cell r="AP1111" t="str">
            <v>NA</v>
          </cell>
          <cell r="AS1111">
            <v>232</v>
          </cell>
          <cell r="AV1111" t="str">
            <v>Electronic</v>
          </cell>
          <cell r="AZ1111" t="str">
            <v>LED</v>
          </cell>
          <cell r="BG1111" t="str">
            <v>Custom</v>
          </cell>
          <cell r="BK1111" t="str">
            <v>N/A</v>
          </cell>
        </row>
        <row r="1112">
          <cell r="H1112" t="str">
            <v>LED233-FIXT</v>
          </cell>
          <cell r="M1112" t="str">
            <v>Light Emitting Diode (LED)</v>
          </cell>
          <cell r="W1112" t="str">
            <v>(1) 233W fixture, any bulb shape, any application</v>
          </cell>
          <cell r="AM1112" t="str">
            <v>NA</v>
          </cell>
          <cell r="AP1112" t="str">
            <v>NA</v>
          </cell>
          <cell r="AS1112">
            <v>233</v>
          </cell>
          <cell r="AV1112" t="str">
            <v>Electronic</v>
          </cell>
          <cell r="AZ1112" t="str">
            <v>LED</v>
          </cell>
          <cell r="BG1112" t="str">
            <v>Custom</v>
          </cell>
          <cell r="BK1112" t="str">
            <v>N/A</v>
          </cell>
        </row>
        <row r="1113">
          <cell r="H1113" t="str">
            <v>LED234-FIXT</v>
          </cell>
          <cell r="M1113" t="str">
            <v>Light Emitting Diode (LED)</v>
          </cell>
          <cell r="W1113" t="str">
            <v>(1) 234W fixture, any bulb shape, any application</v>
          </cell>
          <cell r="AM1113" t="str">
            <v>NA</v>
          </cell>
          <cell r="AP1113" t="str">
            <v>NA</v>
          </cell>
          <cell r="AS1113">
            <v>234</v>
          </cell>
          <cell r="AV1113" t="str">
            <v>Electronic</v>
          </cell>
          <cell r="AZ1113" t="str">
            <v>LED</v>
          </cell>
          <cell r="BG1113" t="str">
            <v>Custom</v>
          </cell>
          <cell r="BK1113" t="str">
            <v>N/A</v>
          </cell>
        </row>
        <row r="1114">
          <cell r="H1114" t="str">
            <v>LED235-FIXT</v>
          </cell>
          <cell r="M1114" t="str">
            <v>Light Emitting Diode (LED)</v>
          </cell>
          <cell r="W1114" t="str">
            <v>(1) 235W fixture, any bulb shape, any application</v>
          </cell>
          <cell r="AM1114" t="str">
            <v>NA</v>
          </cell>
          <cell r="AP1114" t="str">
            <v>NA</v>
          </cell>
          <cell r="AS1114">
            <v>235</v>
          </cell>
          <cell r="AV1114" t="str">
            <v>Electronic</v>
          </cell>
          <cell r="AZ1114" t="str">
            <v>LED</v>
          </cell>
          <cell r="BG1114" t="str">
            <v>Custom</v>
          </cell>
          <cell r="BK1114" t="str">
            <v>N/A</v>
          </cell>
        </row>
        <row r="1115">
          <cell r="H1115" t="str">
            <v>LED236-FIXT</v>
          </cell>
          <cell r="M1115" t="str">
            <v>Light Emitting Diode (LED)</v>
          </cell>
          <cell r="W1115" t="str">
            <v>(1) 236W fixture, any bulb shape, any application</v>
          </cell>
          <cell r="AM1115" t="str">
            <v>NA</v>
          </cell>
          <cell r="AP1115" t="str">
            <v>NA</v>
          </cell>
          <cell r="AS1115">
            <v>236</v>
          </cell>
          <cell r="AV1115" t="str">
            <v>Electronic</v>
          </cell>
          <cell r="AZ1115" t="str">
            <v>LED</v>
          </cell>
          <cell r="BG1115" t="str">
            <v>Custom</v>
          </cell>
          <cell r="BK1115" t="str">
            <v>N/A</v>
          </cell>
        </row>
        <row r="1116">
          <cell r="H1116" t="str">
            <v>LED237-FIXT</v>
          </cell>
          <cell r="M1116" t="str">
            <v>Light Emitting Diode (LED)</v>
          </cell>
          <cell r="W1116" t="str">
            <v>(1) 237W fixture, any bulb shape, any application</v>
          </cell>
          <cell r="AM1116" t="str">
            <v>NA</v>
          </cell>
          <cell r="AP1116" t="str">
            <v>NA</v>
          </cell>
          <cell r="AS1116">
            <v>237</v>
          </cell>
          <cell r="AV1116" t="str">
            <v>Electronic</v>
          </cell>
          <cell r="AZ1116" t="str">
            <v>LED</v>
          </cell>
          <cell r="BG1116" t="str">
            <v>Custom</v>
          </cell>
          <cell r="BK1116" t="str">
            <v>N/A</v>
          </cell>
        </row>
        <row r="1117">
          <cell r="H1117" t="str">
            <v>LED238-FIXT</v>
          </cell>
          <cell r="M1117" t="str">
            <v>Light Emitting Diode (LED)</v>
          </cell>
          <cell r="W1117" t="str">
            <v>(1) 238W fixture, any bulb shape, any application</v>
          </cell>
          <cell r="AM1117" t="str">
            <v>NA</v>
          </cell>
          <cell r="AP1117" t="str">
            <v>NA</v>
          </cell>
          <cell r="AS1117">
            <v>238</v>
          </cell>
          <cell r="AV1117" t="str">
            <v>Electronic</v>
          </cell>
          <cell r="AZ1117" t="str">
            <v>LED</v>
          </cell>
          <cell r="BG1117" t="str">
            <v>Custom</v>
          </cell>
          <cell r="BK1117" t="str">
            <v>N/A</v>
          </cell>
        </row>
        <row r="1118">
          <cell r="H1118" t="str">
            <v>LED239-FIXT</v>
          </cell>
          <cell r="M1118" t="str">
            <v>Light Emitting Diode (LED)</v>
          </cell>
          <cell r="W1118" t="str">
            <v>(1) 239W fixture, any bulb shape, any application</v>
          </cell>
          <cell r="AM1118" t="str">
            <v>NA</v>
          </cell>
          <cell r="AP1118" t="str">
            <v>NA</v>
          </cell>
          <cell r="AS1118">
            <v>239</v>
          </cell>
          <cell r="AV1118" t="str">
            <v>Electronic</v>
          </cell>
          <cell r="AZ1118" t="str">
            <v>LED</v>
          </cell>
          <cell r="BG1118" t="str">
            <v>Custom</v>
          </cell>
          <cell r="BK1118" t="str">
            <v>N/A</v>
          </cell>
        </row>
        <row r="1119">
          <cell r="H1119" t="str">
            <v>LED240-FIXT</v>
          </cell>
          <cell r="M1119" t="str">
            <v>Light Emitting Diode (LED)</v>
          </cell>
          <cell r="W1119" t="str">
            <v>(1) 240W fixture, any bulb shape, any application</v>
          </cell>
          <cell r="AM1119" t="str">
            <v>NA</v>
          </cell>
          <cell r="AP1119" t="str">
            <v>NA</v>
          </cell>
          <cell r="AS1119">
            <v>240</v>
          </cell>
          <cell r="AV1119" t="str">
            <v>Electronic</v>
          </cell>
          <cell r="AZ1119" t="str">
            <v>LED</v>
          </cell>
          <cell r="BG1119" t="str">
            <v>Custom</v>
          </cell>
          <cell r="BK1119" t="str">
            <v>N/A</v>
          </cell>
        </row>
        <row r="1120">
          <cell r="H1120" t="str">
            <v>LED241-FIXT</v>
          </cell>
          <cell r="M1120" t="str">
            <v>Light Emitting Diode (LED)</v>
          </cell>
          <cell r="W1120" t="str">
            <v>(1) 241W fixture, any bulb shape, any application</v>
          </cell>
          <cell r="AM1120" t="str">
            <v>NA</v>
          </cell>
          <cell r="AP1120" t="str">
            <v>NA</v>
          </cell>
          <cell r="AS1120">
            <v>241</v>
          </cell>
          <cell r="AV1120" t="str">
            <v>Electronic</v>
          </cell>
          <cell r="AZ1120" t="str">
            <v>LED</v>
          </cell>
          <cell r="BG1120" t="str">
            <v>Custom</v>
          </cell>
          <cell r="BK1120" t="str">
            <v>N/A</v>
          </cell>
        </row>
        <row r="1121">
          <cell r="H1121" t="str">
            <v>LED242-FIXT</v>
          </cell>
          <cell r="M1121" t="str">
            <v>Light Emitting Diode (LED)</v>
          </cell>
          <cell r="W1121" t="str">
            <v>(1) 242W fixture, any bulb shape, any application</v>
          </cell>
          <cell r="AM1121" t="str">
            <v>NA</v>
          </cell>
          <cell r="AP1121" t="str">
            <v>NA</v>
          </cell>
          <cell r="AS1121">
            <v>242</v>
          </cell>
          <cell r="AV1121" t="str">
            <v>Electronic</v>
          </cell>
          <cell r="AZ1121" t="str">
            <v>LED</v>
          </cell>
          <cell r="BG1121" t="str">
            <v>Custom</v>
          </cell>
          <cell r="BK1121" t="str">
            <v>N/A</v>
          </cell>
        </row>
        <row r="1122">
          <cell r="H1122" t="str">
            <v>LED243-FIXT</v>
          </cell>
          <cell r="M1122" t="str">
            <v>Light Emitting Diode (LED)</v>
          </cell>
          <cell r="W1122" t="str">
            <v>(1) 243W fixture, any bulb shape, any application</v>
          </cell>
          <cell r="AM1122" t="str">
            <v>NA</v>
          </cell>
          <cell r="AP1122" t="str">
            <v>NA</v>
          </cell>
          <cell r="AS1122">
            <v>243</v>
          </cell>
          <cell r="AV1122" t="str">
            <v>Electronic</v>
          </cell>
          <cell r="AZ1122" t="str">
            <v>LED</v>
          </cell>
          <cell r="BG1122" t="str">
            <v>Custom</v>
          </cell>
          <cell r="BK1122" t="str">
            <v>N/A</v>
          </cell>
        </row>
        <row r="1123">
          <cell r="H1123" t="str">
            <v>LED244-FIXT</v>
          </cell>
          <cell r="M1123" t="str">
            <v>Light Emitting Diode (LED)</v>
          </cell>
          <cell r="W1123" t="str">
            <v>(1) 244W fixture, any bulb shape, any application</v>
          </cell>
          <cell r="AM1123" t="str">
            <v>NA</v>
          </cell>
          <cell r="AP1123" t="str">
            <v>NA</v>
          </cell>
          <cell r="AS1123">
            <v>244</v>
          </cell>
          <cell r="AV1123" t="str">
            <v>Electronic</v>
          </cell>
          <cell r="AZ1123" t="str">
            <v>LED</v>
          </cell>
          <cell r="BG1123" t="str">
            <v>Custom</v>
          </cell>
          <cell r="BK1123" t="str">
            <v>N/A</v>
          </cell>
        </row>
        <row r="1124">
          <cell r="H1124" t="str">
            <v>LED245-FIXT</v>
          </cell>
          <cell r="M1124" t="str">
            <v>Light Emitting Diode (LED)</v>
          </cell>
          <cell r="W1124" t="str">
            <v>(1) 245W fixture, any bulb shape, any application</v>
          </cell>
          <cell r="AM1124" t="str">
            <v>NA</v>
          </cell>
          <cell r="AP1124" t="str">
            <v>NA</v>
          </cell>
          <cell r="AS1124">
            <v>245</v>
          </cell>
          <cell r="AV1124" t="str">
            <v>Electronic</v>
          </cell>
          <cell r="AZ1124" t="str">
            <v>LED</v>
          </cell>
          <cell r="BG1124" t="str">
            <v>Custom</v>
          </cell>
          <cell r="BK1124" t="str">
            <v>N/A</v>
          </cell>
        </row>
        <row r="1125">
          <cell r="H1125" t="str">
            <v>LED246-FIXT</v>
          </cell>
          <cell r="M1125" t="str">
            <v>Light Emitting Diode (LED)</v>
          </cell>
          <cell r="W1125" t="str">
            <v>(1) 246W fixture, any bulb shape, any application</v>
          </cell>
          <cell r="AM1125" t="str">
            <v>NA</v>
          </cell>
          <cell r="AP1125" t="str">
            <v>NA</v>
          </cell>
          <cell r="AS1125">
            <v>246</v>
          </cell>
          <cell r="AV1125" t="str">
            <v>Electronic</v>
          </cell>
          <cell r="AZ1125" t="str">
            <v>LED</v>
          </cell>
          <cell r="BG1125" t="str">
            <v>Custom</v>
          </cell>
          <cell r="BK1125" t="str">
            <v>N/A</v>
          </cell>
        </row>
        <row r="1126">
          <cell r="H1126" t="str">
            <v>LED247-FIXT</v>
          </cell>
          <cell r="M1126" t="str">
            <v>Light Emitting Diode (LED)</v>
          </cell>
          <cell r="W1126" t="str">
            <v>(1) 247W fixture, any bulb shape, any application</v>
          </cell>
          <cell r="AM1126" t="str">
            <v>NA</v>
          </cell>
          <cell r="AP1126" t="str">
            <v>NA</v>
          </cell>
          <cell r="AS1126">
            <v>247</v>
          </cell>
          <cell r="AV1126" t="str">
            <v>Electronic</v>
          </cell>
          <cell r="AZ1126" t="str">
            <v>LED</v>
          </cell>
          <cell r="BG1126" t="str">
            <v>Custom</v>
          </cell>
          <cell r="BK1126" t="str">
            <v>N/A</v>
          </cell>
        </row>
        <row r="1127">
          <cell r="H1127" t="str">
            <v>LED248-FIXT</v>
          </cell>
          <cell r="M1127" t="str">
            <v>Light Emitting Diode (LED)</v>
          </cell>
          <cell r="W1127" t="str">
            <v>(1) 248W fixture, any bulb shape, any application</v>
          </cell>
          <cell r="AM1127" t="str">
            <v>NA</v>
          </cell>
          <cell r="AP1127" t="str">
            <v>NA</v>
          </cell>
          <cell r="AS1127">
            <v>248</v>
          </cell>
          <cell r="AV1127" t="str">
            <v>Electronic</v>
          </cell>
          <cell r="AZ1127" t="str">
            <v>LED</v>
          </cell>
          <cell r="BG1127" t="str">
            <v>Custom</v>
          </cell>
          <cell r="BK1127" t="str">
            <v>N/A</v>
          </cell>
        </row>
        <row r="1128">
          <cell r="H1128" t="str">
            <v>LED249-FIXT</v>
          </cell>
          <cell r="M1128" t="str">
            <v>Light Emitting Diode (LED)</v>
          </cell>
          <cell r="W1128" t="str">
            <v>(1) 249W fixture, any bulb shape, any application</v>
          </cell>
          <cell r="AM1128" t="str">
            <v>NA</v>
          </cell>
          <cell r="AP1128" t="str">
            <v>NA</v>
          </cell>
          <cell r="AS1128">
            <v>249</v>
          </cell>
          <cell r="AV1128" t="str">
            <v>Electronic</v>
          </cell>
          <cell r="AZ1128" t="str">
            <v>LED</v>
          </cell>
          <cell r="BG1128" t="str">
            <v>Custom</v>
          </cell>
          <cell r="BK1128" t="str">
            <v>N/A</v>
          </cell>
        </row>
        <row r="1129">
          <cell r="H1129" t="str">
            <v>LED250-FIXT</v>
          </cell>
          <cell r="M1129" t="str">
            <v>Light Emitting Diode (LED)</v>
          </cell>
          <cell r="W1129" t="str">
            <v>(1) 250W fixture, any bulb shape, any application</v>
          </cell>
          <cell r="AM1129" t="str">
            <v>NA</v>
          </cell>
          <cell r="AP1129" t="str">
            <v>NA</v>
          </cell>
          <cell r="AS1129">
            <v>250</v>
          </cell>
          <cell r="AV1129" t="str">
            <v>Electronic</v>
          </cell>
          <cell r="AZ1129" t="str">
            <v>LED</v>
          </cell>
          <cell r="BG1129" t="str">
            <v>Custom</v>
          </cell>
          <cell r="BK1129" t="str">
            <v>N/A</v>
          </cell>
        </row>
        <row r="1130">
          <cell r="H1130" t="str">
            <v>LED251-FIXT</v>
          </cell>
          <cell r="M1130" t="str">
            <v>Light Emitting Diode (LED)</v>
          </cell>
          <cell r="W1130" t="str">
            <v>(1) 251W fixture, any bulb shape, any application</v>
          </cell>
          <cell r="AM1130" t="str">
            <v>NA</v>
          </cell>
          <cell r="AP1130" t="str">
            <v>NA</v>
          </cell>
          <cell r="AS1130">
            <v>251</v>
          </cell>
          <cell r="AV1130" t="str">
            <v>Electronic</v>
          </cell>
          <cell r="AZ1130" t="str">
            <v>LED</v>
          </cell>
          <cell r="BG1130" t="str">
            <v>Custom</v>
          </cell>
          <cell r="BK1130" t="str">
            <v>N/A</v>
          </cell>
        </row>
        <row r="1131">
          <cell r="H1131" t="str">
            <v>LED252-FIXT</v>
          </cell>
          <cell r="M1131" t="str">
            <v>Light Emitting Diode (LED)</v>
          </cell>
          <cell r="W1131" t="str">
            <v>(1) 252W fixture, any bulb shape, any application</v>
          </cell>
          <cell r="AM1131" t="str">
            <v>NA</v>
          </cell>
          <cell r="AP1131" t="str">
            <v>NA</v>
          </cell>
          <cell r="AS1131">
            <v>252</v>
          </cell>
          <cell r="AV1131" t="str">
            <v>Electronic</v>
          </cell>
          <cell r="AZ1131" t="str">
            <v>LED</v>
          </cell>
          <cell r="BG1131" t="str">
            <v>Custom</v>
          </cell>
          <cell r="BK1131" t="str">
            <v>N/A</v>
          </cell>
        </row>
        <row r="1132">
          <cell r="H1132" t="str">
            <v>LED253-FIXT</v>
          </cell>
          <cell r="M1132" t="str">
            <v>Light Emitting Diode (LED)</v>
          </cell>
          <cell r="W1132" t="str">
            <v>(1) 253W fixture, any bulb shape, any application</v>
          </cell>
          <cell r="AM1132" t="str">
            <v>NA</v>
          </cell>
          <cell r="AP1132" t="str">
            <v>NA</v>
          </cell>
          <cell r="AS1132">
            <v>253</v>
          </cell>
          <cell r="AV1132" t="str">
            <v>Electronic</v>
          </cell>
          <cell r="AZ1132" t="str">
            <v>LED</v>
          </cell>
          <cell r="BG1132" t="str">
            <v>Custom</v>
          </cell>
          <cell r="BK1132" t="str">
            <v>N/A</v>
          </cell>
        </row>
        <row r="1133">
          <cell r="H1133" t="str">
            <v>LED254-FIXT</v>
          </cell>
          <cell r="M1133" t="str">
            <v>Light Emitting Diode (LED)</v>
          </cell>
          <cell r="W1133" t="str">
            <v>(1) 254W fixture, any bulb shape, any application</v>
          </cell>
          <cell r="AM1133" t="str">
            <v>NA</v>
          </cell>
          <cell r="AP1133" t="str">
            <v>NA</v>
          </cell>
          <cell r="AS1133">
            <v>254</v>
          </cell>
          <cell r="AV1133" t="str">
            <v>Electronic</v>
          </cell>
          <cell r="AZ1133" t="str">
            <v>LED</v>
          </cell>
          <cell r="BG1133" t="str">
            <v>Custom</v>
          </cell>
          <cell r="BK1133" t="str">
            <v>N/A</v>
          </cell>
        </row>
        <row r="1134">
          <cell r="H1134" t="str">
            <v>LED255-FIXT</v>
          </cell>
          <cell r="M1134" t="str">
            <v>Light Emitting Diode (LED)</v>
          </cell>
          <cell r="W1134" t="str">
            <v>(1) 255W fixture, any bulb shape, any application</v>
          </cell>
          <cell r="AM1134" t="str">
            <v>NA</v>
          </cell>
          <cell r="AP1134" t="str">
            <v>NA</v>
          </cell>
          <cell r="AS1134">
            <v>255</v>
          </cell>
          <cell r="AV1134" t="str">
            <v>Electronic</v>
          </cell>
          <cell r="AZ1134" t="str">
            <v>LED</v>
          </cell>
          <cell r="BG1134" t="str">
            <v>Custom</v>
          </cell>
          <cell r="BK1134" t="str">
            <v>N/A</v>
          </cell>
        </row>
        <row r="1135">
          <cell r="H1135" t="str">
            <v>LED256-FIXT</v>
          </cell>
          <cell r="M1135" t="str">
            <v>Light Emitting Diode (LED)</v>
          </cell>
          <cell r="W1135" t="str">
            <v>(1) 256W fixture, any bulb shape, any application</v>
          </cell>
          <cell r="AM1135" t="str">
            <v>NA</v>
          </cell>
          <cell r="AP1135" t="str">
            <v>NA</v>
          </cell>
          <cell r="AS1135">
            <v>256</v>
          </cell>
          <cell r="AV1135" t="str">
            <v>Electronic</v>
          </cell>
          <cell r="AZ1135" t="str">
            <v>LED</v>
          </cell>
          <cell r="BG1135" t="str">
            <v>Custom</v>
          </cell>
          <cell r="BK1135" t="str">
            <v>N/A</v>
          </cell>
        </row>
        <row r="1136">
          <cell r="H1136" t="str">
            <v>LED257-FIXT</v>
          </cell>
          <cell r="M1136" t="str">
            <v>Light Emitting Diode (LED)</v>
          </cell>
          <cell r="W1136" t="str">
            <v>(1) 257W fixture, any bulb shape, any application</v>
          </cell>
          <cell r="AM1136" t="str">
            <v>NA</v>
          </cell>
          <cell r="AP1136" t="str">
            <v>NA</v>
          </cell>
          <cell r="AS1136">
            <v>257</v>
          </cell>
          <cell r="AV1136" t="str">
            <v>Electronic</v>
          </cell>
          <cell r="AZ1136" t="str">
            <v>LED</v>
          </cell>
          <cell r="BG1136" t="str">
            <v>Custom</v>
          </cell>
          <cell r="BK1136" t="str">
            <v>N/A</v>
          </cell>
        </row>
        <row r="1137">
          <cell r="H1137" t="str">
            <v>LED258-FIXT</v>
          </cell>
          <cell r="M1137" t="str">
            <v>Light Emitting Diode (LED)</v>
          </cell>
          <cell r="W1137" t="str">
            <v>(1) 258W fixture, any bulb shape, any application</v>
          </cell>
          <cell r="AM1137" t="str">
            <v>NA</v>
          </cell>
          <cell r="AP1137" t="str">
            <v>NA</v>
          </cell>
          <cell r="AS1137">
            <v>258</v>
          </cell>
          <cell r="AV1137" t="str">
            <v>Electronic</v>
          </cell>
          <cell r="AZ1137" t="str">
            <v>LED</v>
          </cell>
          <cell r="BG1137" t="str">
            <v>Custom</v>
          </cell>
          <cell r="BK1137" t="str">
            <v>N/A</v>
          </cell>
        </row>
        <row r="1138">
          <cell r="H1138" t="str">
            <v>LED259-FIXT</v>
          </cell>
          <cell r="M1138" t="str">
            <v>Light Emitting Diode (LED)</v>
          </cell>
          <cell r="W1138" t="str">
            <v>(1) 259W fixture, any bulb shape, any application</v>
          </cell>
          <cell r="AM1138" t="str">
            <v>NA</v>
          </cell>
          <cell r="AP1138" t="str">
            <v>NA</v>
          </cell>
          <cell r="AS1138">
            <v>259</v>
          </cell>
          <cell r="AV1138" t="str">
            <v>Electronic</v>
          </cell>
          <cell r="AZ1138" t="str">
            <v>LED</v>
          </cell>
          <cell r="BG1138" t="str">
            <v>Custom</v>
          </cell>
          <cell r="BK1138" t="str">
            <v>N/A</v>
          </cell>
        </row>
        <row r="1139">
          <cell r="H1139" t="str">
            <v>LED260-FIXT</v>
          </cell>
          <cell r="M1139" t="str">
            <v>Light Emitting Diode (LED)</v>
          </cell>
          <cell r="W1139" t="str">
            <v>(1) 260W fixture, any bulb shape, any application</v>
          </cell>
          <cell r="AM1139" t="str">
            <v>NA</v>
          </cell>
          <cell r="AP1139" t="str">
            <v>NA</v>
          </cell>
          <cell r="AS1139">
            <v>260</v>
          </cell>
          <cell r="AV1139" t="str">
            <v>Electronic</v>
          </cell>
          <cell r="AZ1139" t="str">
            <v>LED</v>
          </cell>
          <cell r="BG1139" t="str">
            <v>Custom</v>
          </cell>
          <cell r="BK1139" t="str">
            <v>N/A</v>
          </cell>
        </row>
        <row r="1140">
          <cell r="H1140" t="str">
            <v>LED261-FIXT</v>
          </cell>
          <cell r="M1140" t="str">
            <v>Light Emitting Diode (LED)</v>
          </cell>
          <cell r="W1140" t="str">
            <v>(1) 261W fixture, any bulb shape, any application</v>
          </cell>
          <cell r="AM1140" t="str">
            <v>NA</v>
          </cell>
          <cell r="AP1140" t="str">
            <v>NA</v>
          </cell>
          <cell r="AS1140">
            <v>261</v>
          </cell>
          <cell r="AV1140" t="str">
            <v>Electronic</v>
          </cell>
          <cell r="AZ1140" t="str">
            <v>LED</v>
          </cell>
          <cell r="BG1140" t="str">
            <v>Custom</v>
          </cell>
          <cell r="BK1140" t="str">
            <v>N/A</v>
          </cell>
        </row>
        <row r="1141">
          <cell r="H1141" t="str">
            <v>LED262-FIXT</v>
          </cell>
          <cell r="M1141" t="str">
            <v>Light Emitting Diode (LED)</v>
          </cell>
          <cell r="W1141" t="str">
            <v>(1) 262W fixture, any bulb shape, any application</v>
          </cell>
          <cell r="AM1141" t="str">
            <v>NA</v>
          </cell>
          <cell r="AP1141" t="str">
            <v>NA</v>
          </cell>
          <cell r="AS1141">
            <v>262</v>
          </cell>
          <cell r="AV1141" t="str">
            <v>Electronic</v>
          </cell>
          <cell r="AZ1141" t="str">
            <v>LED</v>
          </cell>
          <cell r="BG1141" t="str">
            <v>Custom</v>
          </cell>
          <cell r="BK1141" t="str">
            <v>N/A</v>
          </cell>
        </row>
        <row r="1142">
          <cell r="H1142" t="str">
            <v>LED263-FIXT</v>
          </cell>
          <cell r="M1142" t="str">
            <v>Light Emitting Diode (LED)</v>
          </cell>
          <cell r="W1142" t="str">
            <v>(1) 263W fixture, any bulb shape, any application</v>
          </cell>
          <cell r="AM1142" t="str">
            <v>NA</v>
          </cell>
          <cell r="AP1142" t="str">
            <v>NA</v>
          </cell>
          <cell r="AS1142">
            <v>263</v>
          </cell>
          <cell r="AV1142" t="str">
            <v>Electronic</v>
          </cell>
          <cell r="AZ1142" t="str">
            <v>LED</v>
          </cell>
          <cell r="BG1142" t="str">
            <v>Custom</v>
          </cell>
          <cell r="BK1142" t="str">
            <v>N/A</v>
          </cell>
        </row>
        <row r="1143">
          <cell r="H1143" t="str">
            <v>LED264-FIXT</v>
          </cell>
          <cell r="M1143" t="str">
            <v>Light Emitting Diode (LED)</v>
          </cell>
          <cell r="W1143" t="str">
            <v>(1) 264W fixture, any bulb shape, any application</v>
          </cell>
          <cell r="AM1143" t="str">
            <v>NA</v>
          </cell>
          <cell r="AP1143" t="str">
            <v>NA</v>
          </cell>
          <cell r="AS1143">
            <v>264</v>
          </cell>
          <cell r="AV1143" t="str">
            <v>Electronic</v>
          </cell>
          <cell r="AZ1143" t="str">
            <v>LED</v>
          </cell>
          <cell r="BG1143" t="str">
            <v>Custom</v>
          </cell>
          <cell r="BK1143" t="str">
            <v>N/A</v>
          </cell>
        </row>
        <row r="1144">
          <cell r="H1144" t="str">
            <v>LED265-FIXT</v>
          </cell>
          <cell r="M1144" t="str">
            <v>Light Emitting Diode (LED)</v>
          </cell>
          <cell r="W1144" t="str">
            <v>(1) 265W fixture, any bulb shape, any application</v>
          </cell>
          <cell r="AM1144" t="str">
            <v>NA</v>
          </cell>
          <cell r="AP1144" t="str">
            <v>NA</v>
          </cell>
          <cell r="AS1144">
            <v>265</v>
          </cell>
          <cell r="AV1144" t="str">
            <v>Electronic</v>
          </cell>
          <cell r="AZ1144" t="str">
            <v>LED</v>
          </cell>
          <cell r="BG1144" t="str">
            <v>Custom</v>
          </cell>
          <cell r="BK1144" t="str">
            <v>N/A</v>
          </cell>
        </row>
        <row r="1145">
          <cell r="H1145" t="str">
            <v>LED266-FIXT</v>
          </cell>
          <cell r="M1145" t="str">
            <v>Light Emitting Diode (LED)</v>
          </cell>
          <cell r="W1145" t="str">
            <v>(1) 266W fixture, any bulb shape, any application</v>
          </cell>
          <cell r="AM1145" t="str">
            <v>NA</v>
          </cell>
          <cell r="AP1145" t="str">
            <v>NA</v>
          </cell>
          <cell r="AS1145">
            <v>266</v>
          </cell>
          <cell r="AV1145" t="str">
            <v>Electronic</v>
          </cell>
          <cell r="AZ1145" t="str">
            <v>LED</v>
          </cell>
          <cell r="BG1145" t="str">
            <v>Custom</v>
          </cell>
          <cell r="BK1145" t="str">
            <v>N/A</v>
          </cell>
        </row>
        <row r="1146">
          <cell r="H1146" t="str">
            <v>LED267-FIXT</v>
          </cell>
          <cell r="M1146" t="str">
            <v>Light Emitting Diode (LED)</v>
          </cell>
          <cell r="W1146" t="str">
            <v>(1) 267W fixture, any bulb shape, any application</v>
          </cell>
          <cell r="AM1146" t="str">
            <v>NA</v>
          </cell>
          <cell r="AP1146" t="str">
            <v>NA</v>
          </cell>
          <cell r="AS1146">
            <v>267</v>
          </cell>
          <cell r="AV1146" t="str">
            <v>Electronic</v>
          </cell>
          <cell r="AZ1146" t="str">
            <v>LED</v>
          </cell>
          <cell r="BG1146" t="str">
            <v>Custom</v>
          </cell>
          <cell r="BK1146" t="str">
            <v>N/A</v>
          </cell>
        </row>
        <row r="1147">
          <cell r="H1147" t="str">
            <v>LED268-FIXT</v>
          </cell>
          <cell r="M1147" t="str">
            <v>Light Emitting Diode (LED)</v>
          </cell>
          <cell r="W1147" t="str">
            <v>(1) 268W fixture, any bulb shape, any application</v>
          </cell>
          <cell r="AM1147" t="str">
            <v>NA</v>
          </cell>
          <cell r="AP1147" t="str">
            <v>NA</v>
          </cell>
          <cell r="AS1147">
            <v>268</v>
          </cell>
          <cell r="AV1147" t="str">
            <v>Electronic</v>
          </cell>
          <cell r="AZ1147" t="str">
            <v>LED</v>
          </cell>
          <cell r="BG1147" t="str">
            <v>Custom</v>
          </cell>
          <cell r="BK1147" t="str">
            <v>N/A</v>
          </cell>
        </row>
        <row r="1148">
          <cell r="H1148" t="str">
            <v>LED269-FIXT</v>
          </cell>
          <cell r="M1148" t="str">
            <v>Light Emitting Diode (LED)</v>
          </cell>
          <cell r="W1148" t="str">
            <v>(1) 269W fixture, any bulb shape, any application</v>
          </cell>
          <cell r="AM1148" t="str">
            <v>NA</v>
          </cell>
          <cell r="AP1148" t="str">
            <v>NA</v>
          </cell>
          <cell r="AS1148">
            <v>269</v>
          </cell>
          <cell r="AV1148" t="str">
            <v>Electronic</v>
          </cell>
          <cell r="AZ1148" t="str">
            <v>LED</v>
          </cell>
          <cell r="BG1148" t="str">
            <v>Custom</v>
          </cell>
          <cell r="BK1148" t="str">
            <v>N/A</v>
          </cell>
        </row>
        <row r="1149">
          <cell r="H1149" t="str">
            <v>LED270-FIXT</v>
          </cell>
          <cell r="M1149" t="str">
            <v>Light Emitting Diode (LED)</v>
          </cell>
          <cell r="W1149" t="str">
            <v>(1) 270W fixture, any bulb shape, any application</v>
          </cell>
          <cell r="AM1149" t="str">
            <v>NA</v>
          </cell>
          <cell r="AP1149" t="str">
            <v>NA</v>
          </cell>
          <cell r="AS1149">
            <v>270</v>
          </cell>
          <cell r="AV1149" t="str">
            <v>Electronic</v>
          </cell>
          <cell r="AZ1149" t="str">
            <v>LED</v>
          </cell>
          <cell r="BG1149" t="str">
            <v>Custom</v>
          </cell>
          <cell r="BK1149" t="str">
            <v>N/A</v>
          </cell>
        </row>
        <row r="1150">
          <cell r="H1150" t="str">
            <v>LED271-FIXT</v>
          </cell>
          <cell r="M1150" t="str">
            <v>Light Emitting Diode (LED)</v>
          </cell>
          <cell r="W1150" t="str">
            <v>(1) 271W fixture, any bulb shape, any application</v>
          </cell>
          <cell r="AM1150" t="str">
            <v>NA</v>
          </cell>
          <cell r="AP1150" t="str">
            <v>NA</v>
          </cell>
          <cell r="AS1150">
            <v>271</v>
          </cell>
          <cell r="AV1150" t="str">
            <v>Electronic</v>
          </cell>
          <cell r="AZ1150" t="str">
            <v>LED</v>
          </cell>
          <cell r="BG1150" t="str">
            <v>Custom</v>
          </cell>
          <cell r="BK1150" t="str">
            <v>N/A</v>
          </cell>
        </row>
        <row r="1151">
          <cell r="H1151" t="str">
            <v>LED272-FIXT</v>
          </cell>
          <cell r="M1151" t="str">
            <v>Light Emitting Diode (LED)</v>
          </cell>
          <cell r="W1151" t="str">
            <v>(1) 272W fixture, any bulb shape, any application</v>
          </cell>
          <cell r="AM1151" t="str">
            <v>NA</v>
          </cell>
          <cell r="AP1151" t="str">
            <v>NA</v>
          </cell>
          <cell r="AS1151">
            <v>272</v>
          </cell>
          <cell r="AV1151" t="str">
            <v>Electronic</v>
          </cell>
          <cell r="AZ1151" t="str">
            <v>LED</v>
          </cell>
          <cell r="BG1151" t="str">
            <v>Custom</v>
          </cell>
          <cell r="BK1151" t="str">
            <v>N/A</v>
          </cell>
        </row>
        <row r="1152">
          <cell r="H1152" t="str">
            <v>LED273-FIXT</v>
          </cell>
          <cell r="M1152" t="str">
            <v>Light Emitting Diode (LED)</v>
          </cell>
          <cell r="W1152" t="str">
            <v>(1) 273W fixture, any bulb shape, any application</v>
          </cell>
          <cell r="AM1152" t="str">
            <v>NA</v>
          </cell>
          <cell r="AP1152" t="str">
            <v>NA</v>
          </cell>
          <cell r="AS1152">
            <v>273</v>
          </cell>
          <cell r="AV1152" t="str">
            <v>Electronic</v>
          </cell>
          <cell r="AZ1152" t="str">
            <v>LED</v>
          </cell>
          <cell r="BG1152" t="str">
            <v>Custom</v>
          </cell>
          <cell r="BK1152" t="str">
            <v>N/A</v>
          </cell>
        </row>
        <row r="1153">
          <cell r="H1153" t="str">
            <v>LED274-FIXT</v>
          </cell>
          <cell r="M1153" t="str">
            <v>Light Emitting Diode (LED)</v>
          </cell>
          <cell r="W1153" t="str">
            <v>(1) 274W fixture, any bulb shape, any application</v>
          </cell>
          <cell r="AM1153" t="str">
            <v>NA</v>
          </cell>
          <cell r="AP1153" t="str">
            <v>NA</v>
          </cell>
          <cell r="AS1153">
            <v>274</v>
          </cell>
          <cell r="AV1153" t="str">
            <v>Electronic</v>
          </cell>
          <cell r="AZ1153" t="str">
            <v>LED</v>
          </cell>
          <cell r="BG1153" t="str">
            <v>Custom</v>
          </cell>
          <cell r="BK1153" t="str">
            <v>N/A</v>
          </cell>
        </row>
        <row r="1154">
          <cell r="H1154" t="str">
            <v>LED275-FIXT</v>
          </cell>
          <cell r="M1154" t="str">
            <v>Light Emitting Diode (LED)</v>
          </cell>
          <cell r="W1154" t="str">
            <v>(1) 275W fixture, any bulb shape, any application</v>
          </cell>
          <cell r="AM1154" t="str">
            <v>NA</v>
          </cell>
          <cell r="AP1154" t="str">
            <v>NA</v>
          </cell>
          <cell r="AS1154">
            <v>275</v>
          </cell>
          <cell r="AV1154" t="str">
            <v>Electronic</v>
          </cell>
          <cell r="AZ1154" t="str">
            <v>LED</v>
          </cell>
          <cell r="BG1154" t="str">
            <v>Custom</v>
          </cell>
          <cell r="BK1154" t="str">
            <v>N/A</v>
          </cell>
        </row>
        <row r="1155">
          <cell r="H1155" t="str">
            <v>LED276-FIXT</v>
          </cell>
          <cell r="M1155" t="str">
            <v>Light Emitting Diode (LED)</v>
          </cell>
          <cell r="W1155" t="str">
            <v>(1) 276W fixture, any bulb shape, any application</v>
          </cell>
          <cell r="AM1155" t="str">
            <v>NA</v>
          </cell>
          <cell r="AP1155" t="str">
            <v>NA</v>
          </cell>
          <cell r="AS1155">
            <v>276</v>
          </cell>
          <cell r="AV1155" t="str">
            <v>Electronic</v>
          </cell>
          <cell r="AZ1155" t="str">
            <v>LED</v>
          </cell>
          <cell r="BG1155" t="str">
            <v>Custom</v>
          </cell>
          <cell r="BK1155" t="str">
            <v>N/A</v>
          </cell>
        </row>
        <row r="1156">
          <cell r="H1156" t="str">
            <v>LED277-FIXT</v>
          </cell>
          <cell r="M1156" t="str">
            <v>Light Emitting Diode (LED)</v>
          </cell>
          <cell r="W1156" t="str">
            <v>(1) 277W fixture, any bulb shape, any application</v>
          </cell>
          <cell r="AM1156" t="str">
            <v>NA</v>
          </cell>
          <cell r="AP1156" t="str">
            <v>NA</v>
          </cell>
          <cell r="AS1156">
            <v>277</v>
          </cell>
          <cell r="AV1156" t="str">
            <v>Electronic</v>
          </cell>
          <cell r="AZ1156" t="str">
            <v>LED</v>
          </cell>
          <cell r="BG1156" t="str">
            <v>Custom</v>
          </cell>
          <cell r="BK1156" t="str">
            <v>N/A</v>
          </cell>
        </row>
        <row r="1157">
          <cell r="H1157" t="str">
            <v>LED278-FIXT</v>
          </cell>
          <cell r="M1157" t="str">
            <v>Light Emitting Diode (LED)</v>
          </cell>
          <cell r="W1157" t="str">
            <v>(1) 278W fixture, any bulb shape, any application</v>
          </cell>
          <cell r="AM1157" t="str">
            <v>NA</v>
          </cell>
          <cell r="AP1157" t="str">
            <v>NA</v>
          </cell>
          <cell r="AS1157">
            <v>278</v>
          </cell>
          <cell r="AV1157" t="str">
            <v>Electronic</v>
          </cell>
          <cell r="AZ1157" t="str">
            <v>LED</v>
          </cell>
          <cell r="BG1157" t="str">
            <v>Custom</v>
          </cell>
          <cell r="BK1157" t="str">
            <v>N/A</v>
          </cell>
        </row>
        <row r="1158">
          <cell r="H1158" t="str">
            <v>LED279-FIXT</v>
          </cell>
          <cell r="M1158" t="str">
            <v>Light Emitting Diode (LED)</v>
          </cell>
          <cell r="W1158" t="str">
            <v>(1) 279W fixture, any bulb shape, any application</v>
          </cell>
          <cell r="AM1158" t="str">
            <v>NA</v>
          </cell>
          <cell r="AP1158" t="str">
            <v>NA</v>
          </cell>
          <cell r="AS1158">
            <v>279</v>
          </cell>
          <cell r="AV1158" t="str">
            <v>Electronic</v>
          </cell>
          <cell r="AZ1158" t="str">
            <v>LED</v>
          </cell>
          <cell r="BG1158" t="str">
            <v>Custom</v>
          </cell>
          <cell r="BK1158" t="str">
            <v>N/A</v>
          </cell>
        </row>
        <row r="1159">
          <cell r="H1159" t="str">
            <v>LED280-FIXT</v>
          </cell>
          <cell r="M1159" t="str">
            <v>Light Emitting Diode (LED)</v>
          </cell>
          <cell r="W1159" t="str">
            <v>(1) 280W fixture, any bulb shape, any application</v>
          </cell>
          <cell r="AM1159" t="str">
            <v>NA</v>
          </cell>
          <cell r="AP1159" t="str">
            <v>NA</v>
          </cell>
          <cell r="AS1159">
            <v>280</v>
          </cell>
          <cell r="AV1159" t="str">
            <v>Electronic</v>
          </cell>
          <cell r="AZ1159" t="str">
            <v>LED</v>
          </cell>
          <cell r="BG1159" t="str">
            <v>Custom</v>
          </cell>
          <cell r="BK1159" t="str">
            <v>N/A</v>
          </cell>
        </row>
        <row r="1160">
          <cell r="H1160" t="str">
            <v>LED281-FIXT</v>
          </cell>
          <cell r="M1160" t="str">
            <v>Light Emitting Diode (LED)</v>
          </cell>
          <cell r="W1160" t="str">
            <v>(1) 281W fixture, any bulb shape, any application</v>
          </cell>
          <cell r="AM1160" t="str">
            <v>NA</v>
          </cell>
          <cell r="AP1160" t="str">
            <v>NA</v>
          </cell>
          <cell r="AS1160">
            <v>281</v>
          </cell>
          <cell r="AV1160" t="str">
            <v>Electronic</v>
          </cell>
          <cell r="AZ1160" t="str">
            <v>LED</v>
          </cell>
          <cell r="BG1160" t="str">
            <v>Custom</v>
          </cell>
          <cell r="BK1160" t="str">
            <v>N/A</v>
          </cell>
        </row>
        <row r="1161">
          <cell r="H1161" t="str">
            <v>LED282-FIXT</v>
          </cell>
          <cell r="M1161" t="str">
            <v>Light Emitting Diode (LED)</v>
          </cell>
          <cell r="W1161" t="str">
            <v>(1) 282W fixture, any bulb shape, any application</v>
          </cell>
          <cell r="AM1161" t="str">
            <v>NA</v>
          </cell>
          <cell r="AP1161" t="str">
            <v>NA</v>
          </cell>
          <cell r="AS1161">
            <v>282</v>
          </cell>
          <cell r="AV1161" t="str">
            <v>Electronic</v>
          </cell>
          <cell r="AZ1161" t="str">
            <v>LED</v>
          </cell>
          <cell r="BG1161" t="str">
            <v>Custom</v>
          </cell>
          <cell r="BK1161" t="str">
            <v>N/A</v>
          </cell>
        </row>
        <row r="1162">
          <cell r="H1162" t="str">
            <v>LED283-FIXT</v>
          </cell>
          <cell r="M1162" t="str">
            <v>Light Emitting Diode (LED)</v>
          </cell>
          <cell r="W1162" t="str">
            <v>(1) 283W fixture, any bulb shape, any application</v>
          </cell>
          <cell r="AM1162" t="str">
            <v>NA</v>
          </cell>
          <cell r="AP1162" t="str">
            <v>NA</v>
          </cell>
          <cell r="AS1162">
            <v>283</v>
          </cell>
          <cell r="AV1162" t="str">
            <v>Electronic</v>
          </cell>
          <cell r="AZ1162" t="str">
            <v>LED</v>
          </cell>
          <cell r="BG1162" t="str">
            <v>Custom</v>
          </cell>
          <cell r="BK1162" t="str">
            <v>N/A</v>
          </cell>
        </row>
        <row r="1163">
          <cell r="H1163" t="str">
            <v>LED284-FIXT</v>
          </cell>
          <cell r="M1163" t="str">
            <v>Light Emitting Diode (LED)</v>
          </cell>
          <cell r="W1163" t="str">
            <v>(1) 284W fixture, any bulb shape, any application</v>
          </cell>
          <cell r="AM1163" t="str">
            <v>NA</v>
          </cell>
          <cell r="AP1163" t="str">
            <v>NA</v>
          </cell>
          <cell r="AS1163">
            <v>284</v>
          </cell>
          <cell r="AV1163" t="str">
            <v>Electronic</v>
          </cell>
          <cell r="AZ1163" t="str">
            <v>LED</v>
          </cell>
          <cell r="BG1163" t="str">
            <v>Custom</v>
          </cell>
          <cell r="BK1163" t="str">
            <v>N/A</v>
          </cell>
        </row>
        <row r="1164">
          <cell r="H1164" t="str">
            <v>LED285-FIXT</v>
          </cell>
          <cell r="M1164" t="str">
            <v>Light Emitting Diode (LED)</v>
          </cell>
          <cell r="W1164" t="str">
            <v>(1) 285W fixture, any bulb shape, any application</v>
          </cell>
          <cell r="AM1164" t="str">
            <v>NA</v>
          </cell>
          <cell r="AP1164" t="str">
            <v>NA</v>
          </cell>
          <cell r="AS1164">
            <v>285</v>
          </cell>
          <cell r="AV1164" t="str">
            <v>Electronic</v>
          </cell>
          <cell r="AZ1164" t="str">
            <v>LED</v>
          </cell>
          <cell r="BG1164" t="str">
            <v>Custom</v>
          </cell>
          <cell r="BK1164" t="str">
            <v>N/A</v>
          </cell>
        </row>
        <row r="1165">
          <cell r="H1165" t="str">
            <v>LED286-FIXT</v>
          </cell>
          <cell r="M1165" t="str">
            <v>Light Emitting Diode (LED)</v>
          </cell>
          <cell r="W1165" t="str">
            <v>(1) 286W fixture, any bulb shape, any application</v>
          </cell>
          <cell r="AM1165" t="str">
            <v>NA</v>
          </cell>
          <cell r="AP1165" t="str">
            <v>NA</v>
          </cell>
          <cell r="AS1165">
            <v>286</v>
          </cell>
          <cell r="AV1165" t="str">
            <v>Electronic</v>
          </cell>
          <cell r="AZ1165" t="str">
            <v>LED</v>
          </cell>
          <cell r="BG1165" t="str">
            <v>Custom</v>
          </cell>
          <cell r="BK1165" t="str">
            <v>N/A</v>
          </cell>
        </row>
        <row r="1166">
          <cell r="H1166" t="str">
            <v>LED287-FIXT</v>
          </cell>
          <cell r="M1166" t="str">
            <v>Light Emitting Diode (LED)</v>
          </cell>
          <cell r="W1166" t="str">
            <v>(1) 287W fixture, any bulb shape, any application</v>
          </cell>
          <cell r="AM1166" t="str">
            <v>NA</v>
          </cell>
          <cell r="AP1166" t="str">
            <v>NA</v>
          </cell>
          <cell r="AS1166">
            <v>287</v>
          </cell>
          <cell r="AV1166" t="str">
            <v>Electronic</v>
          </cell>
          <cell r="AZ1166" t="str">
            <v>LED</v>
          </cell>
          <cell r="BG1166" t="str">
            <v>Custom</v>
          </cell>
          <cell r="BK1166" t="str">
            <v>N/A</v>
          </cell>
        </row>
        <row r="1167">
          <cell r="H1167" t="str">
            <v>LED288-FIXT</v>
          </cell>
          <cell r="M1167" t="str">
            <v>Light Emitting Diode (LED)</v>
          </cell>
          <cell r="W1167" t="str">
            <v>(1) 288W fixture, any bulb shape, any application</v>
          </cell>
          <cell r="AM1167" t="str">
            <v>NA</v>
          </cell>
          <cell r="AP1167" t="str">
            <v>NA</v>
          </cell>
          <cell r="AS1167">
            <v>288</v>
          </cell>
          <cell r="AV1167" t="str">
            <v>Electronic</v>
          </cell>
          <cell r="AZ1167" t="str">
            <v>LED</v>
          </cell>
          <cell r="BG1167" t="str">
            <v>Custom</v>
          </cell>
          <cell r="BK1167" t="str">
            <v>N/A</v>
          </cell>
        </row>
        <row r="1168">
          <cell r="H1168" t="str">
            <v>LED289-FIXT</v>
          </cell>
          <cell r="M1168" t="str">
            <v>Light Emitting Diode (LED)</v>
          </cell>
          <cell r="W1168" t="str">
            <v>(1) 289W fixture, any bulb shape, any application</v>
          </cell>
          <cell r="AM1168" t="str">
            <v>NA</v>
          </cell>
          <cell r="AP1168" t="str">
            <v>NA</v>
          </cell>
          <cell r="AS1168">
            <v>289</v>
          </cell>
          <cell r="AV1168" t="str">
            <v>Electronic</v>
          </cell>
          <cell r="AZ1168" t="str">
            <v>LED</v>
          </cell>
          <cell r="BG1168" t="str">
            <v>Custom</v>
          </cell>
          <cell r="BK1168" t="str">
            <v>N/A</v>
          </cell>
        </row>
        <row r="1169">
          <cell r="H1169" t="str">
            <v>LED290-FIXT</v>
          </cell>
          <cell r="M1169" t="str">
            <v>Light Emitting Diode (LED)</v>
          </cell>
          <cell r="W1169" t="str">
            <v>(1) 290W fixture, any bulb shape, any application</v>
          </cell>
          <cell r="AM1169" t="str">
            <v>NA</v>
          </cell>
          <cell r="AP1169" t="str">
            <v>NA</v>
          </cell>
          <cell r="AS1169">
            <v>290</v>
          </cell>
          <cell r="AV1169" t="str">
            <v>Electronic</v>
          </cell>
          <cell r="AZ1169" t="str">
            <v>LED</v>
          </cell>
          <cell r="BG1169" t="str">
            <v>Custom</v>
          </cell>
          <cell r="BK1169" t="str">
            <v>N/A</v>
          </cell>
        </row>
        <row r="1170">
          <cell r="H1170" t="str">
            <v>LED291-FIXT</v>
          </cell>
          <cell r="M1170" t="str">
            <v>Light Emitting Diode (LED)</v>
          </cell>
          <cell r="W1170" t="str">
            <v>(1) 291W fixture, any bulb shape, any application</v>
          </cell>
          <cell r="AM1170" t="str">
            <v>NA</v>
          </cell>
          <cell r="AP1170" t="str">
            <v>NA</v>
          </cell>
          <cell r="AS1170">
            <v>291</v>
          </cell>
          <cell r="AV1170" t="str">
            <v>Electronic</v>
          </cell>
          <cell r="AZ1170" t="str">
            <v>LED</v>
          </cell>
          <cell r="BG1170" t="str">
            <v>Custom</v>
          </cell>
          <cell r="BK1170" t="str">
            <v>N/A</v>
          </cell>
        </row>
        <row r="1171">
          <cell r="H1171" t="str">
            <v>LED292-FIXT</v>
          </cell>
          <cell r="M1171" t="str">
            <v>Light Emitting Diode (LED)</v>
          </cell>
          <cell r="W1171" t="str">
            <v>(1) 292W fixture, any bulb shape, any application</v>
          </cell>
          <cell r="AM1171" t="str">
            <v>NA</v>
          </cell>
          <cell r="AP1171" t="str">
            <v>NA</v>
          </cell>
          <cell r="AS1171">
            <v>292</v>
          </cell>
          <cell r="AV1171" t="str">
            <v>Electronic</v>
          </cell>
          <cell r="AZ1171" t="str">
            <v>LED</v>
          </cell>
          <cell r="BG1171" t="str">
            <v>Custom</v>
          </cell>
          <cell r="BK1171" t="str">
            <v>N/A</v>
          </cell>
        </row>
        <row r="1172">
          <cell r="H1172" t="str">
            <v>LED293-FIXT</v>
          </cell>
          <cell r="M1172" t="str">
            <v>Light Emitting Diode (LED)</v>
          </cell>
          <cell r="W1172" t="str">
            <v>(1) 293W fixture, any bulb shape, any application</v>
          </cell>
          <cell r="AM1172" t="str">
            <v>NA</v>
          </cell>
          <cell r="AP1172" t="str">
            <v>NA</v>
          </cell>
          <cell r="AS1172">
            <v>293</v>
          </cell>
          <cell r="AV1172" t="str">
            <v>Electronic</v>
          </cell>
          <cell r="AZ1172" t="str">
            <v>LED</v>
          </cell>
          <cell r="BG1172" t="str">
            <v>Custom</v>
          </cell>
          <cell r="BK1172" t="str">
            <v>N/A</v>
          </cell>
        </row>
        <row r="1173">
          <cell r="H1173" t="str">
            <v>LED294-FIXT</v>
          </cell>
          <cell r="M1173" t="str">
            <v>Light Emitting Diode (LED)</v>
          </cell>
          <cell r="W1173" t="str">
            <v>(1) 294W fixture, any bulb shape, any application</v>
          </cell>
          <cell r="AM1173" t="str">
            <v>NA</v>
          </cell>
          <cell r="AP1173" t="str">
            <v>NA</v>
          </cell>
          <cell r="AS1173">
            <v>294</v>
          </cell>
          <cell r="AV1173" t="str">
            <v>Electronic</v>
          </cell>
          <cell r="AZ1173" t="str">
            <v>LED</v>
          </cell>
          <cell r="BG1173" t="str">
            <v>Custom</v>
          </cell>
          <cell r="BK1173" t="str">
            <v>N/A</v>
          </cell>
        </row>
        <row r="1174">
          <cell r="H1174" t="str">
            <v>LED295-FIXT</v>
          </cell>
          <cell r="M1174" t="str">
            <v>Light Emitting Diode (LED)</v>
          </cell>
          <cell r="W1174" t="str">
            <v>(1) 295W fixture, any bulb shape, any application</v>
          </cell>
          <cell r="AM1174" t="str">
            <v>NA</v>
          </cell>
          <cell r="AP1174" t="str">
            <v>NA</v>
          </cell>
          <cell r="AS1174">
            <v>295</v>
          </cell>
          <cell r="AV1174" t="str">
            <v>Electronic</v>
          </cell>
          <cell r="AZ1174" t="str">
            <v>LED</v>
          </cell>
          <cell r="BG1174" t="str">
            <v>Custom</v>
          </cell>
          <cell r="BK1174" t="str">
            <v>N/A</v>
          </cell>
        </row>
        <row r="1175">
          <cell r="H1175" t="str">
            <v>LED296-FIXT</v>
          </cell>
          <cell r="M1175" t="str">
            <v>Light Emitting Diode (LED)</v>
          </cell>
          <cell r="W1175" t="str">
            <v>(1) 296W fixture, any bulb shape, any application</v>
          </cell>
          <cell r="AM1175" t="str">
            <v>NA</v>
          </cell>
          <cell r="AP1175" t="str">
            <v>NA</v>
          </cell>
          <cell r="AS1175">
            <v>296</v>
          </cell>
          <cell r="AV1175" t="str">
            <v>Electronic</v>
          </cell>
          <cell r="AZ1175" t="str">
            <v>LED</v>
          </cell>
          <cell r="BG1175" t="str">
            <v>Custom</v>
          </cell>
          <cell r="BK1175" t="str">
            <v>N/A</v>
          </cell>
        </row>
        <row r="1176">
          <cell r="H1176" t="str">
            <v>LED297-FIXT</v>
          </cell>
          <cell r="M1176" t="str">
            <v>Light Emitting Diode (LED)</v>
          </cell>
          <cell r="W1176" t="str">
            <v>(1) 297W fixture, any bulb shape, any application</v>
          </cell>
          <cell r="AM1176" t="str">
            <v>NA</v>
          </cell>
          <cell r="AP1176" t="str">
            <v>NA</v>
          </cell>
          <cell r="AS1176">
            <v>297</v>
          </cell>
          <cell r="AV1176" t="str">
            <v>Electronic</v>
          </cell>
          <cell r="AZ1176" t="str">
            <v>LED</v>
          </cell>
          <cell r="BG1176" t="str">
            <v>Custom</v>
          </cell>
          <cell r="BK1176" t="str">
            <v>N/A</v>
          </cell>
        </row>
        <row r="1177">
          <cell r="H1177" t="str">
            <v>LED298-FIXT</v>
          </cell>
          <cell r="M1177" t="str">
            <v>Light Emitting Diode (LED)</v>
          </cell>
          <cell r="W1177" t="str">
            <v>(1) 298W fixture, any bulb shape, any application</v>
          </cell>
          <cell r="AM1177" t="str">
            <v>NA</v>
          </cell>
          <cell r="AP1177" t="str">
            <v>NA</v>
          </cell>
          <cell r="AS1177">
            <v>298</v>
          </cell>
          <cell r="AV1177" t="str">
            <v>Electronic</v>
          </cell>
          <cell r="AZ1177" t="str">
            <v>LED</v>
          </cell>
          <cell r="BG1177" t="str">
            <v>Custom</v>
          </cell>
          <cell r="BK1177" t="str">
            <v>N/A</v>
          </cell>
        </row>
        <row r="1178">
          <cell r="H1178" t="str">
            <v>LED299-FIXT</v>
          </cell>
          <cell r="M1178" t="str">
            <v>Light Emitting Diode (LED)</v>
          </cell>
          <cell r="W1178" t="str">
            <v>(1) 299W fixture, any bulb shape, any application</v>
          </cell>
          <cell r="AM1178" t="str">
            <v>NA</v>
          </cell>
          <cell r="AP1178" t="str">
            <v>NA</v>
          </cell>
          <cell r="AS1178">
            <v>299</v>
          </cell>
          <cell r="AV1178" t="str">
            <v>Electronic</v>
          </cell>
          <cell r="AZ1178" t="str">
            <v>LED</v>
          </cell>
          <cell r="BG1178" t="str">
            <v>Custom</v>
          </cell>
          <cell r="BK1178" t="str">
            <v>N/A</v>
          </cell>
        </row>
        <row r="1179">
          <cell r="H1179" t="str">
            <v>LED300-FIXT</v>
          </cell>
          <cell r="M1179" t="str">
            <v>Light Emitting Diode (LED)</v>
          </cell>
          <cell r="W1179" t="str">
            <v>(1) 300W fixture, any bulb shape, any application</v>
          </cell>
          <cell r="AM1179" t="str">
            <v>NA</v>
          </cell>
          <cell r="AP1179" t="str">
            <v>NA</v>
          </cell>
          <cell r="AS1179">
            <v>300</v>
          </cell>
          <cell r="AV1179" t="str">
            <v>Electronic</v>
          </cell>
          <cell r="AZ1179" t="str">
            <v>LED</v>
          </cell>
          <cell r="BG1179" t="str">
            <v>Custom</v>
          </cell>
          <cell r="BK1179" t="str">
            <v>N/A</v>
          </cell>
        </row>
        <row r="1180">
          <cell r="H1180" t="str">
            <v>LED301-FIXT</v>
          </cell>
          <cell r="M1180" t="str">
            <v>Light Emitting Diode (LED)</v>
          </cell>
          <cell r="W1180" t="str">
            <v>(1) 301W fixture, any bulb shape, any application</v>
          </cell>
          <cell r="AM1180" t="str">
            <v>NA</v>
          </cell>
          <cell r="AP1180" t="str">
            <v>NA</v>
          </cell>
          <cell r="AS1180">
            <v>301</v>
          </cell>
          <cell r="AV1180" t="str">
            <v>Electronic</v>
          </cell>
          <cell r="AZ1180" t="str">
            <v>LED</v>
          </cell>
          <cell r="BG1180" t="str">
            <v>Custom</v>
          </cell>
          <cell r="BK1180" t="str">
            <v>N/A</v>
          </cell>
        </row>
        <row r="1181">
          <cell r="H1181" t="str">
            <v>LED302-FIXT</v>
          </cell>
          <cell r="M1181" t="str">
            <v>Light Emitting Diode (LED)</v>
          </cell>
          <cell r="W1181" t="str">
            <v>(1) 302W fixture, any bulb shape, any application</v>
          </cell>
          <cell r="AM1181" t="str">
            <v>NA</v>
          </cell>
          <cell r="AP1181" t="str">
            <v>NA</v>
          </cell>
          <cell r="AS1181">
            <v>302</v>
          </cell>
          <cell r="AV1181" t="str">
            <v>Electronic</v>
          </cell>
          <cell r="AZ1181" t="str">
            <v>LED</v>
          </cell>
          <cell r="BG1181" t="str">
            <v>Custom</v>
          </cell>
          <cell r="BK1181" t="str">
            <v>N/A</v>
          </cell>
        </row>
        <row r="1182">
          <cell r="H1182" t="str">
            <v>LED303-FIXT</v>
          </cell>
          <cell r="M1182" t="str">
            <v>Light Emitting Diode (LED)</v>
          </cell>
          <cell r="W1182" t="str">
            <v>(1) 303W fixture, any bulb shape, any application</v>
          </cell>
          <cell r="AM1182" t="str">
            <v>NA</v>
          </cell>
          <cell r="AP1182" t="str">
            <v>NA</v>
          </cell>
          <cell r="AS1182">
            <v>303</v>
          </cell>
          <cell r="AV1182" t="str">
            <v>Electronic</v>
          </cell>
          <cell r="AZ1182" t="str">
            <v>LED</v>
          </cell>
          <cell r="BG1182" t="str">
            <v>Custom</v>
          </cell>
          <cell r="BK1182" t="str">
            <v>N/A</v>
          </cell>
        </row>
        <row r="1183">
          <cell r="H1183" t="str">
            <v>LED304-FIXT</v>
          </cell>
          <cell r="M1183" t="str">
            <v>Light Emitting Diode (LED)</v>
          </cell>
          <cell r="W1183" t="str">
            <v>(1) 304W fixture, any bulb shape, any application</v>
          </cell>
          <cell r="AM1183" t="str">
            <v>NA</v>
          </cell>
          <cell r="AP1183" t="str">
            <v>NA</v>
          </cell>
          <cell r="AS1183">
            <v>304</v>
          </cell>
          <cell r="AV1183" t="str">
            <v>Electronic</v>
          </cell>
          <cell r="AZ1183" t="str">
            <v>LED</v>
          </cell>
          <cell r="BG1183" t="str">
            <v>Custom</v>
          </cell>
          <cell r="BK1183" t="str">
            <v>N/A</v>
          </cell>
        </row>
        <row r="1184">
          <cell r="H1184" t="str">
            <v>LED305-FIXT</v>
          </cell>
          <cell r="M1184" t="str">
            <v>Light Emitting Diode (LED)</v>
          </cell>
          <cell r="W1184" t="str">
            <v>(1) 305W fixture, any bulb shape, any application</v>
          </cell>
          <cell r="AM1184" t="str">
            <v>NA</v>
          </cell>
          <cell r="AP1184" t="str">
            <v>NA</v>
          </cell>
          <cell r="AS1184">
            <v>305</v>
          </cell>
          <cell r="AV1184" t="str">
            <v>Electronic</v>
          </cell>
          <cell r="AZ1184" t="str">
            <v>LED</v>
          </cell>
          <cell r="BG1184" t="str">
            <v>Custom</v>
          </cell>
          <cell r="BK1184" t="str">
            <v>N/A</v>
          </cell>
        </row>
        <row r="1185">
          <cell r="H1185" t="str">
            <v>LED306-FIXT</v>
          </cell>
          <cell r="M1185" t="str">
            <v>Light Emitting Diode (LED)</v>
          </cell>
          <cell r="W1185" t="str">
            <v>(1) 306W fixture, any bulb shape, any application</v>
          </cell>
          <cell r="AM1185" t="str">
            <v>NA</v>
          </cell>
          <cell r="AP1185" t="str">
            <v>NA</v>
          </cell>
          <cell r="AS1185">
            <v>306</v>
          </cell>
          <cell r="AV1185" t="str">
            <v>Electronic</v>
          </cell>
          <cell r="AZ1185" t="str">
            <v>LED</v>
          </cell>
          <cell r="BG1185" t="str">
            <v>Custom</v>
          </cell>
          <cell r="BK1185" t="str">
            <v>N/A</v>
          </cell>
        </row>
        <row r="1186">
          <cell r="H1186" t="str">
            <v>LED307-FIXT</v>
          </cell>
          <cell r="M1186" t="str">
            <v>Light Emitting Diode (LED)</v>
          </cell>
          <cell r="W1186" t="str">
            <v>(1) 307W fixture, any bulb shape, any application</v>
          </cell>
          <cell r="AM1186" t="str">
            <v>NA</v>
          </cell>
          <cell r="AP1186" t="str">
            <v>NA</v>
          </cell>
          <cell r="AS1186">
            <v>307</v>
          </cell>
          <cell r="AV1186" t="str">
            <v>Electronic</v>
          </cell>
          <cell r="AZ1186" t="str">
            <v>LED</v>
          </cell>
          <cell r="BG1186" t="str">
            <v>Custom</v>
          </cell>
          <cell r="BK1186" t="str">
            <v>N/A</v>
          </cell>
        </row>
        <row r="1187">
          <cell r="H1187" t="str">
            <v>LED308-FIXT</v>
          </cell>
          <cell r="M1187" t="str">
            <v>Light Emitting Diode (LED)</v>
          </cell>
          <cell r="W1187" t="str">
            <v>(1) 308W fixture, any bulb shape, any application</v>
          </cell>
          <cell r="AM1187" t="str">
            <v>NA</v>
          </cell>
          <cell r="AP1187" t="str">
            <v>NA</v>
          </cell>
          <cell r="AS1187">
            <v>308</v>
          </cell>
          <cell r="AV1187" t="str">
            <v>Electronic</v>
          </cell>
          <cell r="AZ1187" t="str">
            <v>LED</v>
          </cell>
          <cell r="BG1187" t="str">
            <v>Custom</v>
          </cell>
          <cell r="BK1187" t="str">
            <v>N/A</v>
          </cell>
        </row>
        <row r="1188">
          <cell r="H1188" t="str">
            <v>LED309-FIXT</v>
          </cell>
          <cell r="M1188" t="str">
            <v>Light Emitting Diode (LED)</v>
          </cell>
          <cell r="W1188" t="str">
            <v>(1) 309W fixture, any bulb shape, any application</v>
          </cell>
          <cell r="AM1188" t="str">
            <v>NA</v>
          </cell>
          <cell r="AP1188" t="str">
            <v>NA</v>
          </cell>
          <cell r="AS1188">
            <v>309</v>
          </cell>
          <cell r="AV1188" t="str">
            <v>Electronic</v>
          </cell>
          <cell r="AZ1188" t="str">
            <v>LED</v>
          </cell>
          <cell r="BG1188" t="str">
            <v>Custom</v>
          </cell>
          <cell r="BK1188" t="str">
            <v>N/A</v>
          </cell>
        </row>
        <row r="1189">
          <cell r="H1189" t="str">
            <v>LED310-FIXT</v>
          </cell>
          <cell r="M1189" t="str">
            <v>Light Emitting Diode (LED)</v>
          </cell>
          <cell r="W1189" t="str">
            <v>(1) 310W fixture, any bulb shape, any application</v>
          </cell>
          <cell r="AM1189" t="str">
            <v>NA</v>
          </cell>
          <cell r="AP1189" t="str">
            <v>NA</v>
          </cell>
          <cell r="AS1189">
            <v>310</v>
          </cell>
          <cell r="AV1189" t="str">
            <v>Electronic</v>
          </cell>
          <cell r="AZ1189" t="str">
            <v>LED</v>
          </cell>
          <cell r="BG1189" t="str">
            <v>Custom</v>
          </cell>
          <cell r="BK1189" t="str">
            <v>N/A</v>
          </cell>
        </row>
        <row r="1190">
          <cell r="H1190" t="str">
            <v>LED311-FIXT</v>
          </cell>
          <cell r="M1190" t="str">
            <v>Light Emitting Diode (LED)</v>
          </cell>
          <cell r="W1190" t="str">
            <v>(1) 311W fixture, any bulb shape, any application</v>
          </cell>
          <cell r="AM1190" t="str">
            <v>NA</v>
          </cell>
          <cell r="AP1190" t="str">
            <v>NA</v>
          </cell>
          <cell r="AS1190">
            <v>311</v>
          </cell>
          <cell r="AV1190" t="str">
            <v>Electronic</v>
          </cell>
          <cell r="AZ1190" t="str">
            <v>LED</v>
          </cell>
          <cell r="BG1190" t="str">
            <v>Custom</v>
          </cell>
          <cell r="BK1190" t="str">
            <v>N/A</v>
          </cell>
        </row>
        <row r="1191">
          <cell r="H1191" t="str">
            <v>LED312-FIXT</v>
          </cell>
          <cell r="M1191" t="str">
            <v>Light Emitting Diode (LED)</v>
          </cell>
          <cell r="W1191" t="str">
            <v>(1) 312W fixture, any bulb shape, any application</v>
          </cell>
          <cell r="AM1191" t="str">
            <v>NA</v>
          </cell>
          <cell r="AP1191" t="str">
            <v>NA</v>
          </cell>
          <cell r="AS1191">
            <v>312</v>
          </cell>
          <cell r="AV1191" t="str">
            <v>Electronic</v>
          </cell>
          <cell r="AZ1191" t="str">
            <v>LED</v>
          </cell>
          <cell r="BG1191" t="str">
            <v>Custom</v>
          </cell>
          <cell r="BK1191" t="str">
            <v>N/A</v>
          </cell>
        </row>
        <row r="1192">
          <cell r="H1192" t="str">
            <v>LED313-FIXT</v>
          </cell>
          <cell r="M1192" t="str">
            <v>Light Emitting Diode (LED)</v>
          </cell>
          <cell r="W1192" t="str">
            <v>(1) 313W fixture, any bulb shape, any application</v>
          </cell>
          <cell r="AM1192" t="str">
            <v>NA</v>
          </cell>
          <cell r="AP1192" t="str">
            <v>NA</v>
          </cell>
          <cell r="AS1192">
            <v>313</v>
          </cell>
          <cell r="AV1192" t="str">
            <v>Electronic</v>
          </cell>
          <cell r="AZ1192" t="str">
            <v>LED</v>
          </cell>
          <cell r="BG1192" t="str">
            <v>Custom</v>
          </cell>
          <cell r="BK1192" t="str">
            <v>N/A</v>
          </cell>
        </row>
        <row r="1193">
          <cell r="H1193" t="str">
            <v>LED314-FIXT</v>
          </cell>
          <cell r="M1193" t="str">
            <v>Light Emitting Diode (LED)</v>
          </cell>
          <cell r="W1193" t="str">
            <v>(1) 314W fixture, any bulb shape, any application</v>
          </cell>
          <cell r="AM1193" t="str">
            <v>NA</v>
          </cell>
          <cell r="AP1193" t="str">
            <v>NA</v>
          </cell>
          <cell r="AS1193">
            <v>314</v>
          </cell>
          <cell r="AV1193" t="str">
            <v>Electronic</v>
          </cell>
          <cell r="AZ1193" t="str">
            <v>LED</v>
          </cell>
          <cell r="BG1193" t="str">
            <v>Custom</v>
          </cell>
          <cell r="BK1193" t="str">
            <v>N/A</v>
          </cell>
        </row>
        <row r="1194">
          <cell r="H1194" t="str">
            <v>LED315-FIXT</v>
          </cell>
          <cell r="M1194" t="str">
            <v>Light Emitting Diode (LED)</v>
          </cell>
          <cell r="W1194" t="str">
            <v>(1) 315W fixture, any bulb shape, any application</v>
          </cell>
          <cell r="AM1194" t="str">
            <v>NA</v>
          </cell>
          <cell r="AP1194" t="str">
            <v>NA</v>
          </cell>
          <cell r="AS1194">
            <v>315</v>
          </cell>
          <cell r="AV1194" t="str">
            <v>Electronic</v>
          </cell>
          <cell r="AZ1194" t="str">
            <v>LED</v>
          </cell>
          <cell r="BG1194" t="str">
            <v>Custom</v>
          </cell>
          <cell r="BK1194" t="str">
            <v>N/A</v>
          </cell>
        </row>
        <row r="1195">
          <cell r="H1195" t="str">
            <v>LED316-FIXT</v>
          </cell>
          <cell r="M1195" t="str">
            <v>Light Emitting Diode (LED)</v>
          </cell>
          <cell r="W1195" t="str">
            <v>(1) 316W fixture, any bulb shape, any application</v>
          </cell>
          <cell r="AM1195" t="str">
            <v>NA</v>
          </cell>
          <cell r="AP1195" t="str">
            <v>NA</v>
          </cell>
          <cell r="AS1195">
            <v>316</v>
          </cell>
          <cell r="AV1195" t="str">
            <v>Electronic</v>
          </cell>
          <cell r="AZ1195" t="str">
            <v>LED</v>
          </cell>
          <cell r="BG1195" t="str">
            <v>Custom</v>
          </cell>
          <cell r="BK1195" t="str">
            <v>N/A</v>
          </cell>
        </row>
        <row r="1196">
          <cell r="H1196" t="str">
            <v>LED317-FIXT</v>
          </cell>
          <cell r="M1196" t="str">
            <v>Light Emitting Diode (LED)</v>
          </cell>
          <cell r="W1196" t="str">
            <v>(1) 317W fixture, any bulb shape, any application</v>
          </cell>
          <cell r="AM1196" t="str">
            <v>NA</v>
          </cell>
          <cell r="AP1196" t="str">
            <v>NA</v>
          </cell>
          <cell r="AS1196">
            <v>317</v>
          </cell>
          <cell r="AV1196" t="str">
            <v>Electronic</v>
          </cell>
          <cell r="AZ1196" t="str">
            <v>LED</v>
          </cell>
          <cell r="BG1196" t="str">
            <v>Custom</v>
          </cell>
          <cell r="BK1196" t="str">
            <v>N/A</v>
          </cell>
        </row>
        <row r="1197">
          <cell r="H1197" t="str">
            <v>LED318-FIXT</v>
          </cell>
          <cell r="M1197" t="str">
            <v>Light Emitting Diode (LED)</v>
          </cell>
          <cell r="W1197" t="str">
            <v>(1) 318W fixture, any bulb shape, any application</v>
          </cell>
          <cell r="AM1197" t="str">
            <v>NA</v>
          </cell>
          <cell r="AP1197" t="str">
            <v>NA</v>
          </cell>
          <cell r="AS1197">
            <v>318</v>
          </cell>
          <cell r="AV1197" t="str">
            <v>Electronic</v>
          </cell>
          <cell r="AZ1197" t="str">
            <v>LED</v>
          </cell>
          <cell r="BG1197" t="str">
            <v>Custom</v>
          </cell>
          <cell r="BK1197" t="str">
            <v>N/A</v>
          </cell>
        </row>
        <row r="1198">
          <cell r="H1198" t="str">
            <v>LED319-FIXT</v>
          </cell>
          <cell r="M1198" t="str">
            <v>Light Emitting Diode (LED)</v>
          </cell>
          <cell r="W1198" t="str">
            <v>(1) 319W fixture, any bulb shape, any application</v>
          </cell>
          <cell r="AM1198" t="str">
            <v>NA</v>
          </cell>
          <cell r="AP1198" t="str">
            <v>NA</v>
          </cell>
          <cell r="AS1198">
            <v>319</v>
          </cell>
          <cell r="AV1198" t="str">
            <v>Electronic</v>
          </cell>
          <cell r="AZ1198" t="str">
            <v>LED</v>
          </cell>
          <cell r="BG1198" t="str">
            <v>Custom</v>
          </cell>
          <cell r="BK1198" t="str">
            <v>N/A</v>
          </cell>
        </row>
        <row r="1199">
          <cell r="H1199" t="str">
            <v>LED320-FIXT</v>
          </cell>
          <cell r="M1199" t="str">
            <v>Light Emitting Diode (LED)</v>
          </cell>
          <cell r="W1199" t="str">
            <v>(1) 320W fixture, any bulb shape, any application</v>
          </cell>
          <cell r="AM1199" t="str">
            <v>NA</v>
          </cell>
          <cell r="AP1199" t="str">
            <v>NA</v>
          </cell>
          <cell r="AS1199">
            <v>320</v>
          </cell>
          <cell r="AV1199" t="str">
            <v>Electronic</v>
          </cell>
          <cell r="AZ1199" t="str">
            <v>LED</v>
          </cell>
          <cell r="BG1199" t="str">
            <v>Custom</v>
          </cell>
          <cell r="BK1199" t="str">
            <v>N/A</v>
          </cell>
        </row>
        <row r="1200">
          <cell r="H1200" t="str">
            <v>LED321-FIXT</v>
          </cell>
          <cell r="M1200" t="str">
            <v>Light Emitting Diode (LED)</v>
          </cell>
          <cell r="W1200" t="str">
            <v>(1) 321W fixture, any bulb shape, any application</v>
          </cell>
          <cell r="AM1200" t="str">
            <v>NA</v>
          </cell>
          <cell r="AP1200" t="str">
            <v>NA</v>
          </cell>
          <cell r="AS1200">
            <v>321</v>
          </cell>
          <cell r="AV1200" t="str">
            <v>Electronic</v>
          </cell>
          <cell r="AZ1200" t="str">
            <v>LED</v>
          </cell>
          <cell r="BG1200" t="str">
            <v>Custom</v>
          </cell>
          <cell r="BK1200" t="str">
            <v>N/A</v>
          </cell>
        </row>
        <row r="1201">
          <cell r="H1201" t="str">
            <v>LED322-FIXT</v>
          </cell>
          <cell r="M1201" t="str">
            <v>Light Emitting Diode (LED)</v>
          </cell>
          <cell r="W1201" t="str">
            <v>(1) 322W fixture, any bulb shape, any application</v>
          </cell>
          <cell r="AM1201" t="str">
            <v>NA</v>
          </cell>
          <cell r="AP1201" t="str">
            <v>NA</v>
          </cell>
          <cell r="AS1201">
            <v>322</v>
          </cell>
          <cell r="AV1201" t="str">
            <v>Electronic</v>
          </cell>
          <cell r="AZ1201" t="str">
            <v>LED</v>
          </cell>
          <cell r="BG1201" t="str">
            <v>Custom</v>
          </cell>
          <cell r="BK1201" t="str">
            <v>N/A</v>
          </cell>
        </row>
        <row r="1202">
          <cell r="H1202" t="str">
            <v>LED323-FIXT</v>
          </cell>
          <cell r="M1202" t="str">
            <v>Light Emitting Diode (LED)</v>
          </cell>
          <cell r="W1202" t="str">
            <v>(1) 323W fixture, any bulb shape, any application</v>
          </cell>
          <cell r="AM1202" t="str">
            <v>NA</v>
          </cell>
          <cell r="AP1202" t="str">
            <v>NA</v>
          </cell>
          <cell r="AS1202">
            <v>323</v>
          </cell>
          <cell r="AV1202" t="str">
            <v>Electronic</v>
          </cell>
          <cell r="AZ1202" t="str">
            <v>LED</v>
          </cell>
          <cell r="BG1202" t="str">
            <v>Custom</v>
          </cell>
          <cell r="BK1202" t="str">
            <v>N/A</v>
          </cell>
        </row>
        <row r="1203">
          <cell r="H1203" t="str">
            <v>LED324-FIXT</v>
          </cell>
          <cell r="M1203" t="str">
            <v>Light Emitting Diode (LED)</v>
          </cell>
          <cell r="W1203" t="str">
            <v>(1) 324W fixture, any bulb shape, any application</v>
          </cell>
          <cell r="AM1203" t="str">
            <v>NA</v>
          </cell>
          <cell r="AP1203" t="str">
            <v>NA</v>
          </cell>
          <cell r="AS1203">
            <v>324</v>
          </cell>
          <cell r="AV1203" t="str">
            <v>Electronic</v>
          </cell>
          <cell r="AZ1203" t="str">
            <v>LED</v>
          </cell>
          <cell r="BG1203" t="str">
            <v>Custom</v>
          </cell>
          <cell r="BK1203" t="str">
            <v>N/A</v>
          </cell>
        </row>
        <row r="1204">
          <cell r="H1204" t="str">
            <v>LED325-FIXT</v>
          </cell>
          <cell r="M1204" t="str">
            <v>Light Emitting Diode (LED)</v>
          </cell>
          <cell r="W1204" t="str">
            <v>(1) 325W fixture, any bulb shape, any application</v>
          </cell>
          <cell r="AM1204" t="str">
            <v>NA</v>
          </cell>
          <cell r="AP1204" t="str">
            <v>NA</v>
          </cell>
          <cell r="AS1204">
            <v>325</v>
          </cell>
          <cell r="AV1204" t="str">
            <v>Electronic</v>
          </cell>
          <cell r="AZ1204" t="str">
            <v>LED</v>
          </cell>
          <cell r="BG1204" t="str">
            <v>Custom</v>
          </cell>
          <cell r="BK1204" t="str">
            <v>N/A</v>
          </cell>
        </row>
        <row r="1205">
          <cell r="H1205" t="str">
            <v>LED326-FIXT</v>
          </cell>
          <cell r="M1205" t="str">
            <v>Light Emitting Diode (LED)</v>
          </cell>
          <cell r="W1205" t="str">
            <v>(1) 326W fixture, any bulb shape, any application</v>
          </cell>
          <cell r="AM1205" t="str">
            <v>NA</v>
          </cell>
          <cell r="AP1205" t="str">
            <v>NA</v>
          </cell>
          <cell r="AS1205">
            <v>326</v>
          </cell>
          <cell r="AV1205" t="str">
            <v>Electronic</v>
          </cell>
          <cell r="AZ1205" t="str">
            <v>LED</v>
          </cell>
          <cell r="BG1205" t="str">
            <v>Custom</v>
          </cell>
          <cell r="BK1205" t="str">
            <v>N/A</v>
          </cell>
        </row>
        <row r="1206">
          <cell r="H1206" t="str">
            <v>LED327-FIXT</v>
          </cell>
          <cell r="M1206" t="str">
            <v>Light Emitting Diode (LED)</v>
          </cell>
          <cell r="W1206" t="str">
            <v>(1) 327W fixture, any bulb shape, any application</v>
          </cell>
          <cell r="AM1206" t="str">
            <v>NA</v>
          </cell>
          <cell r="AP1206" t="str">
            <v>NA</v>
          </cell>
          <cell r="AS1206">
            <v>327</v>
          </cell>
          <cell r="AV1206" t="str">
            <v>Electronic</v>
          </cell>
          <cell r="AZ1206" t="str">
            <v>LED</v>
          </cell>
          <cell r="BG1206" t="str">
            <v>Custom</v>
          </cell>
          <cell r="BK1206" t="str">
            <v>N/A</v>
          </cell>
        </row>
        <row r="1207">
          <cell r="H1207" t="str">
            <v>LED328-FIXT</v>
          </cell>
          <cell r="M1207" t="str">
            <v>Light Emitting Diode (LED)</v>
          </cell>
          <cell r="W1207" t="str">
            <v>(1) 328W fixture, any bulb shape, any application</v>
          </cell>
          <cell r="AM1207" t="str">
            <v>NA</v>
          </cell>
          <cell r="AP1207" t="str">
            <v>NA</v>
          </cell>
          <cell r="AS1207">
            <v>328</v>
          </cell>
          <cell r="AV1207" t="str">
            <v>Electronic</v>
          </cell>
          <cell r="AZ1207" t="str">
            <v>LED</v>
          </cell>
          <cell r="BG1207" t="str">
            <v>Custom</v>
          </cell>
          <cell r="BK1207" t="str">
            <v>N/A</v>
          </cell>
        </row>
        <row r="1208">
          <cell r="H1208" t="str">
            <v>LED329-FIXT</v>
          </cell>
          <cell r="M1208" t="str">
            <v>Light Emitting Diode (LED)</v>
          </cell>
          <cell r="W1208" t="str">
            <v>(1) 329W fixture, any bulb shape, any application</v>
          </cell>
          <cell r="AM1208" t="str">
            <v>NA</v>
          </cell>
          <cell r="AP1208" t="str">
            <v>NA</v>
          </cell>
          <cell r="AS1208">
            <v>329</v>
          </cell>
          <cell r="AV1208" t="str">
            <v>Electronic</v>
          </cell>
          <cell r="AZ1208" t="str">
            <v>LED</v>
          </cell>
          <cell r="BG1208" t="str">
            <v>Custom</v>
          </cell>
          <cell r="BK1208" t="str">
            <v>N/A</v>
          </cell>
        </row>
        <row r="1209">
          <cell r="H1209" t="str">
            <v>LED330-FIXT</v>
          </cell>
          <cell r="M1209" t="str">
            <v>Light Emitting Diode (LED)</v>
          </cell>
          <cell r="W1209" t="str">
            <v>(1) 330W fixture, any bulb shape, any application</v>
          </cell>
          <cell r="AM1209" t="str">
            <v>NA</v>
          </cell>
          <cell r="AP1209" t="str">
            <v>NA</v>
          </cell>
          <cell r="AS1209">
            <v>330</v>
          </cell>
          <cell r="AV1209" t="str">
            <v>Electronic</v>
          </cell>
          <cell r="AZ1209" t="str">
            <v>LED</v>
          </cell>
          <cell r="BG1209" t="str">
            <v>Custom</v>
          </cell>
          <cell r="BK1209" t="str">
            <v>N/A</v>
          </cell>
        </row>
        <row r="1210">
          <cell r="H1210" t="str">
            <v>LED331-FIXT</v>
          </cell>
          <cell r="M1210" t="str">
            <v>Light Emitting Diode (LED)</v>
          </cell>
          <cell r="W1210" t="str">
            <v>(1) 331W fixture, any bulb shape, any application</v>
          </cell>
          <cell r="AM1210" t="str">
            <v>NA</v>
          </cell>
          <cell r="AP1210" t="str">
            <v>NA</v>
          </cell>
          <cell r="AS1210">
            <v>331</v>
          </cell>
          <cell r="AV1210" t="str">
            <v>Electronic</v>
          </cell>
          <cell r="AZ1210" t="str">
            <v>LED</v>
          </cell>
          <cell r="BG1210" t="str">
            <v>Custom</v>
          </cell>
          <cell r="BK1210" t="str">
            <v>N/A</v>
          </cell>
        </row>
        <row r="1211">
          <cell r="H1211" t="str">
            <v>LED332-FIXT</v>
          </cell>
          <cell r="M1211" t="str">
            <v>Light Emitting Diode (LED)</v>
          </cell>
          <cell r="W1211" t="str">
            <v>(1) 332W fixture, any bulb shape, any application</v>
          </cell>
          <cell r="AM1211" t="str">
            <v>NA</v>
          </cell>
          <cell r="AP1211" t="str">
            <v>NA</v>
          </cell>
          <cell r="AS1211">
            <v>332</v>
          </cell>
          <cell r="AV1211" t="str">
            <v>Electronic</v>
          </cell>
          <cell r="AZ1211" t="str">
            <v>LED</v>
          </cell>
          <cell r="BG1211" t="str">
            <v>Custom</v>
          </cell>
          <cell r="BK1211" t="str">
            <v>N/A</v>
          </cell>
        </row>
        <row r="1212">
          <cell r="H1212" t="str">
            <v>LED333-FIXT</v>
          </cell>
          <cell r="M1212" t="str">
            <v>Light Emitting Diode (LED)</v>
          </cell>
          <cell r="W1212" t="str">
            <v>(1) 333W fixture, any bulb shape, any application</v>
          </cell>
          <cell r="AM1212" t="str">
            <v>NA</v>
          </cell>
          <cell r="AP1212" t="str">
            <v>NA</v>
          </cell>
          <cell r="AS1212">
            <v>333</v>
          </cell>
          <cell r="AV1212" t="str">
            <v>Electronic</v>
          </cell>
          <cell r="AZ1212" t="str">
            <v>LED</v>
          </cell>
          <cell r="BG1212" t="str">
            <v>Custom</v>
          </cell>
          <cell r="BK1212" t="str">
            <v>N/A</v>
          </cell>
        </row>
        <row r="1213">
          <cell r="H1213" t="str">
            <v>LED334-FIXT</v>
          </cell>
          <cell r="M1213" t="str">
            <v>Light Emitting Diode (LED)</v>
          </cell>
          <cell r="W1213" t="str">
            <v>(1) 334W fixture, any bulb shape, any application</v>
          </cell>
          <cell r="AM1213" t="str">
            <v>NA</v>
          </cell>
          <cell r="AP1213" t="str">
            <v>NA</v>
          </cell>
          <cell r="AS1213">
            <v>334</v>
          </cell>
          <cell r="AV1213" t="str">
            <v>Electronic</v>
          </cell>
          <cell r="AZ1213" t="str">
            <v>LED</v>
          </cell>
          <cell r="BG1213" t="str">
            <v>Custom</v>
          </cell>
          <cell r="BK1213" t="str">
            <v>N/A</v>
          </cell>
        </row>
        <row r="1214">
          <cell r="H1214" t="str">
            <v>LED335-FIXT</v>
          </cell>
          <cell r="M1214" t="str">
            <v>Light Emitting Diode (LED)</v>
          </cell>
          <cell r="W1214" t="str">
            <v>(1) 335W fixture, any bulb shape, any application</v>
          </cell>
          <cell r="AM1214" t="str">
            <v>NA</v>
          </cell>
          <cell r="AP1214" t="str">
            <v>NA</v>
          </cell>
          <cell r="AS1214">
            <v>335</v>
          </cell>
          <cell r="AV1214" t="str">
            <v>Electronic</v>
          </cell>
          <cell r="AZ1214" t="str">
            <v>LED</v>
          </cell>
          <cell r="BG1214" t="str">
            <v>Custom</v>
          </cell>
          <cell r="BK1214" t="str">
            <v>N/A</v>
          </cell>
        </row>
        <row r="1215">
          <cell r="H1215" t="str">
            <v>LED336-FIXT</v>
          </cell>
          <cell r="M1215" t="str">
            <v>Light Emitting Diode (LED)</v>
          </cell>
          <cell r="W1215" t="str">
            <v>(1) 336W fixture, any bulb shape, any application</v>
          </cell>
          <cell r="AM1215" t="str">
            <v>NA</v>
          </cell>
          <cell r="AP1215" t="str">
            <v>NA</v>
          </cell>
          <cell r="AS1215">
            <v>336</v>
          </cell>
          <cell r="AV1215" t="str">
            <v>Electronic</v>
          </cell>
          <cell r="AZ1215" t="str">
            <v>LED</v>
          </cell>
          <cell r="BG1215" t="str">
            <v>Custom</v>
          </cell>
          <cell r="BK1215" t="str">
            <v>N/A</v>
          </cell>
        </row>
        <row r="1216">
          <cell r="H1216" t="str">
            <v>LED337-FIXT</v>
          </cell>
          <cell r="M1216" t="str">
            <v>Light Emitting Diode (LED)</v>
          </cell>
          <cell r="W1216" t="str">
            <v>(1) 337W fixture, any bulb shape, any application</v>
          </cell>
          <cell r="AM1216" t="str">
            <v>NA</v>
          </cell>
          <cell r="AP1216" t="str">
            <v>NA</v>
          </cell>
          <cell r="AS1216">
            <v>337</v>
          </cell>
          <cell r="AV1216" t="str">
            <v>Electronic</v>
          </cell>
          <cell r="AZ1216" t="str">
            <v>LED</v>
          </cell>
          <cell r="BG1216" t="str">
            <v>Custom</v>
          </cell>
          <cell r="BK1216" t="str">
            <v>N/A</v>
          </cell>
        </row>
        <row r="1217">
          <cell r="H1217" t="str">
            <v>LED338-FIXT</v>
          </cell>
          <cell r="M1217" t="str">
            <v>Light Emitting Diode (LED)</v>
          </cell>
          <cell r="W1217" t="str">
            <v>(1) 338W fixture, any bulb shape, any application</v>
          </cell>
          <cell r="AM1217" t="str">
            <v>NA</v>
          </cell>
          <cell r="AP1217" t="str">
            <v>NA</v>
          </cell>
          <cell r="AS1217">
            <v>338</v>
          </cell>
          <cell r="AV1217" t="str">
            <v>Electronic</v>
          </cell>
          <cell r="AZ1217" t="str">
            <v>LED</v>
          </cell>
          <cell r="BG1217" t="str">
            <v>Custom</v>
          </cell>
          <cell r="BK1217" t="str">
            <v>N/A</v>
          </cell>
        </row>
        <row r="1218">
          <cell r="H1218" t="str">
            <v>LED339-FIXT</v>
          </cell>
          <cell r="M1218" t="str">
            <v>Light Emitting Diode (LED)</v>
          </cell>
          <cell r="W1218" t="str">
            <v>(1) 339W fixture, any bulb shape, any application</v>
          </cell>
          <cell r="AM1218" t="str">
            <v>NA</v>
          </cell>
          <cell r="AP1218" t="str">
            <v>NA</v>
          </cell>
          <cell r="AS1218">
            <v>339</v>
          </cell>
          <cell r="AV1218" t="str">
            <v>Electronic</v>
          </cell>
          <cell r="AZ1218" t="str">
            <v>LED</v>
          </cell>
          <cell r="BG1218" t="str">
            <v>Custom</v>
          </cell>
          <cell r="BK1218" t="str">
            <v>N/A</v>
          </cell>
        </row>
        <row r="1219">
          <cell r="H1219" t="str">
            <v>LED340-FIXT</v>
          </cell>
          <cell r="M1219" t="str">
            <v>Light Emitting Diode (LED)</v>
          </cell>
          <cell r="W1219" t="str">
            <v>(1) 340W fixture, any bulb shape, any application</v>
          </cell>
          <cell r="AM1219" t="str">
            <v>NA</v>
          </cell>
          <cell r="AP1219" t="str">
            <v>NA</v>
          </cell>
          <cell r="AS1219">
            <v>340</v>
          </cell>
          <cell r="AV1219" t="str">
            <v>Electronic</v>
          </cell>
          <cell r="AZ1219" t="str">
            <v>LED</v>
          </cell>
          <cell r="BG1219" t="str">
            <v>Custom</v>
          </cell>
          <cell r="BK1219" t="str">
            <v>N/A</v>
          </cell>
        </row>
        <row r="1220">
          <cell r="H1220" t="str">
            <v>LED341-FIXT</v>
          </cell>
          <cell r="M1220" t="str">
            <v>Light Emitting Diode (LED)</v>
          </cell>
          <cell r="W1220" t="str">
            <v>(1) 341W fixture, any bulb shape, any application</v>
          </cell>
          <cell r="AM1220" t="str">
            <v>NA</v>
          </cell>
          <cell r="AP1220" t="str">
            <v>NA</v>
          </cell>
          <cell r="AS1220">
            <v>341</v>
          </cell>
          <cell r="AV1220" t="str">
            <v>Electronic</v>
          </cell>
          <cell r="AZ1220" t="str">
            <v>LED</v>
          </cell>
          <cell r="BG1220" t="str">
            <v>Custom</v>
          </cell>
          <cell r="BK1220" t="str">
            <v>N/A</v>
          </cell>
        </row>
        <row r="1221">
          <cell r="H1221" t="str">
            <v>LED342-FIXT</v>
          </cell>
          <cell r="M1221" t="str">
            <v>Light Emitting Diode (LED)</v>
          </cell>
          <cell r="W1221" t="str">
            <v>(1) 342W fixture, any bulb shape, any application</v>
          </cell>
          <cell r="AM1221" t="str">
            <v>NA</v>
          </cell>
          <cell r="AP1221" t="str">
            <v>NA</v>
          </cell>
          <cell r="AS1221">
            <v>342</v>
          </cell>
          <cell r="AV1221" t="str">
            <v>Electronic</v>
          </cell>
          <cell r="AZ1221" t="str">
            <v>LED</v>
          </cell>
          <cell r="BG1221" t="str">
            <v>Custom</v>
          </cell>
          <cell r="BK1221" t="str">
            <v>N/A</v>
          </cell>
        </row>
        <row r="1222">
          <cell r="H1222" t="str">
            <v>LED343-FIXT</v>
          </cell>
          <cell r="M1222" t="str">
            <v>Light Emitting Diode (LED)</v>
          </cell>
          <cell r="W1222" t="str">
            <v>(1) 343W fixture, any bulb shape, any application</v>
          </cell>
          <cell r="AM1222" t="str">
            <v>NA</v>
          </cell>
          <cell r="AP1222" t="str">
            <v>NA</v>
          </cell>
          <cell r="AS1222">
            <v>343</v>
          </cell>
          <cell r="AV1222" t="str">
            <v>Electronic</v>
          </cell>
          <cell r="AZ1222" t="str">
            <v>LED</v>
          </cell>
          <cell r="BG1222" t="str">
            <v>Custom</v>
          </cell>
          <cell r="BK1222" t="str">
            <v>N/A</v>
          </cell>
        </row>
        <row r="1223">
          <cell r="H1223" t="str">
            <v>LED344-FIXT</v>
          </cell>
          <cell r="M1223" t="str">
            <v>Light Emitting Diode (LED)</v>
          </cell>
          <cell r="W1223" t="str">
            <v>(1) 344W fixture, any bulb shape, any application</v>
          </cell>
          <cell r="AM1223" t="str">
            <v>NA</v>
          </cell>
          <cell r="AP1223" t="str">
            <v>NA</v>
          </cell>
          <cell r="AS1223">
            <v>344</v>
          </cell>
          <cell r="AV1223" t="str">
            <v>Electronic</v>
          </cell>
          <cell r="AZ1223" t="str">
            <v>LED</v>
          </cell>
          <cell r="BG1223" t="str">
            <v>Custom</v>
          </cell>
          <cell r="BK1223" t="str">
            <v>N/A</v>
          </cell>
        </row>
        <row r="1224">
          <cell r="H1224" t="str">
            <v>LED345-FIXT</v>
          </cell>
          <cell r="M1224" t="str">
            <v>Light Emitting Diode (LED)</v>
          </cell>
          <cell r="W1224" t="str">
            <v>(1) 345W fixture, any bulb shape, any application</v>
          </cell>
          <cell r="AM1224" t="str">
            <v>NA</v>
          </cell>
          <cell r="AP1224" t="str">
            <v>NA</v>
          </cell>
          <cell r="AS1224">
            <v>345</v>
          </cell>
          <cell r="AV1224" t="str">
            <v>Electronic</v>
          </cell>
          <cell r="AZ1224" t="str">
            <v>LED</v>
          </cell>
          <cell r="BG1224" t="str">
            <v>Custom</v>
          </cell>
          <cell r="BK1224" t="str">
            <v>N/A</v>
          </cell>
        </row>
        <row r="1225">
          <cell r="H1225" t="str">
            <v>LED346-FIXT</v>
          </cell>
          <cell r="M1225" t="str">
            <v>Light Emitting Diode (LED)</v>
          </cell>
          <cell r="W1225" t="str">
            <v>(1) 346W fixture, any bulb shape, any application</v>
          </cell>
          <cell r="AM1225" t="str">
            <v>NA</v>
          </cell>
          <cell r="AP1225" t="str">
            <v>NA</v>
          </cell>
          <cell r="AS1225">
            <v>346</v>
          </cell>
          <cell r="AV1225" t="str">
            <v>Electronic</v>
          </cell>
          <cell r="AZ1225" t="str">
            <v>LED</v>
          </cell>
          <cell r="BG1225" t="str">
            <v>Custom</v>
          </cell>
          <cell r="BK1225" t="str">
            <v>N/A</v>
          </cell>
        </row>
        <row r="1226">
          <cell r="H1226" t="str">
            <v>LED347-FIXT</v>
          </cell>
          <cell r="M1226" t="str">
            <v>Light Emitting Diode (LED)</v>
          </cell>
          <cell r="W1226" t="str">
            <v>(1) 347W fixture, any bulb shape, any application</v>
          </cell>
          <cell r="AM1226" t="str">
            <v>NA</v>
          </cell>
          <cell r="AP1226" t="str">
            <v>NA</v>
          </cell>
          <cell r="AS1226">
            <v>347</v>
          </cell>
          <cell r="AV1226" t="str">
            <v>Electronic</v>
          </cell>
          <cell r="AZ1226" t="str">
            <v>LED</v>
          </cell>
          <cell r="BG1226" t="str">
            <v>Custom</v>
          </cell>
          <cell r="BK1226" t="str">
            <v>N/A</v>
          </cell>
        </row>
        <row r="1227">
          <cell r="H1227" t="str">
            <v>LED348-FIXT</v>
          </cell>
          <cell r="M1227" t="str">
            <v>Light Emitting Diode (LED)</v>
          </cell>
          <cell r="W1227" t="str">
            <v>(1) 348W fixture, any bulb shape, any application</v>
          </cell>
          <cell r="AM1227" t="str">
            <v>NA</v>
          </cell>
          <cell r="AP1227" t="str">
            <v>NA</v>
          </cell>
          <cell r="AS1227">
            <v>348</v>
          </cell>
          <cell r="AV1227" t="str">
            <v>Electronic</v>
          </cell>
          <cell r="AZ1227" t="str">
            <v>LED</v>
          </cell>
          <cell r="BG1227" t="str">
            <v>Custom</v>
          </cell>
          <cell r="BK1227" t="str">
            <v>N/A</v>
          </cell>
        </row>
        <row r="1228">
          <cell r="H1228" t="str">
            <v>LED349-FIXT</v>
          </cell>
          <cell r="M1228" t="str">
            <v>Light Emitting Diode (LED)</v>
          </cell>
          <cell r="W1228" t="str">
            <v>(1) 349W fixture, any bulb shape, any application</v>
          </cell>
          <cell r="AM1228" t="str">
            <v>NA</v>
          </cell>
          <cell r="AP1228" t="str">
            <v>NA</v>
          </cell>
          <cell r="AS1228">
            <v>349</v>
          </cell>
          <cell r="AV1228" t="str">
            <v>Electronic</v>
          </cell>
          <cell r="AZ1228" t="str">
            <v>LED</v>
          </cell>
          <cell r="BG1228" t="str">
            <v>Custom</v>
          </cell>
          <cell r="BK1228" t="str">
            <v>N/A</v>
          </cell>
        </row>
        <row r="1229">
          <cell r="H1229" t="str">
            <v>LED350-FIXT</v>
          </cell>
          <cell r="M1229" t="str">
            <v>Light Emitting Diode (LED)</v>
          </cell>
          <cell r="W1229" t="str">
            <v>(1) 350W fixture, any bulb shape, any application</v>
          </cell>
          <cell r="AM1229" t="str">
            <v>NA</v>
          </cell>
          <cell r="AP1229" t="str">
            <v>NA</v>
          </cell>
          <cell r="AS1229">
            <v>350</v>
          </cell>
          <cell r="AV1229" t="str">
            <v>Electronic</v>
          </cell>
          <cell r="AZ1229" t="str">
            <v>LED</v>
          </cell>
          <cell r="BG1229" t="str">
            <v>Custom</v>
          </cell>
          <cell r="BK1229" t="str">
            <v>N/A</v>
          </cell>
        </row>
        <row r="1230">
          <cell r="H1230" t="str">
            <v>LED351-FIXT</v>
          </cell>
          <cell r="M1230" t="str">
            <v>Light Emitting Diode (LED)</v>
          </cell>
          <cell r="W1230" t="str">
            <v>(1) 351W fixture, any bulb shape, any application</v>
          </cell>
          <cell r="AM1230" t="str">
            <v>NA</v>
          </cell>
          <cell r="AP1230" t="str">
            <v>NA</v>
          </cell>
          <cell r="AS1230">
            <v>351</v>
          </cell>
          <cell r="AV1230" t="str">
            <v>Electronic</v>
          </cell>
          <cell r="AZ1230" t="str">
            <v>LED</v>
          </cell>
          <cell r="BG1230" t="str">
            <v>Custom</v>
          </cell>
          <cell r="BK1230" t="str">
            <v>N/A</v>
          </cell>
        </row>
        <row r="1231">
          <cell r="H1231" t="str">
            <v>LED352-FIXT</v>
          </cell>
          <cell r="M1231" t="str">
            <v>Light Emitting Diode (LED)</v>
          </cell>
          <cell r="W1231" t="str">
            <v>(1) 352W fixture, any bulb shape, any application</v>
          </cell>
          <cell r="AM1231" t="str">
            <v>NA</v>
          </cell>
          <cell r="AP1231" t="str">
            <v>NA</v>
          </cell>
          <cell r="AS1231">
            <v>352</v>
          </cell>
          <cell r="AV1231" t="str">
            <v>Electronic</v>
          </cell>
          <cell r="AZ1231" t="str">
            <v>LED</v>
          </cell>
          <cell r="BG1231" t="str">
            <v>Custom</v>
          </cell>
          <cell r="BK1231" t="str">
            <v>N/A</v>
          </cell>
        </row>
        <row r="1232">
          <cell r="H1232" t="str">
            <v>LED353-FIXT</v>
          </cell>
          <cell r="M1232" t="str">
            <v>Light Emitting Diode (LED)</v>
          </cell>
          <cell r="W1232" t="str">
            <v>(1) 353W fixture, any bulb shape, any application</v>
          </cell>
          <cell r="AM1232" t="str">
            <v>NA</v>
          </cell>
          <cell r="AP1232" t="str">
            <v>NA</v>
          </cell>
          <cell r="AS1232">
            <v>353</v>
          </cell>
          <cell r="AV1232" t="str">
            <v>Electronic</v>
          </cell>
          <cell r="AZ1232" t="str">
            <v>LED</v>
          </cell>
          <cell r="BG1232" t="str">
            <v>Custom</v>
          </cell>
          <cell r="BK1232" t="str">
            <v>N/A</v>
          </cell>
        </row>
        <row r="1233">
          <cell r="H1233" t="str">
            <v>LED354-FIXT</v>
          </cell>
          <cell r="M1233" t="str">
            <v>Light Emitting Diode (LED)</v>
          </cell>
          <cell r="W1233" t="str">
            <v>(1) 354W fixture, any bulb shape, any application</v>
          </cell>
          <cell r="AM1233" t="str">
            <v>NA</v>
          </cell>
          <cell r="AP1233" t="str">
            <v>NA</v>
          </cell>
          <cell r="AS1233">
            <v>354</v>
          </cell>
          <cell r="AV1233" t="str">
            <v>Electronic</v>
          </cell>
          <cell r="AZ1233" t="str">
            <v>LED</v>
          </cell>
          <cell r="BG1233" t="str">
            <v>Custom</v>
          </cell>
          <cell r="BK1233" t="str">
            <v>N/A</v>
          </cell>
        </row>
        <row r="1234">
          <cell r="H1234" t="str">
            <v>LED355-FIXT</v>
          </cell>
          <cell r="M1234" t="str">
            <v>Light Emitting Diode (LED)</v>
          </cell>
          <cell r="W1234" t="str">
            <v>(1) 355W fixture, any bulb shape, any application</v>
          </cell>
          <cell r="AM1234" t="str">
            <v>NA</v>
          </cell>
          <cell r="AP1234" t="str">
            <v>NA</v>
          </cell>
          <cell r="AS1234">
            <v>355</v>
          </cell>
          <cell r="AV1234" t="str">
            <v>Electronic</v>
          </cell>
          <cell r="AZ1234" t="str">
            <v>LED</v>
          </cell>
          <cell r="BG1234" t="str">
            <v>Custom</v>
          </cell>
          <cell r="BK1234" t="str">
            <v>N/A</v>
          </cell>
        </row>
        <row r="1235">
          <cell r="H1235" t="str">
            <v>LED356-FIXT</v>
          </cell>
          <cell r="M1235" t="str">
            <v>Light Emitting Diode (LED)</v>
          </cell>
          <cell r="W1235" t="str">
            <v>(1) 356W fixture, any bulb shape, any application</v>
          </cell>
          <cell r="AM1235" t="str">
            <v>NA</v>
          </cell>
          <cell r="AP1235" t="str">
            <v>NA</v>
          </cell>
          <cell r="AS1235">
            <v>356</v>
          </cell>
          <cell r="AV1235" t="str">
            <v>Electronic</v>
          </cell>
          <cell r="AZ1235" t="str">
            <v>LED</v>
          </cell>
          <cell r="BG1235" t="str">
            <v>Custom</v>
          </cell>
          <cell r="BK1235" t="str">
            <v>N/A</v>
          </cell>
        </row>
        <row r="1236">
          <cell r="H1236" t="str">
            <v>LED357-FIXT</v>
          </cell>
          <cell r="M1236" t="str">
            <v>Light Emitting Diode (LED)</v>
          </cell>
          <cell r="W1236" t="str">
            <v>(1) 357W fixture, any bulb shape, any application</v>
          </cell>
          <cell r="AM1236" t="str">
            <v>NA</v>
          </cell>
          <cell r="AP1236" t="str">
            <v>NA</v>
          </cell>
          <cell r="AS1236">
            <v>357</v>
          </cell>
          <cell r="AV1236" t="str">
            <v>Electronic</v>
          </cell>
          <cell r="AZ1236" t="str">
            <v>LED</v>
          </cell>
          <cell r="BG1236" t="str">
            <v>Custom</v>
          </cell>
          <cell r="BK1236" t="str">
            <v>N/A</v>
          </cell>
        </row>
        <row r="1237">
          <cell r="H1237" t="str">
            <v>LED358-FIXT</v>
          </cell>
          <cell r="M1237" t="str">
            <v>Light Emitting Diode (LED)</v>
          </cell>
          <cell r="W1237" t="str">
            <v>(1) 358W fixture, any bulb shape, any application</v>
          </cell>
          <cell r="AM1237" t="str">
            <v>NA</v>
          </cell>
          <cell r="AP1237" t="str">
            <v>NA</v>
          </cell>
          <cell r="AS1237">
            <v>358</v>
          </cell>
          <cell r="AV1237" t="str">
            <v>Electronic</v>
          </cell>
          <cell r="AZ1237" t="str">
            <v>LED</v>
          </cell>
          <cell r="BG1237" t="str">
            <v>Custom</v>
          </cell>
          <cell r="BK1237" t="str">
            <v>N/A</v>
          </cell>
        </row>
        <row r="1238">
          <cell r="H1238" t="str">
            <v>LED359-FIXT</v>
          </cell>
          <cell r="M1238" t="str">
            <v>Light Emitting Diode (LED)</v>
          </cell>
          <cell r="W1238" t="str">
            <v>(1) 359W fixture, any bulb shape, any application</v>
          </cell>
          <cell r="AM1238" t="str">
            <v>NA</v>
          </cell>
          <cell r="AP1238" t="str">
            <v>NA</v>
          </cell>
          <cell r="AS1238">
            <v>359</v>
          </cell>
          <cell r="AV1238" t="str">
            <v>Electronic</v>
          </cell>
          <cell r="AZ1238" t="str">
            <v>LED</v>
          </cell>
          <cell r="BG1238" t="str">
            <v>Custom</v>
          </cell>
          <cell r="BK1238" t="str">
            <v>N/A</v>
          </cell>
        </row>
        <row r="1239">
          <cell r="H1239" t="str">
            <v>LED360-FIXT</v>
          </cell>
          <cell r="M1239" t="str">
            <v>Light Emitting Diode (LED)</v>
          </cell>
          <cell r="W1239" t="str">
            <v>(1) 360W fixture, any bulb shape, any application</v>
          </cell>
          <cell r="AM1239" t="str">
            <v>NA</v>
          </cell>
          <cell r="AP1239" t="str">
            <v>NA</v>
          </cell>
          <cell r="AS1239">
            <v>360</v>
          </cell>
          <cell r="AV1239" t="str">
            <v>Electronic</v>
          </cell>
          <cell r="AZ1239" t="str">
            <v>LED</v>
          </cell>
          <cell r="BG1239" t="str">
            <v>Custom</v>
          </cell>
          <cell r="BK1239" t="str">
            <v>N/A</v>
          </cell>
        </row>
        <row r="1240">
          <cell r="H1240" t="str">
            <v>LED361-FIXT</v>
          </cell>
          <cell r="M1240" t="str">
            <v>Light Emitting Diode (LED)</v>
          </cell>
          <cell r="W1240" t="str">
            <v>(1) 361W fixture, any bulb shape, any application</v>
          </cell>
          <cell r="AM1240" t="str">
            <v>NA</v>
          </cell>
          <cell r="AP1240" t="str">
            <v>NA</v>
          </cell>
          <cell r="AS1240">
            <v>361</v>
          </cell>
          <cell r="AV1240" t="str">
            <v>Electronic</v>
          </cell>
          <cell r="AZ1240" t="str">
            <v>LED</v>
          </cell>
          <cell r="BG1240" t="str">
            <v>Custom</v>
          </cell>
          <cell r="BK1240" t="str">
            <v>N/A</v>
          </cell>
        </row>
        <row r="1241">
          <cell r="H1241" t="str">
            <v>LED362-FIXT</v>
          </cell>
          <cell r="M1241" t="str">
            <v>Light Emitting Diode (LED)</v>
          </cell>
          <cell r="W1241" t="str">
            <v>(1) 362W fixture, any bulb shape, any application</v>
          </cell>
          <cell r="AM1241" t="str">
            <v>NA</v>
          </cell>
          <cell r="AP1241" t="str">
            <v>NA</v>
          </cell>
          <cell r="AS1241">
            <v>362</v>
          </cell>
          <cell r="AV1241" t="str">
            <v>Electronic</v>
          </cell>
          <cell r="AZ1241" t="str">
            <v>LED</v>
          </cell>
          <cell r="BG1241" t="str">
            <v>Custom</v>
          </cell>
          <cell r="BK1241" t="str">
            <v>N/A</v>
          </cell>
        </row>
        <row r="1242">
          <cell r="H1242" t="str">
            <v>LED363-FIXT</v>
          </cell>
          <cell r="M1242" t="str">
            <v>Light Emitting Diode (LED)</v>
          </cell>
          <cell r="W1242" t="str">
            <v>(1) 363W fixture, any bulb shape, any application</v>
          </cell>
          <cell r="AM1242" t="str">
            <v>NA</v>
          </cell>
          <cell r="AP1242" t="str">
            <v>NA</v>
          </cell>
          <cell r="AS1242">
            <v>363</v>
          </cell>
          <cell r="AV1242" t="str">
            <v>Electronic</v>
          </cell>
          <cell r="AZ1242" t="str">
            <v>LED</v>
          </cell>
          <cell r="BG1242" t="str">
            <v>Custom</v>
          </cell>
          <cell r="BK1242" t="str">
            <v>N/A</v>
          </cell>
        </row>
        <row r="1243">
          <cell r="H1243" t="str">
            <v>LED364-FIXT</v>
          </cell>
          <cell r="M1243" t="str">
            <v>Light Emitting Diode (LED)</v>
          </cell>
          <cell r="W1243" t="str">
            <v>(1) 364W fixture, any bulb shape, any application</v>
          </cell>
          <cell r="AM1243" t="str">
            <v>NA</v>
          </cell>
          <cell r="AP1243" t="str">
            <v>NA</v>
          </cell>
          <cell r="AS1243">
            <v>364</v>
          </cell>
          <cell r="AV1243" t="str">
            <v>Electronic</v>
          </cell>
          <cell r="AZ1243" t="str">
            <v>LED</v>
          </cell>
          <cell r="BG1243" t="str">
            <v>Custom</v>
          </cell>
          <cell r="BK1243" t="str">
            <v>N/A</v>
          </cell>
        </row>
        <row r="1244">
          <cell r="H1244" t="str">
            <v>LED365-FIXT</v>
          </cell>
          <cell r="M1244" t="str">
            <v>Light Emitting Diode (LED)</v>
          </cell>
          <cell r="W1244" t="str">
            <v>(1) 365W fixture, any bulb shape, any application</v>
          </cell>
          <cell r="AM1244" t="str">
            <v>NA</v>
          </cell>
          <cell r="AP1244" t="str">
            <v>NA</v>
          </cell>
          <cell r="AS1244">
            <v>365</v>
          </cell>
          <cell r="AV1244" t="str">
            <v>Electronic</v>
          </cell>
          <cell r="AZ1244" t="str">
            <v>LED</v>
          </cell>
          <cell r="BG1244" t="str">
            <v>Custom</v>
          </cell>
          <cell r="BK1244" t="str">
            <v>N/A</v>
          </cell>
        </row>
        <row r="1245">
          <cell r="H1245" t="str">
            <v>LED366-FIXT</v>
          </cell>
          <cell r="M1245" t="str">
            <v>Light Emitting Diode (LED)</v>
          </cell>
          <cell r="W1245" t="str">
            <v>(1) 366W fixture, any bulb shape, any application</v>
          </cell>
          <cell r="AM1245" t="str">
            <v>NA</v>
          </cell>
          <cell r="AP1245" t="str">
            <v>NA</v>
          </cell>
          <cell r="AS1245">
            <v>366</v>
          </cell>
          <cell r="AV1245" t="str">
            <v>Electronic</v>
          </cell>
          <cell r="AZ1245" t="str">
            <v>LED</v>
          </cell>
          <cell r="BG1245" t="str">
            <v>Custom</v>
          </cell>
          <cell r="BK1245" t="str">
            <v>N/A</v>
          </cell>
        </row>
        <row r="1246">
          <cell r="H1246" t="str">
            <v>LED367-FIXT</v>
          </cell>
          <cell r="M1246" t="str">
            <v>Light Emitting Diode (LED)</v>
          </cell>
          <cell r="W1246" t="str">
            <v>(1) 367W fixture, any bulb shape, any application</v>
          </cell>
          <cell r="AM1246" t="str">
            <v>NA</v>
          </cell>
          <cell r="AP1246" t="str">
            <v>NA</v>
          </cell>
          <cell r="AS1246">
            <v>367</v>
          </cell>
          <cell r="AV1246" t="str">
            <v>Electronic</v>
          </cell>
          <cell r="AZ1246" t="str">
            <v>LED</v>
          </cell>
          <cell r="BG1246" t="str">
            <v>Custom</v>
          </cell>
          <cell r="BK1246" t="str">
            <v>N/A</v>
          </cell>
        </row>
        <row r="1247">
          <cell r="H1247" t="str">
            <v>LED368-FIXT</v>
          </cell>
          <cell r="M1247" t="str">
            <v>Light Emitting Diode (LED)</v>
          </cell>
          <cell r="W1247" t="str">
            <v>(1) 368W fixture, any bulb shape, any application</v>
          </cell>
          <cell r="AM1247" t="str">
            <v>NA</v>
          </cell>
          <cell r="AP1247" t="str">
            <v>NA</v>
          </cell>
          <cell r="AS1247">
            <v>368</v>
          </cell>
          <cell r="AV1247" t="str">
            <v>Electronic</v>
          </cell>
          <cell r="AZ1247" t="str">
            <v>LED</v>
          </cell>
          <cell r="BG1247" t="str">
            <v>Custom</v>
          </cell>
          <cell r="BK1247" t="str">
            <v>N/A</v>
          </cell>
        </row>
        <row r="1248">
          <cell r="H1248" t="str">
            <v>LED369-FIXT</v>
          </cell>
          <cell r="M1248" t="str">
            <v>Light Emitting Diode (LED)</v>
          </cell>
          <cell r="W1248" t="str">
            <v>(1) 369W fixture, any bulb shape, any application</v>
          </cell>
          <cell r="AM1248" t="str">
            <v>NA</v>
          </cell>
          <cell r="AP1248" t="str">
            <v>NA</v>
          </cell>
          <cell r="AS1248">
            <v>369</v>
          </cell>
          <cell r="AV1248" t="str">
            <v>Electronic</v>
          </cell>
          <cell r="AZ1248" t="str">
            <v>LED</v>
          </cell>
          <cell r="BG1248" t="str">
            <v>Custom</v>
          </cell>
          <cell r="BK1248" t="str">
            <v>N/A</v>
          </cell>
        </row>
        <row r="1249">
          <cell r="H1249" t="str">
            <v>LED370-FIXT</v>
          </cell>
          <cell r="M1249" t="str">
            <v>Light Emitting Diode (LED)</v>
          </cell>
          <cell r="W1249" t="str">
            <v>(1) 370W fixture, any bulb shape, any application</v>
          </cell>
          <cell r="AM1249" t="str">
            <v>NA</v>
          </cell>
          <cell r="AP1249" t="str">
            <v>NA</v>
          </cell>
          <cell r="AS1249">
            <v>370</v>
          </cell>
          <cell r="AV1249" t="str">
            <v>Electronic</v>
          </cell>
          <cell r="AZ1249" t="str">
            <v>LED</v>
          </cell>
          <cell r="BG1249" t="str">
            <v>Custom</v>
          </cell>
          <cell r="BK1249" t="str">
            <v>N/A</v>
          </cell>
        </row>
        <row r="1250">
          <cell r="H1250" t="str">
            <v>LED371-FIXT</v>
          </cell>
          <cell r="M1250" t="str">
            <v>Light Emitting Diode (LED)</v>
          </cell>
          <cell r="W1250" t="str">
            <v>(1) 371W fixture, any bulb shape, any application</v>
          </cell>
          <cell r="AM1250" t="str">
            <v>NA</v>
          </cell>
          <cell r="AP1250" t="str">
            <v>NA</v>
          </cell>
          <cell r="AS1250">
            <v>371</v>
          </cell>
          <cell r="AV1250" t="str">
            <v>Electronic</v>
          </cell>
          <cell r="AZ1250" t="str">
            <v>LED</v>
          </cell>
          <cell r="BG1250" t="str">
            <v>Custom</v>
          </cell>
          <cell r="BK1250" t="str">
            <v>N/A</v>
          </cell>
        </row>
        <row r="1251">
          <cell r="H1251" t="str">
            <v>LED372-FIXT</v>
          </cell>
          <cell r="M1251" t="str">
            <v>Light Emitting Diode (LED)</v>
          </cell>
          <cell r="W1251" t="str">
            <v>(1) 372W fixture, any bulb shape, any application</v>
          </cell>
          <cell r="AM1251" t="str">
            <v>NA</v>
          </cell>
          <cell r="AP1251" t="str">
            <v>NA</v>
          </cell>
          <cell r="AS1251">
            <v>372</v>
          </cell>
          <cell r="AV1251" t="str">
            <v>Electronic</v>
          </cell>
          <cell r="AZ1251" t="str">
            <v>LED</v>
          </cell>
          <cell r="BG1251" t="str">
            <v>Custom</v>
          </cell>
          <cell r="BK1251" t="str">
            <v>N/A</v>
          </cell>
        </row>
        <row r="1252">
          <cell r="H1252" t="str">
            <v>LED373-FIXT</v>
          </cell>
          <cell r="M1252" t="str">
            <v>Light Emitting Diode (LED)</v>
          </cell>
          <cell r="W1252" t="str">
            <v>(1) 373W fixture, any bulb shape, any application</v>
          </cell>
          <cell r="AM1252" t="str">
            <v>NA</v>
          </cell>
          <cell r="AP1252" t="str">
            <v>NA</v>
          </cell>
          <cell r="AS1252">
            <v>373</v>
          </cell>
          <cell r="AV1252" t="str">
            <v>Electronic</v>
          </cell>
          <cell r="AZ1252" t="str">
            <v>LED</v>
          </cell>
          <cell r="BG1252" t="str">
            <v>Custom</v>
          </cell>
          <cell r="BK1252" t="str">
            <v>N/A</v>
          </cell>
        </row>
        <row r="1253">
          <cell r="H1253" t="str">
            <v>LED374-FIXT</v>
          </cell>
          <cell r="M1253" t="str">
            <v>Light Emitting Diode (LED)</v>
          </cell>
          <cell r="W1253" t="str">
            <v>(1) 374W fixture, any bulb shape, any application</v>
          </cell>
          <cell r="AM1253" t="str">
            <v>NA</v>
          </cell>
          <cell r="AP1253" t="str">
            <v>NA</v>
          </cell>
          <cell r="AS1253">
            <v>374</v>
          </cell>
          <cell r="AV1253" t="str">
            <v>Electronic</v>
          </cell>
          <cell r="AZ1253" t="str">
            <v>LED</v>
          </cell>
          <cell r="BG1253" t="str">
            <v>Custom</v>
          </cell>
          <cell r="BK1253" t="str">
            <v>N/A</v>
          </cell>
        </row>
        <row r="1254">
          <cell r="H1254" t="str">
            <v>LED375-FIXT</v>
          </cell>
          <cell r="M1254" t="str">
            <v>Light Emitting Diode (LED)</v>
          </cell>
          <cell r="W1254" t="str">
            <v>(1) 375W fixture, any bulb shape, any application</v>
          </cell>
          <cell r="AM1254" t="str">
            <v>NA</v>
          </cell>
          <cell r="AP1254" t="str">
            <v>NA</v>
          </cell>
          <cell r="AS1254">
            <v>375</v>
          </cell>
          <cell r="AV1254" t="str">
            <v>Electronic</v>
          </cell>
          <cell r="AZ1254" t="str">
            <v>LED</v>
          </cell>
          <cell r="BG1254" t="str">
            <v>Custom</v>
          </cell>
          <cell r="BK1254" t="str">
            <v>N/A</v>
          </cell>
        </row>
        <row r="1255">
          <cell r="H1255" t="str">
            <v>LED376-FIXT</v>
          </cell>
          <cell r="M1255" t="str">
            <v>Light Emitting Diode (LED)</v>
          </cell>
          <cell r="W1255" t="str">
            <v>(1) 376W fixture, any bulb shape, any application</v>
          </cell>
          <cell r="AM1255" t="str">
            <v>NA</v>
          </cell>
          <cell r="AP1255" t="str">
            <v>NA</v>
          </cell>
          <cell r="AS1255">
            <v>376</v>
          </cell>
          <cell r="AV1255" t="str">
            <v>Electronic</v>
          </cell>
          <cell r="AZ1255" t="str">
            <v>LED</v>
          </cell>
          <cell r="BG1255" t="str">
            <v>Custom</v>
          </cell>
          <cell r="BK1255" t="str">
            <v>N/A</v>
          </cell>
        </row>
        <row r="1256">
          <cell r="H1256" t="str">
            <v>LED377-FIXT</v>
          </cell>
          <cell r="M1256" t="str">
            <v>Light Emitting Diode (LED)</v>
          </cell>
          <cell r="W1256" t="str">
            <v>(1) 377W fixture, any bulb shape, any application</v>
          </cell>
          <cell r="AM1256" t="str">
            <v>NA</v>
          </cell>
          <cell r="AP1256" t="str">
            <v>NA</v>
          </cell>
          <cell r="AS1256">
            <v>377</v>
          </cell>
          <cell r="AV1256" t="str">
            <v>Electronic</v>
          </cell>
          <cell r="AZ1256" t="str">
            <v>LED</v>
          </cell>
          <cell r="BG1256" t="str">
            <v>Custom</v>
          </cell>
          <cell r="BK1256" t="str">
            <v>N/A</v>
          </cell>
        </row>
        <row r="1257">
          <cell r="H1257" t="str">
            <v>LED378-FIXT</v>
          </cell>
          <cell r="M1257" t="str">
            <v>Light Emitting Diode (LED)</v>
          </cell>
          <cell r="W1257" t="str">
            <v>(1) 378W fixture, any bulb shape, any application</v>
          </cell>
          <cell r="AM1257" t="str">
            <v>NA</v>
          </cell>
          <cell r="AP1257" t="str">
            <v>NA</v>
          </cell>
          <cell r="AS1257">
            <v>378</v>
          </cell>
          <cell r="AV1257" t="str">
            <v>Electronic</v>
          </cell>
          <cell r="AZ1257" t="str">
            <v>LED</v>
          </cell>
          <cell r="BG1257" t="str">
            <v>Custom</v>
          </cell>
          <cell r="BK1257" t="str">
            <v>N/A</v>
          </cell>
        </row>
        <row r="1258">
          <cell r="H1258" t="str">
            <v>LED379-FIXT</v>
          </cell>
          <cell r="M1258" t="str">
            <v>Light Emitting Diode (LED)</v>
          </cell>
          <cell r="W1258" t="str">
            <v>(1) 379W fixture, any bulb shape, any application</v>
          </cell>
          <cell r="AM1258" t="str">
            <v>NA</v>
          </cell>
          <cell r="AP1258" t="str">
            <v>NA</v>
          </cell>
          <cell r="AS1258">
            <v>379</v>
          </cell>
          <cell r="AV1258" t="str">
            <v>Electronic</v>
          </cell>
          <cell r="AZ1258" t="str">
            <v>LED</v>
          </cell>
          <cell r="BG1258" t="str">
            <v>Custom</v>
          </cell>
          <cell r="BK1258" t="str">
            <v>N/A</v>
          </cell>
        </row>
        <row r="1259">
          <cell r="H1259" t="str">
            <v>LED380-FIXT</v>
          </cell>
          <cell r="M1259" t="str">
            <v>Light Emitting Diode (LED)</v>
          </cell>
          <cell r="W1259" t="str">
            <v>(1) 380W fixture, any bulb shape, any application</v>
          </cell>
          <cell r="AM1259" t="str">
            <v>NA</v>
          </cell>
          <cell r="AP1259" t="str">
            <v>NA</v>
          </cell>
          <cell r="AS1259">
            <v>380</v>
          </cell>
          <cell r="AV1259" t="str">
            <v>Electronic</v>
          </cell>
          <cell r="AZ1259" t="str">
            <v>LED</v>
          </cell>
          <cell r="BG1259" t="str">
            <v>Custom</v>
          </cell>
          <cell r="BK1259" t="str">
            <v>N/A</v>
          </cell>
        </row>
        <row r="1260">
          <cell r="H1260" t="str">
            <v>LED381-FIXT</v>
          </cell>
          <cell r="M1260" t="str">
            <v>Light Emitting Diode (LED)</v>
          </cell>
          <cell r="W1260" t="str">
            <v>(1) 381W fixture, any bulb shape, any application</v>
          </cell>
          <cell r="AM1260" t="str">
            <v>NA</v>
          </cell>
          <cell r="AP1260" t="str">
            <v>NA</v>
          </cell>
          <cell r="AS1260">
            <v>381</v>
          </cell>
          <cell r="AV1260" t="str">
            <v>Electronic</v>
          </cell>
          <cell r="AZ1260" t="str">
            <v>LED</v>
          </cell>
          <cell r="BG1260" t="str">
            <v>Custom</v>
          </cell>
          <cell r="BK1260" t="str">
            <v>N/A</v>
          </cell>
        </row>
        <row r="1261">
          <cell r="H1261" t="str">
            <v>LED382-FIXT</v>
          </cell>
          <cell r="M1261" t="str">
            <v>Light Emitting Diode (LED)</v>
          </cell>
          <cell r="W1261" t="str">
            <v>(1) 382W fixture, any bulb shape, any application</v>
          </cell>
          <cell r="AM1261" t="str">
            <v>NA</v>
          </cell>
          <cell r="AP1261" t="str">
            <v>NA</v>
          </cell>
          <cell r="AS1261">
            <v>382</v>
          </cell>
          <cell r="AV1261" t="str">
            <v>Electronic</v>
          </cell>
          <cell r="AZ1261" t="str">
            <v>LED</v>
          </cell>
          <cell r="BG1261" t="str">
            <v>Custom</v>
          </cell>
          <cell r="BK1261" t="str">
            <v>N/A</v>
          </cell>
        </row>
        <row r="1262">
          <cell r="H1262" t="str">
            <v>LED383-FIXT</v>
          </cell>
          <cell r="M1262" t="str">
            <v>Light Emitting Diode (LED)</v>
          </cell>
          <cell r="W1262" t="str">
            <v>(1) 383W fixture, any bulb shape, any application</v>
          </cell>
          <cell r="AM1262" t="str">
            <v>NA</v>
          </cell>
          <cell r="AP1262" t="str">
            <v>NA</v>
          </cell>
          <cell r="AS1262">
            <v>383</v>
          </cell>
          <cell r="AV1262" t="str">
            <v>Electronic</v>
          </cell>
          <cell r="AZ1262" t="str">
            <v>LED</v>
          </cell>
          <cell r="BG1262" t="str">
            <v>Custom</v>
          </cell>
          <cell r="BK1262" t="str">
            <v>N/A</v>
          </cell>
        </row>
        <row r="1263">
          <cell r="H1263" t="str">
            <v>LED384-FIXT</v>
          </cell>
          <cell r="M1263" t="str">
            <v>Light Emitting Diode (LED)</v>
          </cell>
          <cell r="W1263" t="str">
            <v>(1) 384W fixture, any bulb shape, any application</v>
          </cell>
          <cell r="AM1263" t="str">
            <v>NA</v>
          </cell>
          <cell r="AP1263" t="str">
            <v>NA</v>
          </cell>
          <cell r="AS1263">
            <v>384</v>
          </cell>
          <cell r="AV1263" t="str">
            <v>Electronic</v>
          </cell>
          <cell r="AZ1263" t="str">
            <v>LED</v>
          </cell>
          <cell r="BG1263" t="str">
            <v>Custom</v>
          </cell>
          <cell r="BK1263" t="str">
            <v>N/A</v>
          </cell>
        </row>
        <row r="1264">
          <cell r="H1264" t="str">
            <v>LED385-FIXT</v>
          </cell>
          <cell r="M1264" t="str">
            <v>Light Emitting Diode (LED)</v>
          </cell>
          <cell r="W1264" t="str">
            <v>(1) 385W fixture, any bulb shape, any application</v>
          </cell>
          <cell r="AM1264" t="str">
            <v>NA</v>
          </cell>
          <cell r="AP1264" t="str">
            <v>NA</v>
          </cell>
          <cell r="AS1264">
            <v>385</v>
          </cell>
          <cell r="AV1264" t="str">
            <v>Electronic</v>
          </cell>
          <cell r="AZ1264" t="str">
            <v>LED</v>
          </cell>
          <cell r="BG1264" t="str">
            <v>Custom</v>
          </cell>
          <cell r="BK1264" t="str">
            <v>N/A</v>
          </cell>
        </row>
        <row r="1265">
          <cell r="H1265" t="str">
            <v>LED386-FIXT</v>
          </cell>
          <cell r="M1265" t="str">
            <v>Light Emitting Diode (LED)</v>
          </cell>
          <cell r="W1265" t="str">
            <v>(1) 386W fixture, any bulb shape, any application</v>
          </cell>
          <cell r="AM1265" t="str">
            <v>NA</v>
          </cell>
          <cell r="AP1265" t="str">
            <v>NA</v>
          </cell>
          <cell r="AS1265">
            <v>386</v>
          </cell>
          <cell r="AV1265" t="str">
            <v>Electronic</v>
          </cell>
          <cell r="AZ1265" t="str">
            <v>LED</v>
          </cell>
          <cell r="BG1265" t="str">
            <v>Custom</v>
          </cell>
          <cell r="BK1265" t="str">
            <v>N/A</v>
          </cell>
        </row>
        <row r="1266">
          <cell r="H1266" t="str">
            <v>LED387-FIXT</v>
          </cell>
          <cell r="M1266" t="str">
            <v>Light Emitting Diode (LED)</v>
          </cell>
          <cell r="W1266" t="str">
            <v>(1) 387W fixture, any bulb shape, any application</v>
          </cell>
          <cell r="AM1266" t="str">
            <v>NA</v>
          </cell>
          <cell r="AP1266" t="str">
            <v>NA</v>
          </cell>
          <cell r="AS1266">
            <v>387</v>
          </cell>
          <cell r="AV1266" t="str">
            <v>Electronic</v>
          </cell>
          <cell r="AZ1266" t="str">
            <v>LED</v>
          </cell>
          <cell r="BG1266" t="str">
            <v>Custom</v>
          </cell>
          <cell r="BK1266" t="str">
            <v>N/A</v>
          </cell>
        </row>
        <row r="1267">
          <cell r="H1267" t="str">
            <v>LED388-FIXT</v>
          </cell>
          <cell r="M1267" t="str">
            <v>Light Emitting Diode (LED)</v>
          </cell>
          <cell r="W1267" t="str">
            <v>(1) 388W fixture, any bulb shape, any application</v>
          </cell>
          <cell r="AM1267" t="str">
            <v>NA</v>
          </cell>
          <cell r="AP1267" t="str">
            <v>NA</v>
          </cell>
          <cell r="AS1267">
            <v>388</v>
          </cell>
          <cell r="AV1267" t="str">
            <v>Electronic</v>
          </cell>
          <cell r="AZ1267" t="str">
            <v>LED</v>
          </cell>
          <cell r="BG1267" t="str">
            <v>Custom</v>
          </cell>
          <cell r="BK1267" t="str">
            <v>N/A</v>
          </cell>
        </row>
        <row r="1268">
          <cell r="H1268" t="str">
            <v>LED389-FIXT</v>
          </cell>
          <cell r="M1268" t="str">
            <v>Light Emitting Diode (LED)</v>
          </cell>
          <cell r="W1268" t="str">
            <v>(1) 389W fixture, any bulb shape, any application</v>
          </cell>
          <cell r="AM1268" t="str">
            <v>NA</v>
          </cell>
          <cell r="AP1268" t="str">
            <v>NA</v>
          </cell>
          <cell r="AS1268">
            <v>389</v>
          </cell>
          <cell r="AV1268" t="str">
            <v>Electronic</v>
          </cell>
          <cell r="AZ1268" t="str">
            <v>LED</v>
          </cell>
          <cell r="BG1268" t="str">
            <v>Custom</v>
          </cell>
          <cell r="BK1268" t="str">
            <v>N/A</v>
          </cell>
        </row>
        <row r="1269">
          <cell r="H1269" t="str">
            <v>LED390-FIXT</v>
          </cell>
          <cell r="M1269" t="str">
            <v>Light Emitting Diode (LED)</v>
          </cell>
          <cell r="W1269" t="str">
            <v>(1) 390W fixture, any bulb shape, any application</v>
          </cell>
          <cell r="AM1269" t="str">
            <v>NA</v>
          </cell>
          <cell r="AP1269" t="str">
            <v>NA</v>
          </cell>
          <cell r="AS1269">
            <v>390</v>
          </cell>
          <cell r="AV1269" t="str">
            <v>Electronic</v>
          </cell>
          <cell r="AZ1269" t="str">
            <v>LED</v>
          </cell>
          <cell r="BG1269" t="str">
            <v>Custom</v>
          </cell>
          <cell r="BK1269" t="str">
            <v>N/A</v>
          </cell>
        </row>
        <row r="1270">
          <cell r="H1270" t="str">
            <v>LED391-FIXT</v>
          </cell>
          <cell r="M1270" t="str">
            <v>Light Emitting Diode (LED)</v>
          </cell>
          <cell r="W1270" t="str">
            <v>(1) 391W fixture, any bulb shape, any application</v>
          </cell>
          <cell r="AM1270" t="str">
            <v>NA</v>
          </cell>
          <cell r="AP1270" t="str">
            <v>NA</v>
          </cell>
          <cell r="AS1270">
            <v>391</v>
          </cell>
          <cell r="AV1270" t="str">
            <v>Electronic</v>
          </cell>
          <cell r="AZ1270" t="str">
            <v>LED</v>
          </cell>
          <cell r="BG1270" t="str">
            <v>Custom</v>
          </cell>
          <cell r="BK1270" t="str">
            <v>N/A</v>
          </cell>
        </row>
        <row r="1271">
          <cell r="H1271" t="str">
            <v>LED392-FIXT</v>
          </cell>
          <cell r="M1271" t="str">
            <v>Light Emitting Diode (LED)</v>
          </cell>
          <cell r="W1271" t="str">
            <v>(1) 392W fixture, any bulb shape, any application</v>
          </cell>
          <cell r="AM1271" t="str">
            <v>NA</v>
          </cell>
          <cell r="AP1271" t="str">
            <v>NA</v>
          </cell>
          <cell r="AS1271">
            <v>392</v>
          </cell>
          <cell r="AV1271" t="str">
            <v>Electronic</v>
          </cell>
          <cell r="AZ1271" t="str">
            <v>LED</v>
          </cell>
          <cell r="BG1271" t="str">
            <v>Custom</v>
          </cell>
          <cell r="BK1271" t="str">
            <v>N/A</v>
          </cell>
        </row>
        <row r="1272">
          <cell r="H1272" t="str">
            <v>LED393-FIXT</v>
          </cell>
          <cell r="M1272" t="str">
            <v>Light Emitting Diode (LED)</v>
          </cell>
          <cell r="W1272" t="str">
            <v>(1) 393W fixture, any bulb shape, any application</v>
          </cell>
          <cell r="AM1272" t="str">
            <v>NA</v>
          </cell>
          <cell r="AP1272" t="str">
            <v>NA</v>
          </cell>
          <cell r="AS1272">
            <v>393</v>
          </cell>
          <cell r="AV1272" t="str">
            <v>Electronic</v>
          </cell>
          <cell r="AZ1272" t="str">
            <v>LED</v>
          </cell>
          <cell r="BG1272" t="str">
            <v>Custom</v>
          </cell>
          <cell r="BK1272" t="str">
            <v>N/A</v>
          </cell>
        </row>
        <row r="1273">
          <cell r="H1273" t="str">
            <v>LED394-FIXT</v>
          </cell>
          <cell r="M1273" t="str">
            <v>Light Emitting Diode (LED)</v>
          </cell>
          <cell r="W1273" t="str">
            <v>(1) 394W fixture, any bulb shape, any application</v>
          </cell>
          <cell r="AM1273" t="str">
            <v>NA</v>
          </cell>
          <cell r="AP1273" t="str">
            <v>NA</v>
          </cell>
          <cell r="AS1273">
            <v>394</v>
          </cell>
          <cell r="AV1273" t="str">
            <v>Electronic</v>
          </cell>
          <cell r="AZ1273" t="str">
            <v>LED</v>
          </cell>
          <cell r="BG1273" t="str">
            <v>Custom</v>
          </cell>
          <cell r="BK1273" t="str">
            <v>N/A</v>
          </cell>
        </row>
        <row r="1274">
          <cell r="H1274" t="str">
            <v>LED395-FIXT</v>
          </cell>
          <cell r="M1274" t="str">
            <v>Light Emitting Diode (LED)</v>
          </cell>
          <cell r="W1274" t="str">
            <v>(1) 395W fixture, any bulb shape, any application</v>
          </cell>
          <cell r="AM1274" t="str">
            <v>NA</v>
          </cell>
          <cell r="AP1274" t="str">
            <v>NA</v>
          </cell>
          <cell r="AS1274">
            <v>395</v>
          </cell>
          <cell r="AV1274" t="str">
            <v>Electronic</v>
          </cell>
          <cell r="AZ1274" t="str">
            <v>LED</v>
          </cell>
          <cell r="BG1274" t="str">
            <v>Custom</v>
          </cell>
          <cell r="BK1274" t="str">
            <v>N/A</v>
          </cell>
        </row>
        <row r="1275">
          <cell r="H1275" t="str">
            <v>LED396-FIXT</v>
          </cell>
          <cell r="M1275" t="str">
            <v>Light Emitting Diode (LED)</v>
          </cell>
          <cell r="W1275" t="str">
            <v>(1) 396W fixture, any bulb shape, any application</v>
          </cell>
          <cell r="AM1275" t="str">
            <v>NA</v>
          </cell>
          <cell r="AP1275" t="str">
            <v>NA</v>
          </cell>
          <cell r="AS1275">
            <v>396</v>
          </cell>
          <cell r="AV1275" t="str">
            <v>Electronic</v>
          </cell>
          <cell r="AZ1275" t="str">
            <v>LED</v>
          </cell>
          <cell r="BG1275" t="str">
            <v>Custom</v>
          </cell>
          <cell r="BK1275" t="str">
            <v>N/A</v>
          </cell>
        </row>
        <row r="1276">
          <cell r="H1276" t="str">
            <v>LED397-FIXT</v>
          </cell>
          <cell r="M1276" t="str">
            <v>Light Emitting Diode (LED)</v>
          </cell>
          <cell r="W1276" t="str">
            <v>(1) 397W fixture, any bulb shape, any application</v>
          </cell>
          <cell r="AM1276" t="str">
            <v>NA</v>
          </cell>
          <cell r="AP1276" t="str">
            <v>NA</v>
          </cell>
          <cell r="AS1276">
            <v>397</v>
          </cell>
          <cell r="AV1276" t="str">
            <v>Electronic</v>
          </cell>
          <cell r="AZ1276" t="str">
            <v>LED</v>
          </cell>
          <cell r="BG1276" t="str">
            <v>Custom</v>
          </cell>
          <cell r="BK1276" t="str">
            <v>N/A</v>
          </cell>
        </row>
        <row r="1277">
          <cell r="H1277" t="str">
            <v>LED398-FIXT</v>
          </cell>
          <cell r="M1277" t="str">
            <v>Light Emitting Diode (LED)</v>
          </cell>
          <cell r="W1277" t="str">
            <v>(1) 398W fixture, any bulb shape, any application</v>
          </cell>
          <cell r="AM1277" t="str">
            <v>NA</v>
          </cell>
          <cell r="AP1277" t="str">
            <v>NA</v>
          </cell>
          <cell r="AS1277">
            <v>398</v>
          </cell>
          <cell r="AV1277" t="str">
            <v>Electronic</v>
          </cell>
          <cell r="AZ1277" t="str">
            <v>LED</v>
          </cell>
          <cell r="BG1277" t="str">
            <v>Custom</v>
          </cell>
          <cell r="BK1277" t="str">
            <v>N/A</v>
          </cell>
        </row>
        <row r="1278">
          <cell r="H1278" t="str">
            <v>LED399-FIXT</v>
          </cell>
          <cell r="M1278" t="str">
            <v>Light Emitting Diode (LED)</v>
          </cell>
          <cell r="W1278" t="str">
            <v>(1) 399W fixture, any bulb shape, any application</v>
          </cell>
          <cell r="AM1278" t="str">
            <v>NA</v>
          </cell>
          <cell r="AP1278" t="str">
            <v>NA</v>
          </cell>
          <cell r="AS1278">
            <v>399</v>
          </cell>
          <cell r="AV1278" t="str">
            <v>Electronic</v>
          </cell>
          <cell r="AZ1278" t="str">
            <v>LED</v>
          </cell>
          <cell r="BG1278" t="str">
            <v>Custom</v>
          </cell>
          <cell r="BK1278" t="str">
            <v>N/A</v>
          </cell>
        </row>
        <row r="1279">
          <cell r="H1279" t="str">
            <v>LED400-FIXT</v>
          </cell>
          <cell r="M1279" t="str">
            <v>Light Emitting Diode (LED)</v>
          </cell>
          <cell r="W1279" t="str">
            <v>(1) 400W fixture, any bulb shape, any application</v>
          </cell>
          <cell r="AM1279" t="str">
            <v>NA</v>
          </cell>
          <cell r="AP1279" t="str">
            <v>NA</v>
          </cell>
          <cell r="AS1279">
            <v>400</v>
          </cell>
          <cell r="AV1279" t="str">
            <v>Electronic</v>
          </cell>
          <cell r="AZ1279" t="str">
            <v>LED</v>
          </cell>
          <cell r="BG1279" t="str">
            <v>Custom</v>
          </cell>
          <cell r="BK1279" t="str">
            <v>N/A</v>
          </cell>
        </row>
        <row r="1280">
          <cell r="H1280" t="str">
            <v>LED401-FIXT</v>
          </cell>
          <cell r="M1280" t="str">
            <v>Light Emitting Diode (LED)</v>
          </cell>
          <cell r="W1280" t="str">
            <v>(1) 401W fixture, any bulb shape, any application</v>
          </cell>
          <cell r="AM1280" t="str">
            <v>NA</v>
          </cell>
          <cell r="AP1280" t="str">
            <v>NA</v>
          </cell>
          <cell r="AS1280">
            <v>401</v>
          </cell>
          <cell r="AV1280" t="str">
            <v>Electronic</v>
          </cell>
          <cell r="AZ1280" t="str">
            <v>LED</v>
          </cell>
          <cell r="BG1280" t="str">
            <v>Custom</v>
          </cell>
          <cell r="BK1280" t="str">
            <v>N/A</v>
          </cell>
        </row>
        <row r="1281">
          <cell r="H1281" t="str">
            <v>LED402-FIXT</v>
          </cell>
          <cell r="M1281" t="str">
            <v>Light Emitting Diode (LED)</v>
          </cell>
          <cell r="W1281" t="str">
            <v>(1) 402W fixture, any bulb shape, any application</v>
          </cell>
          <cell r="AM1281" t="str">
            <v>NA</v>
          </cell>
          <cell r="AP1281" t="str">
            <v>NA</v>
          </cell>
          <cell r="AS1281">
            <v>402</v>
          </cell>
          <cell r="AV1281" t="str">
            <v>Electronic</v>
          </cell>
          <cell r="AZ1281" t="str">
            <v>LED</v>
          </cell>
          <cell r="BG1281" t="str">
            <v>Custom</v>
          </cell>
          <cell r="BK1281" t="str">
            <v>N/A</v>
          </cell>
        </row>
        <row r="1282">
          <cell r="H1282" t="str">
            <v>LED403-FIXT</v>
          </cell>
          <cell r="M1282" t="str">
            <v>Light Emitting Diode (LED)</v>
          </cell>
          <cell r="W1282" t="str">
            <v>(1) 403W fixture, any bulb shape, any application</v>
          </cell>
          <cell r="AM1282" t="str">
            <v>NA</v>
          </cell>
          <cell r="AP1282" t="str">
            <v>NA</v>
          </cell>
          <cell r="AS1282">
            <v>403</v>
          </cell>
          <cell r="AV1282" t="str">
            <v>Electronic</v>
          </cell>
          <cell r="AZ1282" t="str">
            <v>LED</v>
          </cell>
          <cell r="BG1282" t="str">
            <v>Custom</v>
          </cell>
          <cell r="BK1282" t="str">
            <v>N/A</v>
          </cell>
        </row>
        <row r="1283">
          <cell r="H1283" t="str">
            <v>LED404-FIXT</v>
          </cell>
          <cell r="M1283" t="str">
            <v>Light Emitting Diode (LED)</v>
          </cell>
          <cell r="W1283" t="str">
            <v>(1) 404W fixture, any bulb shape, any application</v>
          </cell>
          <cell r="AM1283" t="str">
            <v>NA</v>
          </cell>
          <cell r="AP1283" t="str">
            <v>NA</v>
          </cell>
          <cell r="AS1283">
            <v>404</v>
          </cell>
          <cell r="AV1283" t="str">
            <v>Electronic</v>
          </cell>
          <cell r="AZ1283" t="str">
            <v>LED</v>
          </cell>
          <cell r="BG1283" t="str">
            <v>Custom</v>
          </cell>
          <cell r="BK1283" t="str">
            <v>N/A</v>
          </cell>
        </row>
        <row r="1284">
          <cell r="H1284" t="str">
            <v>LED405-FIXT</v>
          </cell>
          <cell r="M1284" t="str">
            <v>Light Emitting Diode (LED)</v>
          </cell>
          <cell r="W1284" t="str">
            <v>(1) 405W fixture, any bulb shape, any application</v>
          </cell>
          <cell r="AM1284" t="str">
            <v>NA</v>
          </cell>
          <cell r="AP1284" t="str">
            <v>NA</v>
          </cell>
          <cell r="AS1284">
            <v>405</v>
          </cell>
          <cell r="AV1284" t="str">
            <v>Electronic</v>
          </cell>
          <cell r="AZ1284" t="str">
            <v>LED</v>
          </cell>
          <cell r="BG1284" t="str">
            <v>Custom</v>
          </cell>
          <cell r="BK1284" t="str">
            <v>N/A</v>
          </cell>
        </row>
        <row r="1285">
          <cell r="H1285" t="str">
            <v>LED406-FIXT</v>
          </cell>
          <cell r="M1285" t="str">
            <v>Light Emitting Diode (LED)</v>
          </cell>
          <cell r="W1285" t="str">
            <v>(1) 406W fixture, any bulb shape, any application</v>
          </cell>
          <cell r="AM1285" t="str">
            <v>NA</v>
          </cell>
          <cell r="AP1285" t="str">
            <v>NA</v>
          </cell>
          <cell r="AS1285">
            <v>406</v>
          </cell>
          <cell r="AV1285" t="str">
            <v>Electronic</v>
          </cell>
          <cell r="AZ1285" t="str">
            <v>LED</v>
          </cell>
          <cell r="BG1285" t="str">
            <v>Custom</v>
          </cell>
          <cell r="BK1285" t="str">
            <v>N/A</v>
          </cell>
        </row>
        <row r="1286">
          <cell r="H1286" t="str">
            <v>LED407-FIXT</v>
          </cell>
          <cell r="M1286" t="str">
            <v>Light Emitting Diode (LED)</v>
          </cell>
          <cell r="W1286" t="str">
            <v>(1) 407W fixture, any bulb shape, any application</v>
          </cell>
          <cell r="AM1286" t="str">
            <v>NA</v>
          </cell>
          <cell r="AP1286" t="str">
            <v>NA</v>
          </cell>
          <cell r="AS1286">
            <v>407</v>
          </cell>
          <cell r="AV1286" t="str">
            <v>Electronic</v>
          </cell>
          <cell r="AZ1286" t="str">
            <v>LED</v>
          </cell>
          <cell r="BG1286" t="str">
            <v>Custom</v>
          </cell>
          <cell r="BK1286" t="str">
            <v>N/A</v>
          </cell>
        </row>
        <row r="1287">
          <cell r="H1287" t="str">
            <v>LED408-FIXT</v>
          </cell>
          <cell r="M1287" t="str">
            <v>Light Emitting Diode (LED)</v>
          </cell>
          <cell r="W1287" t="str">
            <v>(1) 408W fixture, any bulb shape, any application</v>
          </cell>
          <cell r="AM1287" t="str">
            <v>NA</v>
          </cell>
          <cell r="AP1287" t="str">
            <v>NA</v>
          </cell>
          <cell r="AS1287">
            <v>408</v>
          </cell>
          <cell r="AV1287" t="str">
            <v>Electronic</v>
          </cell>
          <cell r="AZ1287" t="str">
            <v>LED</v>
          </cell>
          <cell r="BG1287" t="str">
            <v>Custom</v>
          </cell>
          <cell r="BK1287" t="str">
            <v>N/A</v>
          </cell>
        </row>
        <row r="1288">
          <cell r="H1288" t="str">
            <v>LED409-FIXT</v>
          </cell>
          <cell r="M1288" t="str">
            <v>Light Emitting Diode (LED)</v>
          </cell>
          <cell r="W1288" t="str">
            <v>(1) 409W fixture, any bulb shape, any application</v>
          </cell>
          <cell r="AM1288" t="str">
            <v>NA</v>
          </cell>
          <cell r="AP1288" t="str">
            <v>NA</v>
          </cell>
          <cell r="AS1288">
            <v>409</v>
          </cell>
          <cell r="AV1288" t="str">
            <v>Electronic</v>
          </cell>
          <cell r="AZ1288" t="str">
            <v>LED</v>
          </cell>
          <cell r="BG1288" t="str">
            <v>Custom</v>
          </cell>
          <cell r="BK1288" t="str">
            <v>N/A</v>
          </cell>
        </row>
        <row r="1289">
          <cell r="H1289" t="str">
            <v>LED410-FIXT</v>
          </cell>
          <cell r="M1289" t="str">
            <v>Light Emitting Diode (LED)</v>
          </cell>
          <cell r="W1289" t="str">
            <v>(1) 410W fixture, any bulb shape, any application</v>
          </cell>
          <cell r="AM1289" t="str">
            <v>NA</v>
          </cell>
          <cell r="AP1289" t="str">
            <v>NA</v>
          </cell>
          <cell r="AS1289">
            <v>410</v>
          </cell>
          <cell r="AV1289" t="str">
            <v>Electronic</v>
          </cell>
          <cell r="AZ1289" t="str">
            <v>LED</v>
          </cell>
          <cell r="BG1289" t="str">
            <v>Custom</v>
          </cell>
          <cell r="BK1289" t="str">
            <v>N/A</v>
          </cell>
        </row>
        <row r="1290">
          <cell r="H1290" t="str">
            <v>LED411-FIXT</v>
          </cell>
          <cell r="M1290" t="str">
            <v>Light Emitting Diode (LED)</v>
          </cell>
          <cell r="W1290" t="str">
            <v>(1) 411W fixture, any bulb shape, any application</v>
          </cell>
          <cell r="AM1290" t="str">
            <v>NA</v>
          </cell>
          <cell r="AP1290" t="str">
            <v>NA</v>
          </cell>
          <cell r="AS1290">
            <v>411</v>
          </cell>
          <cell r="AV1290" t="str">
            <v>Electronic</v>
          </cell>
          <cell r="AZ1290" t="str">
            <v>LED</v>
          </cell>
          <cell r="BG1290" t="str">
            <v>Custom</v>
          </cell>
          <cell r="BK1290" t="str">
            <v>N/A</v>
          </cell>
        </row>
        <row r="1291">
          <cell r="H1291" t="str">
            <v>LED412-FIXT</v>
          </cell>
          <cell r="M1291" t="str">
            <v>Light Emitting Diode (LED)</v>
          </cell>
          <cell r="W1291" t="str">
            <v>(1) 412W fixture, any bulb shape, any application</v>
          </cell>
          <cell r="AM1291" t="str">
            <v>NA</v>
          </cell>
          <cell r="AP1291" t="str">
            <v>NA</v>
          </cell>
          <cell r="AS1291">
            <v>412</v>
          </cell>
          <cell r="AV1291" t="str">
            <v>Electronic</v>
          </cell>
          <cell r="AZ1291" t="str">
            <v>LED</v>
          </cell>
          <cell r="BG1291" t="str">
            <v>Custom</v>
          </cell>
          <cell r="BK1291" t="str">
            <v>N/A</v>
          </cell>
        </row>
        <row r="1292">
          <cell r="H1292" t="str">
            <v>LED413-FIXT</v>
          </cell>
          <cell r="M1292" t="str">
            <v>Light Emitting Diode (LED)</v>
          </cell>
          <cell r="W1292" t="str">
            <v>(1) 413W fixture, any bulb shape, any application</v>
          </cell>
          <cell r="AM1292" t="str">
            <v>NA</v>
          </cell>
          <cell r="AP1292" t="str">
            <v>NA</v>
          </cell>
          <cell r="AS1292">
            <v>413</v>
          </cell>
          <cell r="AV1292" t="str">
            <v>Electronic</v>
          </cell>
          <cell r="AZ1292" t="str">
            <v>LED</v>
          </cell>
          <cell r="BG1292" t="str">
            <v>Custom</v>
          </cell>
          <cell r="BK1292" t="str">
            <v>N/A</v>
          </cell>
        </row>
        <row r="1293">
          <cell r="H1293" t="str">
            <v>LED414-FIXT</v>
          </cell>
          <cell r="M1293" t="str">
            <v>Light Emitting Diode (LED)</v>
          </cell>
          <cell r="W1293" t="str">
            <v>(1) 414W fixture, any bulb shape, any application</v>
          </cell>
          <cell r="AM1293" t="str">
            <v>NA</v>
          </cell>
          <cell r="AP1293" t="str">
            <v>NA</v>
          </cell>
          <cell r="AS1293">
            <v>414</v>
          </cell>
          <cell r="AV1293" t="str">
            <v>Electronic</v>
          </cell>
          <cell r="AZ1293" t="str">
            <v>LED</v>
          </cell>
          <cell r="BG1293" t="str">
            <v>Custom</v>
          </cell>
          <cell r="BK1293" t="str">
            <v>N/A</v>
          </cell>
        </row>
        <row r="1294">
          <cell r="H1294" t="str">
            <v>LED415-FIXT</v>
          </cell>
          <cell r="M1294" t="str">
            <v>Light Emitting Diode (LED)</v>
          </cell>
          <cell r="W1294" t="str">
            <v>(1) 415W fixture, any bulb shape, any application</v>
          </cell>
          <cell r="AM1294" t="str">
            <v>NA</v>
          </cell>
          <cell r="AP1294" t="str">
            <v>NA</v>
          </cell>
          <cell r="AS1294">
            <v>415</v>
          </cell>
          <cell r="AV1294" t="str">
            <v>Electronic</v>
          </cell>
          <cell r="AZ1294" t="str">
            <v>LED</v>
          </cell>
          <cell r="BG1294" t="str">
            <v>Custom</v>
          </cell>
          <cell r="BK1294" t="str">
            <v>N/A</v>
          </cell>
        </row>
        <row r="1295">
          <cell r="H1295" t="str">
            <v>LED416-FIXT</v>
          </cell>
          <cell r="M1295" t="str">
            <v>Light Emitting Diode (LED)</v>
          </cell>
          <cell r="W1295" t="str">
            <v>(1) 416W fixture, any bulb shape, any application</v>
          </cell>
          <cell r="AM1295" t="str">
            <v>NA</v>
          </cell>
          <cell r="AP1295" t="str">
            <v>NA</v>
          </cell>
          <cell r="AS1295">
            <v>416</v>
          </cell>
          <cell r="AV1295" t="str">
            <v>Electronic</v>
          </cell>
          <cell r="AZ1295" t="str">
            <v>LED</v>
          </cell>
          <cell r="BG1295" t="str">
            <v>Custom</v>
          </cell>
          <cell r="BK1295" t="str">
            <v>N/A</v>
          </cell>
        </row>
        <row r="1296">
          <cell r="H1296" t="str">
            <v>LED417-FIXT</v>
          </cell>
          <cell r="M1296" t="str">
            <v>Light Emitting Diode (LED)</v>
          </cell>
          <cell r="W1296" t="str">
            <v>(1) 417W fixture, any bulb shape, any application</v>
          </cell>
          <cell r="AM1296" t="str">
            <v>NA</v>
          </cell>
          <cell r="AP1296" t="str">
            <v>NA</v>
          </cell>
          <cell r="AS1296">
            <v>417</v>
          </cell>
          <cell r="AV1296" t="str">
            <v>Electronic</v>
          </cell>
          <cell r="AZ1296" t="str">
            <v>LED</v>
          </cell>
          <cell r="BG1296" t="str">
            <v>Custom</v>
          </cell>
          <cell r="BK1296" t="str">
            <v>N/A</v>
          </cell>
        </row>
        <row r="1297">
          <cell r="H1297" t="str">
            <v>LED418-FIXT</v>
          </cell>
          <cell r="M1297" t="str">
            <v>Light Emitting Diode (LED)</v>
          </cell>
          <cell r="W1297" t="str">
            <v>(1) 418W fixture, any bulb shape, any application</v>
          </cell>
          <cell r="AM1297" t="str">
            <v>NA</v>
          </cell>
          <cell r="AP1297" t="str">
            <v>NA</v>
          </cell>
          <cell r="AS1297">
            <v>418</v>
          </cell>
          <cell r="AV1297" t="str">
            <v>Electronic</v>
          </cell>
          <cell r="AZ1297" t="str">
            <v>LED</v>
          </cell>
          <cell r="BG1297" t="str">
            <v>Custom</v>
          </cell>
          <cell r="BK1297" t="str">
            <v>N/A</v>
          </cell>
        </row>
        <row r="1298">
          <cell r="H1298" t="str">
            <v>LED419-FIXT</v>
          </cell>
          <cell r="M1298" t="str">
            <v>Light Emitting Diode (LED)</v>
          </cell>
          <cell r="W1298" t="str">
            <v>(1) 419W fixture, any bulb shape, any application</v>
          </cell>
          <cell r="AM1298" t="str">
            <v>NA</v>
          </cell>
          <cell r="AP1298" t="str">
            <v>NA</v>
          </cell>
          <cell r="AS1298">
            <v>419</v>
          </cell>
          <cell r="AV1298" t="str">
            <v>Electronic</v>
          </cell>
          <cell r="AZ1298" t="str">
            <v>LED</v>
          </cell>
          <cell r="BG1298" t="str">
            <v>Custom</v>
          </cell>
          <cell r="BK1298" t="str">
            <v>N/A</v>
          </cell>
        </row>
        <row r="1299">
          <cell r="H1299" t="str">
            <v>LED420-FIXT</v>
          </cell>
          <cell r="M1299" t="str">
            <v>Light Emitting Diode (LED)</v>
          </cell>
          <cell r="W1299" t="str">
            <v>(1) 420W fixture, any bulb shape, any application</v>
          </cell>
          <cell r="AM1299" t="str">
            <v>NA</v>
          </cell>
          <cell r="AP1299" t="str">
            <v>NA</v>
          </cell>
          <cell r="AS1299">
            <v>420</v>
          </cell>
          <cell r="AV1299" t="str">
            <v>Electronic</v>
          </cell>
          <cell r="AZ1299" t="str">
            <v>LED</v>
          </cell>
          <cell r="BG1299" t="str">
            <v>Custom</v>
          </cell>
          <cell r="BK1299" t="str">
            <v>N/A</v>
          </cell>
        </row>
        <row r="1300">
          <cell r="H1300" t="str">
            <v>LED421-FIXT</v>
          </cell>
          <cell r="M1300" t="str">
            <v>Light Emitting Diode (LED)</v>
          </cell>
          <cell r="W1300" t="str">
            <v>(1) 421W fixture, any bulb shape, any application</v>
          </cell>
          <cell r="AM1300" t="str">
            <v>NA</v>
          </cell>
          <cell r="AP1300" t="str">
            <v>NA</v>
          </cell>
          <cell r="AS1300">
            <v>421</v>
          </cell>
          <cell r="AV1300" t="str">
            <v>Electronic</v>
          </cell>
          <cell r="AZ1300" t="str">
            <v>LED</v>
          </cell>
          <cell r="BG1300" t="str">
            <v>Custom</v>
          </cell>
          <cell r="BK1300" t="str">
            <v>N/A</v>
          </cell>
        </row>
        <row r="1301">
          <cell r="H1301" t="str">
            <v>LED422-FIXT</v>
          </cell>
          <cell r="M1301" t="str">
            <v>Light Emitting Diode (LED)</v>
          </cell>
          <cell r="W1301" t="str">
            <v>(1) 422W fixture, any bulb shape, any application</v>
          </cell>
          <cell r="AM1301" t="str">
            <v>NA</v>
          </cell>
          <cell r="AP1301" t="str">
            <v>NA</v>
          </cell>
          <cell r="AS1301">
            <v>422</v>
          </cell>
          <cell r="AV1301" t="str">
            <v>Electronic</v>
          </cell>
          <cell r="AZ1301" t="str">
            <v>LED</v>
          </cell>
          <cell r="BG1301" t="str">
            <v>Custom</v>
          </cell>
          <cell r="BK1301" t="str">
            <v>N/A</v>
          </cell>
        </row>
        <row r="1302">
          <cell r="H1302" t="str">
            <v>LED423-FIXT</v>
          </cell>
          <cell r="M1302" t="str">
            <v>Light Emitting Diode (LED)</v>
          </cell>
          <cell r="W1302" t="str">
            <v>(1) 423W fixture, any bulb shape, any application</v>
          </cell>
          <cell r="AM1302" t="str">
            <v>NA</v>
          </cell>
          <cell r="AP1302" t="str">
            <v>NA</v>
          </cell>
          <cell r="AS1302">
            <v>423</v>
          </cell>
          <cell r="AV1302" t="str">
            <v>Electronic</v>
          </cell>
          <cell r="AZ1302" t="str">
            <v>LED</v>
          </cell>
          <cell r="BG1302" t="str">
            <v>Custom</v>
          </cell>
          <cell r="BK1302" t="str">
            <v>N/A</v>
          </cell>
        </row>
        <row r="1303">
          <cell r="H1303" t="str">
            <v>LED424-FIXT</v>
          </cell>
          <cell r="M1303" t="str">
            <v>Light Emitting Diode (LED)</v>
          </cell>
          <cell r="W1303" t="str">
            <v>(1) 424W fixture, any bulb shape, any application</v>
          </cell>
          <cell r="AM1303" t="str">
            <v>NA</v>
          </cell>
          <cell r="AP1303" t="str">
            <v>NA</v>
          </cell>
          <cell r="AS1303">
            <v>424</v>
          </cell>
          <cell r="AV1303" t="str">
            <v>Electronic</v>
          </cell>
          <cell r="AZ1303" t="str">
            <v>LED</v>
          </cell>
          <cell r="BG1303" t="str">
            <v>Custom</v>
          </cell>
          <cell r="BK1303" t="str">
            <v>N/A</v>
          </cell>
        </row>
        <row r="1304">
          <cell r="H1304" t="str">
            <v>LED425-FIXT</v>
          </cell>
          <cell r="M1304" t="str">
            <v>Light Emitting Diode (LED)</v>
          </cell>
          <cell r="W1304" t="str">
            <v>(1) 425W fixture, any bulb shape, any application</v>
          </cell>
          <cell r="AM1304" t="str">
            <v>NA</v>
          </cell>
          <cell r="AP1304" t="str">
            <v>NA</v>
          </cell>
          <cell r="AS1304">
            <v>425</v>
          </cell>
          <cell r="AV1304" t="str">
            <v>Electronic</v>
          </cell>
          <cell r="AZ1304" t="str">
            <v>LED</v>
          </cell>
          <cell r="BG1304" t="str">
            <v>Custom</v>
          </cell>
          <cell r="BK1304" t="str">
            <v>N/A</v>
          </cell>
        </row>
        <row r="1305">
          <cell r="H1305" t="str">
            <v>LED426-FIXT</v>
          </cell>
          <cell r="M1305" t="str">
            <v>Light Emitting Diode (LED)</v>
          </cell>
          <cell r="W1305" t="str">
            <v>(1) 426W fixture, any bulb shape, any application</v>
          </cell>
          <cell r="AM1305" t="str">
            <v>NA</v>
          </cell>
          <cell r="AP1305" t="str">
            <v>NA</v>
          </cell>
          <cell r="AS1305">
            <v>426</v>
          </cell>
          <cell r="AV1305" t="str">
            <v>Electronic</v>
          </cell>
          <cell r="AZ1305" t="str">
            <v>LED</v>
          </cell>
          <cell r="BG1305" t="str">
            <v>Custom</v>
          </cell>
          <cell r="BK1305" t="str">
            <v>N/A</v>
          </cell>
        </row>
        <row r="1306">
          <cell r="H1306" t="str">
            <v>LED427-FIXT</v>
          </cell>
          <cell r="M1306" t="str">
            <v>Light Emitting Diode (LED)</v>
          </cell>
          <cell r="W1306" t="str">
            <v>(1) 427W fixture, any bulb shape, any application</v>
          </cell>
          <cell r="AM1306" t="str">
            <v>NA</v>
          </cell>
          <cell r="AP1306" t="str">
            <v>NA</v>
          </cell>
          <cell r="AS1306">
            <v>427</v>
          </cell>
          <cell r="AV1306" t="str">
            <v>Electronic</v>
          </cell>
          <cell r="AZ1306" t="str">
            <v>LED</v>
          </cell>
          <cell r="BG1306" t="str">
            <v>Custom</v>
          </cell>
          <cell r="BK1306" t="str">
            <v>N/A</v>
          </cell>
        </row>
        <row r="1307">
          <cell r="H1307" t="str">
            <v>LED428-FIXT</v>
          </cell>
          <cell r="M1307" t="str">
            <v>Light Emitting Diode (LED)</v>
          </cell>
          <cell r="W1307" t="str">
            <v>(1) 428W fixture, any bulb shape, any application</v>
          </cell>
          <cell r="AM1307" t="str">
            <v>NA</v>
          </cell>
          <cell r="AP1307" t="str">
            <v>NA</v>
          </cell>
          <cell r="AS1307">
            <v>428</v>
          </cell>
          <cell r="AV1307" t="str">
            <v>Electronic</v>
          </cell>
          <cell r="AZ1307" t="str">
            <v>LED</v>
          </cell>
          <cell r="BG1307" t="str">
            <v>Custom</v>
          </cell>
          <cell r="BK1307" t="str">
            <v>N/A</v>
          </cell>
        </row>
        <row r="1308">
          <cell r="H1308" t="str">
            <v>LED429-FIXT</v>
          </cell>
          <cell r="M1308" t="str">
            <v>Light Emitting Diode (LED)</v>
          </cell>
          <cell r="W1308" t="str">
            <v>(1) 429W fixture, any bulb shape, any application</v>
          </cell>
          <cell r="AM1308" t="str">
            <v>NA</v>
          </cell>
          <cell r="AP1308" t="str">
            <v>NA</v>
          </cell>
          <cell r="AS1308">
            <v>429</v>
          </cell>
          <cell r="AV1308" t="str">
            <v>Electronic</v>
          </cell>
          <cell r="AZ1308" t="str">
            <v>LED</v>
          </cell>
          <cell r="BG1308" t="str">
            <v>Custom</v>
          </cell>
          <cell r="BK1308" t="str">
            <v>N/A</v>
          </cell>
        </row>
        <row r="1309">
          <cell r="H1309" t="str">
            <v>LED430-FIXT</v>
          </cell>
          <cell r="M1309" t="str">
            <v>Light Emitting Diode (LED)</v>
          </cell>
          <cell r="W1309" t="str">
            <v>(1) 430W fixture, any bulb shape, any application</v>
          </cell>
          <cell r="AM1309" t="str">
            <v>NA</v>
          </cell>
          <cell r="AP1309" t="str">
            <v>NA</v>
          </cell>
          <cell r="AS1309">
            <v>430</v>
          </cell>
          <cell r="AV1309" t="str">
            <v>Electronic</v>
          </cell>
          <cell r="AZ1309" t="str">
            <v>LED</v>
          </cell>
          <cell r="BG1309" t="str">
            <v>Custom</v>
          </cell>
          <cell r="BK1309" t="str">
            <v>N/A</v>
          </cell>
        </row>
        <row r="1310">
          <cell r="H1310" t="str">
            <v>LED431-FIXT</v>
          </cell>
          <cell r="M1310" t="str">
            <v>Light Emitting Diode (LED)</v>
          </cell>
          <cell r="W1310" t="str">
            <v>(1) 431W fixture, any bulb shape, any application</v>
          </cell>
          <cell r="AM1310" t="str">
            <v>NA</v>
          </cell>
          <cell r="AP1310" t="str">
            <v>NA</v>
          </cell>
          <cell r="AS1310">
            <v>431</v>
          </cell>
          <cell r="AV1310" t="str">
            <v>Electronic</v>
          </cell>
          <cell r="AZ1310" t="str">
            <v>LED</v>
          </cell>
          <cell r="BG1310" t="str">
            <v>Custom</v>
          </cell>
          <cell r="BK1310" t="str">
            <v>N/A</v>
          </cell>
        </row>
        <row r="1311">
          <cell r="H1311" t="str">
            <v>LED432-FIXT</v>
          </cell>
          <cell r="M1311" t="str">
            <v>Light Emitting Diode (LED)</v>
          </cell>
          <cell r="W1311" t="str">
            <v>(1) 432W fixture, any bulb shape, any application</v>
          </cell>
          <cell r="AM1311" t="str">
            <v>NA</v>
          </cell>
          <cell r="AP1311" t="str">
            <v>NA</v>
          </cell>
          <cell r="AS1311">
            <v>432</v>
          </cell>
          <cell r="AV1311" t="str">
            <v>Electronic</v>
          </cell>
          <cell r="AZ1311" t="str">
            <v>LED</v>
          </cell>
          <cell r="BG1311" t="str">
            <v>Custom</v>
          </cell>
          <cell r="BK1311" t="str">
            <v>N/A</v>
          </cell>
        </row>
        <row r="1312">
          <cell r="H1312" t="str">
            <v>LED433-FIXT</v>
          </cell>
          <cell r="M1312" t="str">
            <v>Light Emitting Diode (LED)</v>
          </cell>
          <cell r="W1312" t="str">
            <v>(1) 433W fixture, any bulb shape, any application</v>
          </cell>
          <cell r="AM1312" t="str">
            <v>NA</v>
          </cell>
          <cell r="AP1312" t="str">
            <v>NA</v>
          </cell>
          <cell r="AS1312">
            <v>433</v>
          </cell>
          <cell r="AV1312" t="str">
            <v>Electronic</v>
          </cell>
          <cell r="AZ1312" t="str">
            <v>LED</v>
          </cell>
          <cell r="BG1312" t="str">
            <v>Custom</v>
          </cell>
          <cell r="BK1312" t="str">
            <v>N/A</v>
          </cell>
        </row>
        <row r="1313">
          <cell r="H1313" t="str">
            <v>LED434-FIXT</v>
          </cell>
          <cell r="M1313" t="str">
            <v>Light Emitting Diode (LED)</v>
          </cell>
          <cell r="W1313" t="str">
            <v>(1) 434W fixture, any bulb shape, any application</v>
          </cell>
          <cell r="AM1313" t="str">
            <v>NA</v>
          </cell>
          <cell r="AP1313" t="str">
            <v>NA</v>
          </cell>
          <cell r="AS1313">
            <v>434</v>
          </cell>
          <cell r="AV1313" t="str">
            <v>Electronic</v>
          </cell>
          <cell r="AZ1313" t="str">
            <v>LED</v>
          </cell>
          <cell r="BG1313" t="str">
            <v>Custom</v>
          </cell>
          <cell r="BK1313" t="str">
            <v>N/A</v>
          </cell>
        </row>
        <row r="1314">
          <cell r="H1314" t="str">
            <v>LED435-FIXT</v>
          </cell>
          <cell r="M1314" t="str">
            <v>Light Emitting Diode (LED)</v>
          </cell>
          <cell r="W1314" t="str">
            <v>(1) 435W fixture, any bulb shape, any application</v>
          </cell>
          <cell r="AM1314" t="str">
            <v>NA</v>
          </cell>
          <cell r="AP1314" t="str">
            <v>NA</v>
          </cell>
          <cell r="AS1314">
            <v>435</v>
          </cell>
          <cell r="AV1314" t="str">
            <v>Electronic</v>
          </cell>
          <cell r="AZ1314" t="str">
            <v>LED</v>
          </cell>
          <cell r="BG1314" t="str">
            <v>Custom</v>
          </cell>
          <cell r="BK1314" t="str">
            <v>N/A</v>
          </cell>
        </row>
        <row r="1315">
          <cell r="H1315" t="str">
            <v>LED436-FIXT</v>
          </cell>
          <cell r="M1315" t="str">
            <v>Light Emitting Diode (LED)</v>
          </cell>
          <cell r="W1315" t="str">
            <v>(1) 436W fixture, any bulb shape, any application</v>
          </cell>
          <cell r="AM1315" t="str">
            <v>NA</v>
          </cell>
          <cell r="AP1315" t="str">
            <v>NA</v>
          </cell>
          <cell r="AS1315">
            <v>436</v>
          </cell>
          <cell r="AV1315" t="str">
            <v>Electronic</v>
          </cell>
          <cell r="AZ1315" t="str">
            <v>LED</v>
          </cell>
          <cell r="BG1315" t="str">
            <v>Custom</v>
          </cell>
          <cell r="BK1315" t="str">
            <v>N/A</v>
          </cell>
        </row>
        <row r="1316">
          <cell r="H1316" t="str">
            <v>LED437-FIXT</v>
          </cell>
          <cell r="M1316" t="str">
            <v>Light Emitting Diode (LED)</v>
          </cell>
          <cell r="W1316" t="str">
            <v>(1) 437W fixture, any bulb shape, any application</v>
          </cell>
          <cell r="AM1316" t="str">
            <v>NA</v>
          </cell>
          <cell r="AP1316" t="str">
            <v>NA</v>
          </cell>
          <cell r="AS1316">
            <v>437</v>
          </cell>
          <cell r="AV1316" t="str">
            <v>Electronic</v>
          </cell>
          <cell r="AZ1316" t="str">
            <v>LED</v>
          </cell>
          <cell r="BG1316" t="str">
            <v>Custom</v>
          </cell>
          <cell r="BK1316" t="str">
            <v>N/A</v>
          </cell>
        </row>
        <row r="1317">
          <cell r="H1317" t="str">
            <v>LED438-FIXT</v>
          </cell>
          <cell r="M1317" t="str">
            <v>Light Emitting Diode (LED)</v>
          </cell>
          <cell r="W1317" t="str">
            <v>(1) 438W fixture, any bulb shape, any application</v>
          </cell>
          <cell r="AM1317" t="str">
            <v>NA</v>
          </cell>
          <cell r="AP1317" t="str">
            <v>NA</v>
          </cell>
          <cell r="AS1317">
            <v>438</v>
          </cell>
          <cell r="AV1317" t="str">
            <v>Electronic</v>
          </cell>
          <cell r="AZ1317" t="str">
            <v>LED</v>
          </cell>
          <cell r="BG1317" t="str">
            <v>Custom</v>
          </cell>
          <cell r="BK1317" t="str">
            <v>N/A</v>
          </cell>
        </row>
        <row r="1318">
          <cell r="H1318" t="str">
            <v>LED439-FIXT</v>
          </cell>
          <cell r="M1318" t="str">
            <v>Light Emitting Diode (LED)</v>
          </cell>
          <cell r="W1318" t="str">
            <v>(1) 439W fixture, any bulb shape, any application</v>
          </cell>
          <cell r="AM1318" t="str">
            <v>NA</v>
          </cell>
          <cell r="AP1318" t="str">
            <v>NA</v>
          </cell>
          <cell r="AS1318">
            <v>439</v>
          </cell>
          <cell r="AV1318" t="str">
            <v>Electronic</v>
          </cell>
          <cell r="AZ1318" t="str">
            <v>LED</v>
          </cell>
          <cell r="BG1318" t="str">
            <v>Custom</v>
          </cell>
          <cell r="BK1318" t="str">
            <v>N/A</v>
          </cell>
        </row>
        <row r="1319">
          <cell r="H1319" t="str">
            <v>LED440-FIXT</v>
          </cell>
          <cell r="M1319" t="str">
            <v>Light Emitting Diode (LED)</v>
          </cell>
          <cell r="W1319" t="str">
            <v>(1) 440W fixture, any bulb shape, any application</v>
          </cell>
          <cell r="AM1319" t="str">
            <v>NA</v>
          </cell>
          <cell r="AP1319" t="str">
            <v>NA</v>
          </cell>
          <cell r="AS1319">
            <v>440</v>
          </cell>
          <cell r="AV1319" t="str">
            <v>Electronic</v>
          </cell>
          <cell r="AZ1319" t="str">
            <v>LED</v>
          </cell>
          <cell r="BG1319" t="str">
            <v>Custom</v>
          </cell>
          <cell r="BK1319" t="str">
            <v>N/A</v>
          </cell>
        </row>
        <row r="1320">
          <cell r="H1320" t="str">
            <v>LED441-FIXT</v>
          </cell>
          <cell r="M1320" t="str">
            <v>Light Emitting Diode (LED)</v>
          </cell>
          <cell r="W1320" t="str">
            <v>(1) 441W fixture, any bulb shape, any application</v>
          </cell>
          <cell r="AM1320" t="str">
            <v>NA</v>
          </cell>
          <cell r="AP1320" t="str">
            <v>NA</v>
          </cell>
          <cell r="AS1320">
            <v>441</v>
          </cell>
          <cell r="AV1320" t="str">
            <v>Electronic</v>
          </cell>
          <cell r="AZ1320" t="str">
            <v>LED</v>
          </cell>
          <cell r="BG1320" t="str">
            <v>Custom</v>
          </cell>
          <cell r="BK1320" t="str">
            <v>N/A</v>
          </cell>
        </row>
        <row r="1321">
          <cell r="H1321" t="str">
            <v>LED442-FIXT</v>
          </cell>
          <cell r="M1321" t="str">
            <v>Light Emitting Diode (LED)</v>
          </cell>
          <cell r="W1321" t="str">
            <v>(1) 442W fixture, any bulb shape, any application</v>
          </cell>
          <cell r="AM1321" t="str">
            <v>NA</v>
          </cell>
          <cell r="AP1321" t="str">
            <v>NA</v>
          </cell>
          <cell r="AS1321">
            <v>442</v>
          </cell>
          <cell r="AV1321" t="str">
            <v>Electronic</v>
          </cell>
          <cell r="AZ1321" t="str">
            <v>LED</v>
          </cell>
          <cell r="BG1321" t="str">
            <v>Custom</v>
          </cell>
          <cell r="BK1321" t="str">
            <v>N/A</v>
          </cell>
        </row>
        <row r="1322">
          <cell r="H1322" t="str">
            <v>LED443-FIXT</v>
          </cell>
          <cell r="M1322" t="str">
            <v>Light Emitting Diode (LED)</v>
          </cell>
          <cell r="W1322" t="str">
            <v>(1) 443W fixture, any bulb shape, any application</v>
          </cell>
          <cell r="AM1322" t="str">
            <v>NA</v>
          </cell>
          <cell r="AP1322" t="str">
            <v>NA</v>
          </cell>
          <cell r="AS1322">
            <v>443</v>
          </cell>
          <cell r="AV1322" t="str">
            <v>Electronic</v>
          </cell>
          <cell r="AZ1322" t="str">
            <v>LED</v>
          </cell>
          <cell r="BG1322" t="str">
            <v>Custom</v>
          </cell>
          <cell r="BK1322" t="str">
            <v>N/A</v>
          </cell>
        </row>
        <row r="1323">
          <cell r="H1323" t="str">
            <v>LED444-FIXT</v>
          </cell>
          <cell r="M1323" t="str">
            <v>Light Emitting Diode (LED)</v>
          </cell>
          <cell r="W1323" t="str">
            <v>(1) 444W fixture, any bulb shape, any application</v>
          </cell>
          <cell r="AM1323" t="str">
            <v>NA</v>
          </cell>
          <cell r="AP1323" t="str">
            <v>NA</v>
          </cell>
          <cell r="AS1323">
            <v>444</v>
          </cell>
          <cell r="AV1323" t="str">
            <v>Electronic</v>
          </cell>
          <cell r="AZ1323" t="str">
            <v>LED</v>
          </cell>
          <cell r="BG1323" t="str">
            <v>Custom</v>
          </cell>
          <cell r="BK1323" t="str">
            <v>N/A</v>
          </cell>
        </row>
        <row r="1324">
          <cell r="H1324" t="str">
            <v>LED445-FIXT</v>
          </cell>
          <cell r="M1324" t="str">
            <v>Light Emitting Diode (LED)</v>
          </cell>
          <cell r="W1324" t="str">
            <v>(1) 445W fixture, any bulb shape, any application</v>
          </cell>
          <cell r="AM1324" t="str">
            <v>NA</v>
          </cell>
          <cell r="AP1324" t="str">
            <v>NA</v>
          </cell>
          <cell r="AS1324">
            <v>445</v>
          </cell>
          <cell r="AV1324" t="str">
            <v>Electronic</v>
          </cell>
          <cell r="AZ1324" t="str">
            <v>LED</v>
          </cell>
          <cell r="BG1324" t="str">
            <v>Custom</v>
          </cell>
          <cell r="BK1324" t="str">
            <v>N/A</v>
          </cell>
        </row>
        <row r="1325">
          <cell r="H1325" t="str">
            <v>LED446-FIXT</v>
          </cell>
          <cell r="M1325" t="str">
            <v>Light Emitting Diode (LED)</v>
          </cell>
          <cell r="W1325" t="str">
            <v>(1) 446W fixture, any bulb shape, any application</v>
          </cell>
          <cell r="AM1325" t="str">
            <v>NA</v>
          </cell>
          <cell r="AP1325" t="str">
            <v>NA</v>
          </cell>
          <cell r="AS1325">
            <v>446</v>
          </cell>
          <cell r="AV1325" t="str">
            <v>Electronic</v>
          </cell>
          <cell r="AZ1325" t="str">
            <v>LED</v>
          </cell>
          <cell r="BG1325" t="str">
            <v>Custom</v>
          </cell>
          <cell r="BK1325" t="str">
            <v>N/A</v>
          </cell>
        </row>
        <row r="1326">
          <cell r="H1326" t="str">
            <v>LED447-FIXT</v>
          </cell>
          <cell r="M1326" t="str">
            <v>Light Emitting Diode (LED)</v>
          </cell>
          <cell r="W1326" t="str">
            <v>(1) 447W fixture, any bulb shape, any application</v>
          </cell>
          <cell r="AM1326" t="str">
            <v>NA</v>
          </cell>
          <cell r="AP1326" t="str">
            <v>NA</v>
          </cell>
          <cell r="AS1326">
            <v>447</v>
          </cell>
          <cell r="AV1326" t="str">
            <v>Electronic</v>
          </cell>
          <cell r="AZ1326" t="str">
            <v>LED</v>
          </cell>
          <cell r="BG1326" t="str">
            <v>Custom</v>
          </cell>
          <cell r="BK1326" t="str">
            <v>N/A</v>
          </cell>
        </row>
        <row r="1327">
          <cell r="H1327" t="str">
            <v>LED448-FIXT</v>
          </cell>
          <cell r="M1327" t="str">
            <v>Light Emitting Diode (LED)</v>
          </cell>
          <cell r="W1327" t="str">
            <v>(1) 448W fixture, any bulb shape, any application</v>
          </cell>
          <cell r="AM1327" t="str">
            <v>NA</v>
          </cell>
          <cell r="AP1327" t="str">
            <v>NA</v>
          </cell>
          <cell r="AS1327">
            <v>448</v>
          </cell>
          <cell r="AV1327" t="str">
            <v>Electronic</v>
          </cell>
          <cell r="AZ1327" t="str">
            <v>LED</v>
          </cell>
          <cell r="BG1327" t="str">
            <v>Custom</v>
          </cell>
          <cell r="BK1327" t="str">
            <v>N/A</v>
          </cell>
        </row>
        <row r="1328">
          <cell r="H1328" t="str">
            <v>LED449-FIXT</v>
          </cell>
          <cell r="M1328" t="str">
            <v>Light Emitting Diode (LED)</v>
          </cell>
          <cell r="W1328" t="str">
            <v>(1) 449W fixture, any bulb shape, any application</v>
          </cell>
          <cell r="AM1328" t="str">
            <v>NA</v>
          </cell>
          <cell r="AP1328" t="str">
            <v>NA</v>
          </cell>
          <cell r="AS1328">
            <v>449</v>
          </cell>
          <cell r="AV1328" t="str">
            <v>Electronic</v>
          </cell>
          <cell r="AZ1328" t="str">
            <v>LED</v>
          </cell>
          <cell r="BG1328" t="str">
            <v>Custom</v>
          </cell>
          <cell r="BK1328" t="str">
            <v>N/A</v>
          </cell>
        </row>
        <row r="1329">
          <cell r="H1329" t="str">
            <v>LED450-FIXT</v>
          </cell>
          <cell r="M1329" t="str">
            <v>Light Emitting Diode (LED)</v>
          </cell>
          <cell r="W1329" t="str">
            <v>(1) 450W fixture, any bulb shape, any application</v>
          </cell>
          <cell r="AM1329" t="str">
            <v>NA</v>
          </cell>
          <cell r="AP1329" t="str">
            <v>NA</v>
          </cell>
          <cell r="AS1329">
            <v>450</v>
          </cell>
          <cell r="AV1329" t="str">
            <v>Electronic</v>
          </cell>
          <cell r="AZ1329" t="str">
            <v>LED</v>
          </cell>
          <cell r="BG1329" t="str">
            <v>Custom</v>
          </cell>
          <cell r="BK1329" t="str">
            <v>N/A</v>
          </cell>
        </row>
        <row r="1330">
          <cell r="H1330" t="str">
            <v>LED451-FIXT</v>
          </cell>
          <cell r="M1330" t="str">
            <v>Light Emitting Diode (LED)</v>
          </cell>
          <cell r="W1330" t="str">
            <v>(1) 451W fixture, any bulb shape, any application</v>
          </cell>
          <cell r="AM1330" t="str">
            <v>NA</v>
          </cell>
          <cell r="AP1330" t="str">
            <v>NA</v>
          </cell>
          <cell r="AS1330">
            <v>451</v>
          </cell>
          <cell r="AV1330" t="str">
            <v>Electronic</v>
          </cell>
          <cell r="AZ1330" t="str">
            <v>LED</v>
          </cell>
          <cell r="BG1330" t="str">
            <v>Custom</v>
          </cell>
          <cell r="BK1330" t="str">
            <v>N/A</v>
          </cell>
        </row>
        <row r="1331">
          <cell r="H1331" t="str">
            <v>LED452-FIXT</v>
          </cell>
          <cell r="M1331" t="str">
            <v>Light Emitting Diode (LED)</v>
          </cell>
          <cell r="W1331" t="str">
            <v>(1) 452W fixture, any bulb shape, any application</v>
          </cell>
          <cell r="AM1331" t="str">
            <v>NA</v>
          </cell>
          <cell r="AP1331" t="str">
            <v>NA</v>
          </cell>
          <cell r="AS1331">
            <v>452</v>
          </cell>
          <cell r="AV1331" t="str">
            <v>Electronic</v>
          </cell>
          <cell r="AZ1331" t="str">
            <v>LED</v>
          </cell>
          <cell r="BG1331" t="str">
            <v>Custom</v>
          </cell>
          <cell r="BK1331" t="str">
            <v>N/A</v>
          </cell>
        </row>
        <row r="1332">
          <cell r="H1332" t="str">
            <v>LED453-FIXT</v>
          </cell>
          <cell r="M1332" t="str">
            <v>Light Emitting Diode (LED)</v>
          </cell>
          <cell r="W1332" t="str">
            <v>(1) 453W fixture, any bulb shape, any application</v>
          </cell>
          <cell r="AM1332" t="str">
            <v>NA</v>
          </cell>
          <cell r="AP1332" t="str">
            <v>NA</v>
          </cell>
          <cell r="AS1332">
            <v>453</v>
          </cell>
          <cell r="AV1332" t="str">
            <v>Electronic</v>
          </cell>
          <cell r="AZ1332" t="str">
            <v>LED</v>
          </cell>
          <cell r="BG1332" t="str">
            <v>Custom</v>
          </cell>
          <cell r="BK1332" t="str">
            <v>N/A</v>
          </cell>
        </row>
        <row r="1333">
          <cell r="H1333" t="str">
            <v>LED454-FIXT</v>
          </cell>
          <cell r="M1333" t="str">
            <v>Light Emitting Diode (LED)</v>
          </cell>
          <cell r="W1333" t="str">
            <v>(1) 454W fixture, any bulb shape, any application</v>
          </cell>
          <cell r="AM1333" t="str">
            <v>NA</v>
          </cell>
          <cell r="AP1333" t="str">
            <v>NA</v>
          </cell>
          <cell r="AS1333">
            <v>454</v>
          </cell>
          <cell r="AV1333" t="str">
            <v>Electronic</v>
          </cell>
          <cell r="AZ1333" t="str">
            <v>LED</v>
          </cell>
          <cell r="BG1333" t="str">
            <v>Custom</v>
          </cell>
          <cell r="BK1333" t="str">
            <v>N/A</v>
          </cell>
        </row>
        <row r="1334">
          <cell r="H1334" t="str">
            <v>LED455-FIXT</v>
          </cell>
          <cell r="M1334" t="str">
            <v>Light Emitting Diode (LED)</v>
          </cell>
          <cell r="W1334" t="str">
            <v>(1) 455W fixture, any bulb shape, any application</v>
          </cell>
          <cell r="AM1334" t="str">
            <v>NA</v>
          </cell>
          <cell r="AP1334" t="str">
            <v>NA</v>
          </cell>
          <cell r="AS1334">
            <v>455</v>
          </cell>
          <cell r="AV1334" t="str">
            <v>Electronic</v>
          </cell>
          <cell r="AZ1334" t="str">
            <v>LED</v>
          </cell>
          <cell r="BG1334" t="str">
            <v>Custom</v>
          </cell>
          <cell r="BK1334" t="str">
            <v>N/A</v>
          </cell>
        </row>
        <row r="1335">
          <cell r="H1335" t="str">
            <v>LED456-FIXT</v>
          </cell>
          <cell r="M1335" t="str">
            <v>Light Emitting Diode (LED)</v>
          </cell>
          <cell r="W1335" t="str">
            <v>(1) 456W fixture, any bulb shape, any application</v>
          </cell>
          <cell r="AM1335" t="str">
            <v>NA</v>
          </cell>
          <cell r="AP1335" t="str">
            <v>NA</v>
          </cell>
          <cell r="AS1335">
            <v>456</v>
          </cell>
          <cell r="AV1335" t="str">
            <v>Electronic</v>
          </cell>
          <cell r="AZ1335" t="str">
            <v>LED</v>
          </cell>
          <cell r="BG1335" t="str">
            <v>Custom</v>
          </cell>
          <cell r="BK1335" t="str">
            <v>N/A</v>
          </cell>
        </row>
        <row r="1336">
          <cell r="H1336" t="str">
            <v>LED457-FIXT</v>
          </cell>
          <cell r="M1336" t="str">
            <v>Light Emitting Diode (LED)</v>
          </cell>
          <cell r="W1336" t="str">
            <v>(1) 457W fixture, any bulb shape, any application</v>
          </cell>
          <cell r="AM1336" t="str">
            <v>NA</v>
          </cell>
          <cell r="AP1336" t="str">
            <v>NA</v>
          </cell>
          <cell r="AS1336">
            <v>457</v>
          </cell>
          <cell r="AV1336" t="str">
            <v>Electronic</v>
          </cell>
          <cell r="AZ1336" t="str">
            <v>LED</v>
          </cell>
          <cell r="BG1336" t="str">
            <v>Custom</v>
          </cell>
          <cell r="BK1336" t="str">
            <v>N/A</v>
          </cell>
        </row>
        <row r="1337">
          <cell r="H1337" t="str">
            <v>LED458-FIXT</v>
          </cell>
          <cell r="M1337" t="str">
            <v>Light Emitting Diode (LED)</v>
          </cell>
          <cell r="W1337" t="str">
            <v>(1) 458W fixture, any bulb shape, any application</v>
          </cell>
          <cell r="AM1337" t="str">
            <v>NA</v>
          </cell>
          <cell r="AP1337" t="str">
            <v>NA</v>
          </cell>
          <cell r="AS1337">
            <v>458</v>
          </cell>
          <cell r="AV1337" t="str">
            <v>Electronic</v>
          </cell>
          <cell r="AZ1337" t="str">
            <v>LED</v>
          </cell>
          <cell r="BG1337" t="str">
            <v>Custom</v>
          </cell>
          <cell r="BK1337" t="str">
            <v>N/A</v>
          </cell>
        </row>
        <row r="1338">
          <cell r="H1338" t="str">
            <v>LED459-FIXT</v>
          </cell>
          <cell r="M1338" t="str">
            <v>Light Emitting Diode (LED)</v>
          </cell>
          <cell r="W1338" t="str">
            <v>(1) 459W fixture, any bulb shape, any application</v>
          </cell>
          <cell r="AM1338" t="str">
            <v>NA</v>
          </cell>
          <cell r="AP1338" t="str">
            <v>NA</v>
          </cell>
          <cell r="AS1338">
            <v>459</v>
          </cell>
          <cell r="AV1338" t="str">
            <v>Electronic</v>
          </cell>
          <cell r="AZ1338" t="str">
            <v>LED</v>
          </cell>
          <cell r="BG1338" t="str">
            <v>Custom</v>
          </cell>
          <cell r="BK1338" t="str">
            <v>N/A</v>
          </cell>
        </row>
        <row r="1339">
          <cell r="H1339" t="str">
            <v>LED460-FIXT</v>
          </cell>
          <cell r="M1339" t="str">
            <v>Light Emitting Diode (LED)</v>
          </cell>
          <cell r="W1339" t="str">
            <v>(1) 460W fixture, any bulb shape, any application</v>
          </cell>
          <cell r="AM1339" t="str">
            <v>NA</v>
          </cell>
          <cell r="AP1339" t="str">
            <v>NA</v>
          </cell>
          <cell r="AS1339">
            <v>460</v>
          </cell>
          <cell r="AV1339" t="str">
            <v>Electronic</v>
          </cell>
          <cell r="AZ1339" t="str">
            <v>LED</v>
          </cell>
          <cell r="BG1339" t="str">
            <v>Custom</v>
          </cell>
          <cell r="BK1339" t="str">
            <v>N/A</v>
          </cell>
        </row>
        <row r="1340">
          <cell r="H1340" t="str">
            <v>LED461-FIXT</v>
          </cell>
          <cell r="M1340" t="str">
            <v>Light Emitting Diode (LED)</v>
          </cell>
          <cell r="W1340" t="str">
            <v>(1) 461W fixture, any bulb shape, any application</v>
          </cell>
          <cell r="AM1340" t="str">
            <v>NA</v>
          </cell>
          <cell r="AP1340" t="str">
            <v>NA</v>
          </cell>
          <cell r="AS1340">
            <v>461</v>
          </cell>
          <cell r="AV1340" t="str">
            <v>Electronic</v>
          </cell>
          <cell r="AZ1340" t="str">
            <v>LED</v>
          </cell>
          <cell r="BG1340" t="str">
            <v>Custom</v>
          </cell>
          <cell r="BK1340" t="str">
            <v>N/A</v>
          </cell>
        </row>
        <row r="1341">
          <cell r="H1341" t="str">
            <v>LED462-FIXT</v>
          </cell>
          <cell r="M1341" t="str">
            <v>Light Emitting Diode (LED)</v>
          </cell>
          <cell r="W1341" t="str">
            <v>(1) 462W fixture, any bulb shape, any application</v>
          </cell>
          <cell r="AM1341" t="str">
            <v>NA</v>
          </cell>
          <cell r="AP1341" t="str">
            <v>NA</v>
          </cell>
          <cell r="AS1341">
            <v>462</v>
          </cell>
          <cell r="AV1341" t="str">
            <v>Electronic</v>
          </cell>
          <cell r="AZ1341" t="str">
            <v>LED</v>
          </cell>
          <cell r="BG1341" t="str">
            <v>Custom</v>
          </cell>
          <cell r="BK1341" t="str">
            <v>N/A</v>
          </cell>
        </row>
        <row r="1342">
          <cell r="H1342" t="str">
            <v>LED463-FIXT</v>
          </cell>
          <cell r="M1342" t="str">
            <v>Light Emitting Diode (LED)</v>
          </cell>
          <cell r="W1342" t="str">
            <v>(1) 463W fixture, any bulb shape, any application</v>
          </cell>
          <cell r="AM1342" t="str">
            <v>NA</v>
          </cell>
          <cell r="AP1342" t="str">
            <v>NA</v>
          </cell>
          <cell r="AS1342">
            <v>463</v>
          </cell>
          <cell r="AV1342" t="str">
            <v>Electronic</v>
          </cell>
          <cell r="AZ1342" t="str">
            <v>LED</v>
          </cell>
          <cell r="BG1342" t="str">
            <v>Custom</v>
          </cell>
          <cell r="BK1342" t="str">
            <v>N/A</v>
          </cell>
        </row>
        <row r="1343">
          <cell r="H1343" t="str">
            <v>LED464-FIXT</v>
          </cell>
          <cell r="M1343" t="str">
            <v>Light Emitting Diode (LED)</v>
          </cell>
          <cell r="W1343" t="str">
            <v>(1) 464W fixture, any bulb shape, any application</v>
          </cell>
          <cell r="AM1343" t="str">
            <v>NA</v>
          </cell>
          <cell r="AP1343" t="str">
            <v>NA</v>
          </cell>
          <cell r="AS1343">
            <v>464</v>
          </cell>
          <cell r="AV1343" t="str">
            <v>Electronic</v>
          </cell>
          <cell r="AZ1343" t="str">
            <v>LED</v>
          </cell>
          <cell r="BG1343" t="str">
            <v>Custom</v>
          </cell>
          <cell r="BK1343" t="str">
            <v>N/A</v>
          </cell>
        </row>
        <row r="1344">
          <cell r="H1344" t="str">
            <v>LED465-FIXT</v>
          </cell>
          <cell r="M1344" t="str">
            <v>Light Emitting Diode (LED)</v>
          </cell>
          <cell r="W1344" t="str">
            <v>(1) 465W fixture, any bulb shape, any application</v>
          </cell>
          <cell r="AM1344" t="str">
            <v>NA</v>
          </cell>
          <cell r="AP1344" t="str">
            <v>NA</v>
          </cell>
          <cell r="AS1344">
            <v>465</v>
          </cell>
          <cell r="AV1344" t="str">
            <v>Electronic</v>
          </cell>
          <cell r="AZ1344" t="str">
            <v>LED</v>
          </cell>
          <cell r="BG1344" t="str">
            <v>Custom</v>
          </cell>
          <cell r="BK1344" t="str">
            <v>N/A</v>
          </cell>
        </row>
        <row r="1345">
          <cell r="H1345" t="str">
            <v>LED466-FIXT</v>
          </cell>
          <cell r="M1345" t="str">
            <v>Light Emitting Diode (LED)</v>
          </cell>
          <cell r="W1345" t="str">
            <v>(1) 466W fixture, any bulb shape, any application</v>
          </cell>
          <cell r="AM1345" t="str">
            <v>NA</v>
          </cell>
          <cell r="AP1345" t="str">
            <v>NA</v>
          </cell>
          <cell r="AS1345">
            <v>466</v>
          </cell>
          <cell r="AV1345" t="str">
            <v>Electronic</v>
          </cell>
          <cell r="AZ1345" t="str">
            <v>LED</v>
          </cell>
          <cell r="BG1345" t="str">
            <v>Custom</v>
          </cell>
          <cell r="BK1345" t="str">
            <v>N/A</v>
          </cell>
        </row>
        <row r="1346">
          <cell r="H1346" t="str">
            <v>LED467-FIXT</v>
          </cell>
          <cell r="M1346" t="str">
            <v>Light Emitting Diode (LED)</v>
          </cell>
          <cell r="W1346" t="str">
            <v>(1) 467W fixture, any bulb shape, any application</v>
          </cell>
          <cell r="AM1346" t="str">
            <v>NA</v>
          </cell>
          <cell r="AP1346" t="str">
            <v>NA</v>
          </cell>
          <cell r="AS1346">
            <v>467</v>
          </cell>
          <cell r="AV1346" t="str">
            <v>Electronic</v>
          </cell>
          <cell r="AZ1346" t="str">
            <v>LED</v>
          </cell>
          <cell r="BG1346" t="str">
            <v>Custom</v>
          </cell>
          <cell r="BK1346" t="str">
            <v>N/A</v>
          </cell>
        </row>
        <row r="1347">
          <cell r="H1347" t="str">
            <v>LED468-FIXT</v>
          </cell>
          <cell r="M1347" t="str">
            <v>Light Emitting Diode (LED)</v>
          </cell>
          <cell r="W1347" t="str">
            <v>(1) 468W fixture, any bulb shape, any application</v>
          </cell>
          <cell r="AM1347" t="str">
            <v>NA</v>
          </cell>
          <cell r="AP1347" t="str">
            <v>NA</v>
          </cell>
          <cell r="AS1347">
            <v>468</v>
          </cell>
          <cell r="AV1347" t="str">
            <v>Electronic</v>
          </cell>
          <cell r="AZ1347" t="str">
            <v>LED</v>
          </cell>
          <cell r="BG1347" t="str">
            <v>Custom</v>
          </cell>
          <cell r="BK1347" t="str">
            <v>N/A</v>
          </cell>
        </row>
        <row r="1348">
          <cell r="H1348" t="str">
            <v>LED469-FIXT</v>
          </cell>
          <cell r="M1348" t="str">
            <v>Light Emitting Diode (LED)</v>
          </cell>
          <cell r="W1348" t="str">
            <v>(1) 469W fixture, any bulb shape, any application</v>
          </cell>
          <cell r="AM1348" t="str">
            <v>NA</v>
          </cell>
          <cell r="AP1348" t="str">
            <v>NA</v>
          </cell>
          <cell r="AS1348">
            <v>469</v>
          </cell>
          <cell r="AV1348" t="str">
            <v>Electronic</v>
          </cell>
          <cell r="AZ1348" t="str">
            <v>LED</v>
          </cell>
          <cell r="BG1348" t="str">
            <v>Custom</v>
          </cell>
          <cell r="BK1348" t="str">
            <v>N/A</v>
          </cell>
        </row>
        <row r="1349">
          <cell r="H1349" t="str">
            <v>LED470-FIXT</v>
          </cell>
          <cell r="M1349" t="str">
            <v>Light Emitting Diode (LED)</v>
          </cell>
          <cell r="W1349" t="str">
            <v>(1) 470W fixture, any bulb shape, any application</v>
          </cell>
          <cell r="AM1349" t="str">
            <v>NA</v>
          </cell>
          <cell r="AP1349" t="str">
            <v>NA</v>
          </cell>
          <cell r="AS1349">
            <v>470</v>
          </cell>
          <cell r="AV1349" t="str">
            <v>Electronic</v>
          </cell>
          <cell r="AZ1349" t="str">
            <v>LED</v>
          </cell>
          <cell r="BG1349" t="str">
            <v>Custom</v>
          </cell>
          <cell r="BK1349" t="str">
            <v>N/A</v>
          </cell>
        </row>
        <row r="1350">
          <cell r="H1350" t="str">
            <v>LED471-FIXT</v>
          </cell>
          <cell r="M1350" t="str">
            <v>Light Emitting Diode (LED)</v>
          </cell>
          <cell r="W1350" t="str">
            <v>(1) 471W fixture, any bulb shape, any application</v>
          </cell>
          <cell r="AM1350" t="str">
            <v>NA</v>
          </cell>
          <cell r="AP1350" t="str">
            <v>NA</v>
          </cell>
          <cell r="AS1350">
            <v>471</v>
          </cell>
          <cell r="AV1350" t="str">
            <v>Electronic</v>
          </cell>
          <cell r="AZ1350" t="str">
            <v>LED</v>
          </cell>
          <cell r="BG1350" t="str">
            <v>Custom</v>
          </cell>
          <cell r="BK1350" t="str">
            <v>N/A</v>
          </cell>
        </row>
        <row r="1351">
          <cell r="H1351" t="str">
            <v>LED472-FIXT</v>
          </cell>
          <cell r="M1351" t="str">
            <v>Light Emitting Diode (LED)</v>
          </cell>
          <cell r="W1351" t="str">
            <v>(1) 472W fixture, any bulb shape, any application</v>
          </cell>
          <cell r="AM1351" t="str">
            <v>NA</v>
          </cell>
          <cell r="AP1351" t="str">
            <v>NA</v>
          </cell>
          <cell r="AS1351">
            <v>472</v>
          </cell>
          <cell r="AV1351" t="str">
            <v>Electronic</v>
          </cell>
          <cell r="AZ1351" t="str">
            <v>LED</v>
          </cell>
          <cell r="BG1351" t="str">
            <v>Custom</v>
          </cell>
          <cell r="BK1351" t="str">
            <v>N/A</v>
          </cell>
        </row>
        <row r="1352">
          <cell r="H1352" t="str">
            <v>LED473-FIXT</v>
          </cell>
          <cell r="M1352" t="str">
            <v>Light Emitting Diode (LED)</v>
          </cell>
          <cell r="W1352" t="str">
            <v>(1) 473W fixture, any bulb shape, any application</v>
          </cell>
          <cell r="AM1352" t="str">
            <v>NA</v>
          </cell>
          <cell r="AP1352" t="str">
            <v>NA</v>
          </cell>
          <cell r="AS1352">
            <v>473</v>
          </cell>
          <cell r="AV1352" t="str">
            <v>Electronic</v>
          </cell>
          <cell r="AZ1352" t="str">
            <v>LED</v>
          </cell>
          <cell r="BG1352" t="str">
            <v>Custom</v>
          </cell>
          <cell r="BK1352" t="str">
            <v>N/A</v>
          </cell>
        </row>
        <row r="1353">
          <cell r="H1353" t="str">
            <v>LED474-FIXT</v>
          </cell>
          <cell r="M1353" t="str">
            <v>Light Emitting Diode (LED)</v>
          </cell>
          <cell r="W1353" t="str">
            <v>(1) 474W fixture, any bulb shape, any application</v>
          </cell>
          <cell r="AM1353" t="str">
            <v>NA</v>
          </cell>
          <cell r="AP1353" t="str">
            <v>NA</v>
          </cell>
          <cell r="AS1353">
            <v>474</v>
          </cell>
          <cell r="AV1353" t="str">
            <v>Electronic</v>
          </cell>
          <cell r="AZ1353" t="str">
            <v>LED</v>
          </cell>
          <cell r="BG1353" t="str">
            <v>Custom</v>
          </cell>
          <cell r="BK1353" t="str">
            <v>N/A</v>
          </cell>
        </row>
        <row r="1354">
          <cell r="H1354" t="str">
            <v>LED475-FIXT</v>
          </cell>
          <cell r="M1354" t="str">
            <v>Light Emitting Diode (LED)</v>
          </cell>
          <cell r="W1354" t="str">
            <v>(1) 475W fixture, any bulb shape, any application</v>
          </cell>
          <cell r="AM1354" t="str">
            <v>NA</v>
          </cell>
          <cell r="AP1354" t="str">
            <v>NA</v>
          </cell>
          <cell r="AS1354">
            <v>475</v>
          </cell>
          <cell r="AV1354" t="str">
            <v>Electronic</v>
          </cell>
          <cell r="AZ1354" t="str">
            <v>LED</v>
          </cell>
          <cell r="BG1354" t="str">
            <v>Custom</v>
          </cell>
          <cell r="BK1354" t="str">
            <v>N/A</v>
          </cell>
        </row>
        <row r="1355">
          <cell r="H1355" t="str">
            <v>LED476-FIXT</v>
          </cell>
          <cell r="M1355" t="str">
            <v>Light Emitting Diode (LED)</v>
          </cell>
          <cell r="W1355" t="str">
            <v>(1) 476W fixture, any bulb shape, any application</v>
          </cell>
          <cell r="AM1355" t="str">
            <v>NA</v>
          </cell>
          <cell r="AP1355" t="str">
            <v>NA</v>
          </cell>
          <cell r="AS1355">
            <v>476</v>
          </cell>
          <cell r="AV1355" t="str">
            <v>Electronic</v>
          </cell>
          <cell r="AZ1355" t="str">
            <v>LED</v>
          </cell>
          <cell r="BG1355" t="str">
            <v>Custom</v>
          </cell>
          <cell r="BK1355" t="str">
            <v>N/A</v>
          </cell>
        </row>
        <row r="1356">
          <cell r="H1356" t="str">
            <v>LED477-FIXT</v>
          </cell>
          <cell r="M1356" t="str">
            <v>Light Emitting Diode (LED)</v>
          </cell>
          <cell r="W1356" t="str">
            <v>(1) 477W fixture, any bulb shape, any application</v>
          </cell>
          <cell r="AM1356" t="str">
            <v>NA</v>
          </cell>
          <cell r="AP1356" t="str">
            <v>NA</v>
          </cell>
          <cell r="AS1356">
            <v>477</v>
          </cell>
          <cell r="AV1356" t="str">
            <v>Electronic</v>
          </cell>
          <cell r="AZ1356" t="str">
            <v>LED</v>
          </cell>
          <cell r="BG1356" t="str">
            <v>Custom</v>
          </cell>
          <cell r="BK1356" t="str">
            <v>N/A</v>
          </cell>
        </row>
        <row r="1357">
          <cell r="H1357" t="str">
            <v>LED478-FIXT</v>
          </cell>
          <cell r="M1357" t="str">
            <v>Light Emitting Diode (LED)</v>
          </cell>
          <cell r="W1357" t="str">
            <v>(1) 478W fixture, any bulb shape, any application</v>
          </cell>
          <cell r="AM1357" t="str">
            <v>NA</v>
          </cell>
          <cell r="AP1357" t="str">
            <v>NA</v>
          </cell>
          <cell r="AS1357">
            <v>478</v>
          </cell>
          <cell r="AV1357" t="str">
            <v>Electronic</v>
          </cell>
          <cell r="AZ1357" t="str">
            <v>LED</v>
          </cell>
          <cell r="BG1357" t="str">
            <v>Custom</v>
          </cell>
          <cell r="BK1357" t="str">
            <v>N/A</v>
          </cell>
        </row>
        <row r="1358">
          <cell r="H1358" t="str">
            <v>LED479-FIXT</v>
          </cell>
          <cell r="M1358" t="str">
            <v>Light Emitting Diode (LED)</v>
          </cell>
          <cell r="W1358" t="str">
            <v>(1) 479W fixture, any bulb shape, any application</v>
          </cell>
          <cell r="AM1358" t="str">
            <v>NA</v>
          </cell>
          <cell r="AP1358" t="str">
            <v>NA</v>
          </cell>
          <cell r="AS1358">
            <v>479</v>
          </cell>
          <cell r="AV1358" t="str">
            <v>Electronic</v>
          </cell>
          <cell r="AZ1358" t="str">
            <v>LED</v>
          </cell>
          <cell r="BG1358" t="str">
            <v>Custom</v>
          </cell>
          <cell r="BK1358" t="str">
            <v>N/A</v>
          </cell>
        </row>
        <row r="1359">
          <cell r="H1359" t="str">
            <v>LED480-FIXT</v>
          </cell>
          <cell r="M1359" t="str">
            <v>Light Emitting Diode (LED)</v>
          </cell>
          <cell r="W1359" t="str">
            <v>(1) 480W fixture, any bulb shape, any application</v>
          </cell>
          <cell r="AM1359" t="str">
            <v>NA</v>
          </cell>
          <cell r="AP1359" t="str">
            <v>NA</v>
          </cell>
          <cell r="AS1359">
            <v>480</v>
          </cell>
          <cell r="AV1359" t="str">
            <v>Electronic</v>
          </cell>
          <cell r="AZ1359" t="str">
            <v>LED</v>
          </cell>
          <cell r="BG1359" t="str">
            <v>Custom</v>
          </cell>
          <cell r="BK1359" t="str">
            <v>N/A</v>
          </cell>
        </row>
        <row r="1360">
          <cell r="H1360" t="str">
            <v>LED481-FIXT</v>
          </cell>
          <cell r="M1360" t="str">
            <v>Light Emitting Diode (LED)</v>
          </cell>
          <cell r="W1360" t="str">
            <v>(1) 481W fixture, any bulb shape, any application</v>
          </cell>
          <cell r="AM1360" t="str">
            <v>NA</v>
          </cell>
          <cell r="AP1360" t="str">
            <v>NA</v>
          </cell>
          <cell r="AS1360">
            <v>481</v>
          </cell>
          <cell r="AV1360" t="str">
            <v>Electronic</v>
          </cell>
          <cell r="AZ1360" t="str">
            <v>LED</v>
          </cell>
          <cell r="BG1360" t="str">
            <v>Custom</v>
          </cell>
          <cell r="BK1360" t="str">
            <v>N/A</v>
          </cell>
        </row>
        <row r="1361">
          <cell r="H1361" t="str">
            <v>LED482-FIXT</v>
          </cell>
          <cell r="M1361" t="str">
            <v>Light Emitting Diode (LED)</v>
          </cell>
          <cell r="W1361" t="str">
            <v>(1) 482W fixture, any bulb shape, any application</v>
          </cell>
          <cell r="AM1361" t="str">
            <v>NA</v>
          </cell>
          <cell r="AP1361" t="str">
            <v>NA</v>
          </cell>
          <cell r="AS1361">
            <v>482</v>
          </cell>
          <cell r="AV1361" t="str">
            <v>Electronic</v>
          </cell>
          <cell r="AZ1361" t="str">
            <v>LED</v>
          </cell>
          <cell r="BG1361" t="str">
            <v>Custom</v>
          </cell>
          <cell r="BK1361" t="str">
            <v>N/A</v>
          </cell>
        </row>
        <row r="1362">
          <cell r="H1362" t="str">
            <v>LED483-FIXT</v>
          </cell>
          <cell r="M1362" t="str">
            <v>Light Emitting Diode (LED)</v>
          </cell>
          <cell r="W1362" t="str">
            <v>(1) 483W fixture, any bulb shape, any application</v>
          </cell>
          <cell r="AM1362" t="str">
            <v>NA</v>
          </cell>
          <cell r="AP1362" t="str">
            <v>NA</v>
          </cell>
          <cell r="AS1362">
            <v>483</v>
          </cell>
          <cell r="AV1362" t="str">
            <v>Electronic</v>
          </cell>
          <cell r="AZ1362" t="str">
            <v>LED</v>
          </cell>
          <cell r="BG1362" t="str">
            <v>Custom</v>
          </cell>
          <cell r="BK1362" t="str">
            <v>N/A</v>
          </cell>
        </row>
        <row r="1363">
          <cell r="H1363" t="str">
            <v>LED484-FIXT</v>
          </cell>
          <cell r="M1363" t="str">
            <v>Light Emitting Diode (LED)</v>
          </cell>
          <cell r="W1363" t="str">
            <v>(1) 484W fixture, any bulb shape, any application</v>
          </cell>
          <cell r="AM1363" t="str">
            <v>NA</v>
          </cell>
          <cell r="AP1363" t="str">
            <v>NA</v>
          </cell>
          <cell r="AS1363">
            <v>484</v>
          </cell>
          <cell r="AV1363" t="str">
            <v>Electronic</v>
          </cell>
          <cell r="AZ1363" t="str">
            <v>LED</v>
          </cell>
          <cell r="BG1363" t="str">
            <v>Custom</v>
          </cell>
          <cell r="BK1363" t="str">
            <v>N/A</v>
          </cell>
        </row>
        <row r="1364">
          <cell r="H1364" t="str">
            <v>LED485-FIXT</v>
          </cell>
          <cell r="M1364" t="str">
            <v>Light Emitting Diode (LED)</v>
          </cell>
          <cell r="W1364" t="str">
            <v>(1) 485W fixture, any bulb shape, any application</v>
          </cell>
          <cell r="AM1364" t="str">
            <v>NA</v>
          </cell>
          <cell r="AP1364" t="str">
            <v>NA</v>
          </cell>
          <cell r="AS1364">
            <v>485</v>
          </cell>
          <cell r="AV1364" t="str">
            <v>Electronic</v>
          </cell>
          <cell r="AZ1364" t="str">
            <v>LED</v>
          </cell>
          <cell r="BG1364" t="str">
            <v>Custom</v>
          </cell>
          <cell r="BK1364" t="str">
            <v>N/A</v>
          </cell>
        </row>
        <row r="1365">
          <cell r="H1365" t="str">
            <v>LED486-FIXT</v>
          </cell>
          <cell r="M1365" t="str">
            <v>Light Emitting Diode (LED)</v>
          </cell>
          <cell r="W1365" t="str">
            <v>(1) 486W fixture, any bulb shape, any application</v>
          </cell>
          <cell r="AM1365" t="str">
            <v>NA</v>
          </cell>
          <cell r="AP1365" t="str">
            <v>NA</v>
          </cell>
          <cell r="AS1365">
            <v>486</v>
          </cell>
          <cell r="AV1365" t="str">
            <v>Electronic</v>
          </cell>
          <cell r="AZ1365" t="str">
            <v>LED</v>
          </cell>
          <cell r="BG1365" t="str">
            <v>Custom</v>
          </cell>
          <cell r="BK1365" t="str">
            <v>N/A</v>
          </cell>
        </row>
        <row r="1366">
          <cell r="H1366" t="str">
            <v>LED487-FIXT</v>
          </cell>
          <cell r="M1366" t="str">
            <v>Light Emitting Diode (LED)</v>
          </cell>
          <cell r="W1366" t="str">
            <v>(1) 487W fixture, any bulb shape, any application</v>
          </cell>
          <cell r="AM1366" t="str">
            <v>NA</v>
          </cell>
          <cell r="AP1366" t="str">
            <v>NA</v>
          </cell>
          <cell r="AS1366">
            <v>487</v>
          </cell>
          <cell r="AV1366" t="str">
            <v>Electronic</v>
          </cell>
          <cell r="AZ1366" t="str">
            <v>LED</v>
          </cell>
          <cell r="BG1366" t="str">
            <v>Custom</v>
          </cell>
          <cell r="BK1366" t="str">
            <v>N/A</v>
          </cell>
        </row>
        <row r="1367">
          <cell r="H1367" t="str">
            <v>LED488-FIXT</v>
          </cell>
          <cell r="M1367" t="str">
            <v>Light Emitting Diode (LED)</v>
          </cell>
          <cell r="W1367" t="str">
            <v>(1) 488W fixture, any bulb shape, any application</v>
          </cell>
          <cell r="AM1367" t="str">
            <v>NA</v>
          </cell>
          <cell r="AP1367" t="str">
            <v>NA</v>
          </cell>
          <cell r="AS1367">
            <v>488</v>
          </cell>
          <cell r="AV1367" t="str">
            <v>Electronic</v>
          </cell>
          <cell r="AZ1367" t="str">
            <v>LED</v>
          </cell>
          <cell r="BG1367" t="str">
            <v>Custom</v>
          </cell>
          <cell r="BK1367" t="str">
            <v>N/A</v>
          </cell>
        </row>
        <row r="1368">
          <cell r="H1368" t="str">
            <v>LED489-FIXT</v>
          </cell>
          <cell r="M1368" t="str">
            <v>Light Emitting Diode (LED)</v>
          </cell>
          <cell r="W1368" t="str">
            <v>(1) 489W fixture, any bulb shape, any application</v>
          </cell>
          <cell r="AM1368" t="str">
            <v>NA</v>
          </cell>
          <cell r="AP1368" t="str">
            <v>NA</v>
          </cell>
          <cell r="AS1368">
            <v>489</v>
          </cell>
          <cell r="AV1368" t="str">
            <v>Electronic</v>
          </cell>
          <cell r="AZ1368" t="str">
            <v>LED</v>
          </cell>
          <cell r="BG1368" t="str">
            <v>Custom</v>
          </cell>
          <cell r="BK1368" t="str">
            <v>N/A</v>
          </cell>
        </row>
        <row r="1369">
          <cell r="H1369" t="str">
            <v>LED490-FIXT</v>
          </cell>
          <cell r="M1369" t="str">
            <v>Light Emitting Diode (LED)</v>
          </cell>
          <cell r="W1369" t="str">
            <v>(1) 490W fixture, any bulb shape, any application</v>
          </cell>
          <cell r="AM1369" t="str">
            <v>NA</v>
          </cell>
          <cell r="AP1369" t="str">
            <v>NA</v>
          </cell>
          <cell r="AS1369">
            <v>490</v>
          </cell>
          <cell r="AV1369" t="str">
            <v>Electronic</v>
          </cell>
          <cell r="AZ1369" t="str">
            <v>LED</v>
          </cell>
          <cell r="BG1369" t="str">
            <v>Custom</v>
          </cell>
          <cell r="BK1369" t="str">
            <v>N/A</v>
          </cell>
        </row>
        <row r="1370">
          <cell r="H1370" t="str">
            <v>LED491-FIXT</v>
          </cell>
          <cell r="M1370" t="str">
            <v>Light Emitting Diode (LED)</v>
          </cell>
          <cell r="W1370" t="str">
            <v>(1) 491W fixture, any bulb shape, any application</v>
          </cell>
          <cell r="AM1370" t="str">
            <v>NA</v>
          </cell>
          <cell r="AP1370" t="str">
            <v>NA</v>
          </cell>
          <cell r="AS1370">
            <v>491</v>
          </cell>
          <cell r="AV1370" t="str">
            <v>Electronic</v>
          </cell>
          <cell r="AZ1370" t="str">
            <v>LED</v>
          </cell>
          <cell r="BG1370" t="str">
            <v>Custom</v>
          </cell>
          <cell r="BK1370" t="str">
            <v>N/A</v>
          </cell>
        </row>
        <row r="1371">
          <cell r="H1371" t="str">
            <v>LED492-FIXT</v>
          </cell>
          <cell r="M1371" t="str">
            <v>Light Emitting Diode (LED)</v>
          </cell>
          <cell r="W1371" t="str">
            <v>(1) 492W fixture, any bulb shape, any application</v>
          </cell>
          <cell r="AM1371" t="str">
            <v>NA</v>
          </cell>
          <cell r="AP1371" t="str">
            <v>NA</v>
          </cell>
          <cell r="AS1371">
            <v>492</v>
          </cell>
          <cell r="AV1371" t="str">
            <v>Electronic</v>
          </cell>
          <cell r="AZ1371" t="str">
            <v>LED</v>
          </cell>
          <cell r="BG1371" t="str">
            <v>Custom</v>
          </cell>
          <cell r="BK1371" t="str">
            <v>N/A</v>
          </cell>
        </row>
        <row r="1372">
          <cell r="H1372" t="str">
            <v>LED493-FIXT</v>
          </cell>
          <cell r="M1372" t="str">
            <v>Light Emitting Diode (LED)</v>
          </cell>
          <cell r="W1372" t="str">
            <v>(1) 493W fixture, any bulb shape, any application</v>
          </cell>
          <cell r="AM1372" t="str">
            <v>NA</v>
          </cell>
          <cell r="AP1372" t="str">
            <v>NA</v>
          </cell>
          <cell r="AS1372">
            <v>493</v>
          </cell>
          <cell r="AV1372" t="str">
            <v>Electronic</v>
          </cell>
          <cell r="AZ1372" t="str">
            <v>LED</v>
          </cell>
          <cell r="BG1372" t="str">
            <v>Custom</v>
          </cell>
          <cell r="BK1372" t="str">
            <v>N/A</v>
          </cell>
        </row>
        <row r="1373">
          <cell r="H1373" t="str">
            <v>LED494-FIXT</v>
          </cell>
          <cell r="M1373" t="str">
            <v>Light Emitting Diode (LED)</v>
          </cell>
          <cell r="W1373" t="str">
            <v>(1) 494W fixture, any bulb shape, any application</v>
          </cell>
          <cell r="AM1373" t="str">
            <v>NA</v>
          </cell>
          <cell r="AP1373" t="str">
            <v>NA</v>
          </cell>
          <cell r="AS1373">
            <v>494</v>
          </cell>
          <cell r="AV1373" t="str">
            <v>Electronic</v>
          </cell>
          <cell r="AZ1373" t="str">
            <v>LED</v>
          </cell>
          <cell r="BG1373" t="str">
            <v>Custom</v>
          </cell>
          <cell r="BK1373" t="str">
            <v>N/A</v>
          </cell>
        </row>
        <row r="1374">
          <cell r="H1374" t="str">
            <v>LED495-FIXT</v>
          </cell>
          <cell r="M1374" t="str">
            <v>Light Emitting Diode (LED)</v>
          </cell>
          <cell r="W1374" t="str">
            <v>(1) 495W fixture, any bulb shape, any application</v>
          </cell>
          <cell r="AM1374" t="str">
            <v>NA</v>
          </cell>
          <cell r="AP1374" t="str">
            <v>NA</v>
          </cell>
          <cell r="AS1374">
            <v>495</v>
          </cell>
          <cell r="AV1374" t="str">
            <v>Electronic</v>
          </cell>
          <cell r="AZ1374" t="str">
            <v>LED</v>
          </cell>
          <cell r="BG1374" t="str">
            <v>Custom</v>
          </cell>
          <cell r="BK1374" t="str">
            <v>N/A</v>
          </cell>
        </row>
        <row r="1375">
          <cell r="H1375" t="str">
            <v>LED496-FIXT</v>
          </cell>
          <cell r="M1375" t="str">
            <v>Light Emitting Diode (LED)</v>
          </cell>
          <cell r="W1375" t="str">
            <v>(1) 496W fixture, any bulb shape, any application</v>
          </cell>
          <cell r="AM1375" t="str">
            <v>NA</v>
          </cell>
          <cell r="AP1375" t="str">
            <v>NA</v>
          </cell>
          <cell r="AS1375">
            <v>496</v>
          </cell>
          <cell r="AV1375" t="str">
            <v>Electronic</v>
          </cell>
          <cell r="AZ1375" t="str">
            <v>LED</v>
          </cell>
          <cell r="BG1375" t="str">
            <v>Custom</v>
          </cell>
          <cell r="BK1375" t="str">
            <v>N/A</v>
          </cell>
        </row>
        <row r="1376">
          <cell r="H1376" t="str">
            <v>LED497-FIXT</v>
          </cell>
          <cell r="M1376" t="str">
            <v>Light Emitting Diode (LED)</v>
          </cell>
          <cell r="W1376" t="str">
            <v>(1) 497W fixture, any bulb shape, any application</v>
          </cell>
          <cell r="AM1376" t="str">
            <v>NA</v>
          </cell>
          <cell r="AP1376" t="str">
            <v>NA</v>
          </cell>
          <cell r="AS1376">
            <v>497</v>
          </cell>
          <cell r="AV1376" t="str">
            <v>Electronic</v>
          </cell>
          <cell r="AZ1376" t="str">
            <v>LED</v>
          </cell>
          <cell r="BG1376" t="str">
            <v>Custom</v>
          </cell>
          <cell r="BK1376" t="str">
            <v>N/A</v>
          </cell>
        </row>
        <row r="1377">
          <cell r="H1377" t="str">
            <v>LED498-FIXT</v>
          </cell>
          <cell r="M1377" t="str">
            <v>Light Emitting Diode (LED)</v>
          </cell>
          <cell r="W1377" t="str">
            <v>(1) 498W fixture, any bulb shape, any application</v>
          </cell>
          <cell r="AM1377" t="str">
            <v>NA</v>
          </cell>
          <cell r="AP1377" t="str">
            <v>NA</v>
          </cell>
          <cell r="AS1377">
            <v>498</v>
          </cell>
          <cell r="AV1377" t="str">
            <v>Electronic</v>
          </cell>
          <cell r="AZ1377" t="str">
            <v>LED</v>
          </cell>
          <cell r="BG1377" t="str">
            <v>Custom</v>
          </cell>
          <cell r="BK1377" t="str">
            <v>N/A</v>
          </cell>
        </row>
        <row r="1378">
          <cell r="H1378" t="str">
            <v>LED499-FIXT</v>
          </cell>
          <cell r="M1378" t="str">
            <v>Light Emitting Diode (LED)</v>
          </cell>
          <cell r="W1378" t="str">
            <v>(1) 499W fixture, any bulb shape, any application</v>
          </cell>
          <cell r="AM1378" t="str">
            <v>NA</v>
          </cell>
          <cell r="AP1378" t="str">
            <v>NA</v>
          </cell>
          <cell r="AS1378">
            <v>499</v>
          </cell>
          <cell r="AV1378" t="str">
            <v>Electronic</v>
          </cell>
          <cell r="AZ1378" t="str">
            <v>LED</v>
          </cell>
          <cell r="BG1378" t="str">
            <v>Custom</v>
          </cell>
          <cell r="BK1378" t="str">
            <v>N/A</v>
          </cell>
        </row>
        <row r="1379">
          <cell r="H1379" t="str">
            <v>LED500-FIXT</v>
          </cell>
          <cell r="M1379" t="str">
            <v>Light Emitting Diode (LED)</v>
          </cell>
          <cell r="W1379" t="str">
            <v>(1) 500W fixture, any bulb shape, any application</v>
          </cell>
          <cell r="AM1379" t="str">
            <v>NA</v>
          </cell>
          <cell r="AP1379" t="str">
            <v>NA</v>
          </cell>
          <cell r="AS1379">
            <v>500</v>
          </cell>
          <cell r="AV1379" t="str">
            <v>Electronic</v>
          </cell>
          <cell r="AZ1379" t="str">
            <v>LED</v>
          </cell>
          <cell r="BG1379" t="str">
            <v>Custom</v>
          </cell>
          <cell r="BK1379" t="str">
            <v>N/A</v>
          </cell>
        </row>
        <row r="1380">
          <cell r="H1380" t="str">
            <v>LED505-FIXT</v>
          </cell>
          <cell r="M1380" t="str">
            <v>Light Emitting Diode (LED)</v>
          </cell>
          <cell r="W1380" t="str">
            <v>(1) 505W fixture, any bulb shape, any application</v>
          </cell>
          <cell r="AM1380" t="str">
            <v>NA</v>
          </cell>
          <cell r="AP1380" t="str">
            <v>NA</v>
          </cell>
          <cell r="AS1380">
            <v>505</v>
          </cell>
          <cell r="AV1380" t="str">
            <v>Electronic</v>
          </cell>
          <cell r="AZ1380" t="str">
            <v>LED</v>
          </cell>
          <cell r="BG1380" t="str">
            <v>Custom</v>
          </cell>
          <cell r="BK1380" t="str">
            <v>N/A</v>
          </cell>
        </row>
        <row r="1381">
          <cell r="H1381" t="str">
            <v>LED510-FIXT</v>
          </cell>
          <cell r="M1381" t="str">
            <v>Light Emitting Diode (LED)</v>
          </cell>
          <cell r="W1381" t="str">
            <v>(1) 510W fixture, any bulb shape, any application</v>
          </cell>
          <cell r="AM1381" t="str">
            <v>NA</v>
          </cell>
          <cell r="AP1381" t="str">
            <v>NA</v>
          </cell>
          <cell r="AS1381">
            <v>510</v>
          </cell>
          <cell r="AV1381" t="str">
            <v>Electronic</v>
          </cell>
          <cell r="AZ1381" t="str">
            <v>LED</v>
          </cell>
          <cell r="BG1381" t="str">
            <v>Custom</v>
          </cell>
          <cell r="BK1381" t="str">
            <v>N/A</v>
          </cell>
        </row>
        <row r="1382">
          <cell r="H1382" t="str">
            <v>LED515-FIXT</v>
          </cell>
          <cell r="M1382" t="str">
            <v>Light Emitting Diode (LED)</v>
          </cell>
          <cell r="W1382" t="str">
            <v>(1) 515W fixture, any bulb shape, any application</v>
          </cell>
          <cell r="AM1382" t="str">
            <v>NA</v>
          </cell>
          <cell r="AP1382" t="str">
            <v>NA</v>
          </cell>
          <cell r="AS1382">
            <v>515</v>
          </cell>
          <cell r="AV1382" t="str">
            <v>Electronic</v>
          </cell>
          <cell r="AZ1382" t="str">
            <v>LED</v>
          </cell>
          <cell r="BG1382" t="str">
            <v>Custom</v>
          </cell>
          <cell r="BK1382" t="str">
            <v>N/A</v>
          </cell>
        </row>
        <row r="1383">
          <cell r="H1383" t="str">
            <v>LED520-FIXT</v>
          </cell>
          <cell r="M1383" t="str">
            <v>Light Emitting Diode (LED)</v>
          </cell>
          <cell r="W1383" t="str">
            <v>(1) 520W fixture, any bulb shape, any application</v>
          </cell>
          <cell r="AM1383" t="str">
            <v>NA</v>
          </cell>
          <cell r="AP1383" t="str">
            <v>NA</v>
          </cell>
          <cell r="AS1383">
            <v>520</v>
          </cell>
          <cell r="AV1383" t="str">
            <v>Electronic</v>
          </cell>
          <cell r="AZ1383" t="str">
            <v>LED</v>
          </cell>
          <cell r="BG1383" t="str">
            <v>Custom</v>
          </cell>
          <cell r="BK1383" t="str">
            <v>N/A</v>
          </cell>
        </row>
        <row r="1384">
          <cell r="H1384" t="str">
            <v>LED525-FIXT</v>
          </cell>
          <cell r="M1384" t="str">
            <v>Light Emitting Diode (LED)</v>
          </cell>
          <cell r="W1384" t="str">
            <v>(1) 525W fixture, any bulb shape, any application</v>
          </cell>
          <cell r="AM1384" t="str">
            <v>NA</v>
          </cell>
          <cell r="AP1384" t="str">
            <v>NA</v>
          </cell>
          <cell r="AS1384">
            <v>525</v>
          </cell>
          <cell r="AV1384" t="str">
            <v>Electronic</v>
          </cell>
          <cell r="AZ1384" t="str">
            <v>LED</v>
          </cell>
          <cell r="BG1384" t="str">
            <v>Custom</v>
          </cell>
          <cell r="BK1384" t="str">
            <v>N/A</v>
          </cell>
        </row>
        <row r="1385">
          <cell r="H1385" t="str">
            <v>LED530-FIXT</v>
          </cell>
          <cell r="M1385" t="str">
            <v>Light Emitting Diode (LED)</v>
          </cell>
          <cell r="W1385" t="str">
            <v>(1) 530W fixture, any bulb shape, any application</v>
          </cell>
          <cell r="AM1385" t="str">
            <v>NA</v>
          </cell>
          <cell r="AP1385" t="str">
            <v>NA</v>
          </cell>
          <cell r="AS1385">
            <v>530</v>
          </cell>
          <cell r="AV1385" t="str">
            <v>Electronic</v>
          </cell>
          <cell r="AZ1385" t="str">
            <v>LED</v>
          </cell>
          <cell r="BG1385" t="str">
            <v>Custom</v>
          </cell>
          <cell r="BK1385" t="str">
            <v>N/A</v>
          </cell>
        </row>
        <row r="1386">
          <cell r="H1386" t="str">
            <v>LED535-FIXT</v>
          </cell>
          <cell r="M1386" t="str">
            <v>Light Emitting Diode (LED)</v>
          </cell>
          <cell r="W1386" t="str">
            <v>(1) 535W fixture, any bulb shape, any application</v>
          </cell>
          <cell r="AM1386" t="str">
            <v>NA</v>
          </cell>
          <cell r="AP1386" t="str">
            <v>NA</v>
          </cell>
          <cell r="AS1386">
            <v>535</v>
          </cell>
          <cell r="AV1386" t="str">
            <v>Electronic</v>
          </cell>
          <cell r="AZ1386" t="str">
            <v>LED</v>
          </cell>
          <cell r="BG1386" t="str">
            <v>Custom</v>
          </cell>
          <cell r="BK1386" t="str">
            <v>N/A</v>
          </cell>
        </row>
        <row r="1387">
          <cell r="H1387" t="str">
            <v>LED540-FIXT</v>
          </cell>
          <cell r="M1387" t="str">
            <v>Light Emitting Diode (LED)</v>
          </cell>
          <cell r="W1387" t="str">
            <v>(1) 540W fixture, any bulb shape, any application</v>
          </cell>
          <cell r="AM1387" t="str">
            <v>NA</v>
          </cell>
          <cell r="AP1387" t="str">
            <v>NA</v>
          </cell>
          <cell r="AS1387">
            <v>540</v>
          </cell>
          <cell r="AV1387" t="str">
            <v>Electronic</v>
          </cell>
          <cell r="AZ1387" t="str">
            <v>LED</v>
          </cell>
          <cell r="BG1387" t="str">
            <v>Custom</v>
          </cell>
          <cell r="BK1387" t="str">
            <v>N/A</v>
          </cell>
        </row>
        <row r="1388">
          <cell r="H1388" t="str">
            <v>LED545-FIXT</v>
          </cell>
          <cell r="M1388" t="str">
            <v>Light Emitting Diode (LED)</v>
          </cell>
          <cell r="W1388" t="str">
            <v>(1) 545W fixture, any bulb shape, any application</v>
          </cell>
          <cell r="AM1388" t="str">
            <v>NA</v>
          </cell>
          <cell r="AP1388" t="str">
            <v>NA</v>
          </cell>
          <cell r="AS1388">
            <v>545</v>
          </cell>
          <cell r="AV1388" t="str">
            <v>Electronic</v>
          </cell>
          <cell r="AZ1388" t="str">
            <v>LED</v>
          </cell>
          <cell r="BG1388" t="str">
            <v>Custom</v>
          </cell>
          <cell r="BK1388" t="str">
            <v>N/A</v>
          </cell>
        </row>
        <row r="1389">
          <cell r="H1389" t="str">
            <v>LED550-FIXT</v>
          </cell>
          <cell r="M1389" t="str">
            <v>Light Emitting Diode (LED)</v>
          </cell>
          <cell r="W1389" t="str">
            <v>(1) 550W fixture, any bulb shape, any application</v>
          </cell>
          <cell r="AM1389" t="str">
            <v>NA</v>
          </cell>
          <cell r="AP1389" t="str">
            <v>NA</v>
          </cell>
          <cell r="AS1389">
            <v>550</v>
          </cell>
          <cell r="AV1389" t="str">
            <v>Electronic</v>
          </cell>
          <cell r="AZ1389" t="str">
            <v>LED</v>
          </cell>
          <cell r="BG1389" t="str">
            <v>Custom</v>
          </cell>
          <cell r="BK1389" t="str">
            <v>N/A</v>
          </cell>
        </row>
        <row r="1390">
          <cell r="H1390" t="str">
            <v>NEONEPH</v>
          </cell>
          <cell r="M1390" t="str">
            <v>Modular CFL and CCFL Fixtures</v>
          </cell>
          <cell r="W1390" t="str">
            <v>NEON E (lectonic ballast) P(edestrian) H(and)</v>
          </cell>
          <cell r="AM1390">
            <v>1</v>
          </cell>
          <cell r="AP1390">
            <v>26</v>
          </cell>
          <cell r="AS1390">
            <v>26</v>
          </cell>
          <cell r="AV1390" t="str">
            <v>NA</v>
          </cell>
          <cell r="AZ1390" t="str">
            <v>Inefficient NEON Fixture</v>
          </cell>
          <cell r="BG1390" t="str">
            <v>Custom</v>
          </cell>
          <cell r="BK1390">
            <v>101112</v>
          </cell>
        </row>
        <row r="1391">
          <cell r="H1391" t="str">
            <v>NEONEPP</v>
          </cell>
          <cell r="M1391" t="str">
            <v>Modular CFL and CCFL Fixtures</v>
          </cell>
          <cell r="W1391" t="str">
            <v>NEON E (lectonic ballast) P(edestrian) P(erson)</v>
          </cell>
          <cell r="AM1391">
            <v>1</v>
          </cell>
          <cell r="AP1391">
            <v>26</v>
          </cell>
          <cell r="AS1391">
            <v>26</v>
          </cell>
          <cell r="AV1391" t="str">
            <v>NA</v>
          </cell>
          <cell r="AZ1391" t="str">
            <v>Inefficient NEON Fixture</v>
          </cell>
          <cell r="BG1391" t="str">
            <v>Custom</v>
          </cell>
          <cell r="BK1391">
            <v>101112</v>
          </cell>
        </row>
        <row r="1392">
          <cell r="H1392" t="str">
            <v>NEONMPDW</v>
          </cell>
          <cell r="M1392" t="str">
            <v>Modular CFL and CCFL Fixtures</v>
          </cell>
          <cell r="W1392" t="str">
            <v>NEON M (agnetic transformer) P(edestrian) D(on't)W(alk)</v>
          </cell>
          <cell r="AM1392">
            <v>1</v>
          </cell>
          <cell r="AP1392">
            <v>81</v>
          </cell>
          <cell r="AS1392">
            <v>81</v>
          </cell>
          <cell r="AV1392" t="str">
            <v>NA</v>
          </cell>
          <cell r="AZ1392" t="str">
            <v>Inefficient NEON Fixture</v>
          </cell>
          <cell r="BG1392" t="str">
            <v>Custom</v>
          </cell>
          <cell r="BK1392">
            <v>101112</v>
          </cell>
        </row>
        <row r="1393">
          <cell r="H1393" t="str">
            <v>NEONMPH</v>
          </cell>
          <cell r="M1393" t="str">
            <v>Modular CFL and CCFL Fixtures</v>
          </cell>
          <cell r="W1393" t="str">
            <v>NEON M (agnetic transformer) P(edestrian) H(and)</v>
          </cell>
          <cell r="AM1393">
            <v>1</v>
          </cell>
          <cell r="AP1393">
            <v>45</v>
          </cell>
          <cell r="AS1393">
            <v>45</v>
          </cell>
          <cell r="AV1393" t="str">
            <v>NA</v>
          </cell>
          <cell r="AZ1393" t="str">
            <v>Inefficient NEON Fixture</v>
          </cell>
          <cell r="BG1393" t="str">
            <v>Custom</v>
          </cell>
          <cell r="BK1393">
            <v>101112</v>
          </cell>
        </row>
        <row r="1394">
          <cell r="H1394" t="str">
            <v>NEONMPP</v>
          </cell>
          <cell r="M1394" t="str">
            <v>Modular CFL and CCFL Fixtures</v>
          </cell>
          <cell r="W1394" t="str">
            <v>NEON M (agnetic transformer) P(edestrian) P(erson)</v>
          </cell>
          <cell r="AM1394">
            <v>1</v>
          </cell>
          <cell r="AP1394">
            <v>38</v>
          </cell>
          <cell r="AS1394">
            <v>38</v>
          </cell>
          <cell r="AV1394" t="str">
            <v>NA</v>
          </cell>
          <cell r="AZ1394" t="str">
            <v>Inefficient NEON Fixture</v>
          </cell>
          <cell r="BG1394" t="str">
            <v>Custom</v>
          </cell>
          <cell r="BK1394">
            <v>101112</v>
          </cell>
        </row>
        <row r="1395">
          <cell r="H1395" t="str">
            <v>TLED12GA</v>
          </cell>
          <cell r="M1395" t="str">
            <v>LED Traffic Signal</v>
          </cell>
          <cell r="W1395" t="str">
            <v>12” Green LED Arrow</v>
          </cell>
          <cell r="AM1395">
            <v>1</v>
          </cell>
          <cell r="AP1395">
            <v>5</v>
          </cell>
          <cell r="AS1395">
            <v>5</v>
          </cell>
          <cell r="AV1395" t="str">
            <v>NA</v>
          </cell>
          <cell r="AZ1395" t="str">
            <v>LED</v>
          </cell>
          <cell r="BG1395" t="str">
            <v>Custom</v>
          </cell>
          <cell r="BK1395" t="str">
            <v>N/A</v>
          </cell>
        </row>
        <row r="1396">
          <cell r="H1396" t="str">
            <v>TLED12GB</v>
          </cell>
          <cell r="M1396" t="str">
            <v>LED Traffic Signal</v>
          </cell>
          <cell r="W1396" t="str">
            <v>12” Green LED Ball</v>
          </cell>
          <cell r="AM1396">
            <v>1</v>
          </cell>
          <cell r="AP1396">
            <v>11</v>
          </cell>
          <cell r="AS1396">
            <v>11</v>
          </cell>
          <cell r="AV1396" t="str">
            <v>NA</v>
          </cell>
          <cell r="AZ1396" t="str">
            <v>LED</v>
          </cell>
          <cell r="BG1396" t="str">
            <v>Custom</v>
          </cell>
          <cell r="BK1396" t="str">
            <v>N/A</v>
          </cell>
        </row>
        <row r="1397">
          <cell r="H1397" t="str">
            <v>TLED12RA</v>
          </cell>
          <cell r="M1397" t="str">
            <v>LED Traffic Signal</v>
          </cell>
          <cell r="W1397" t="str">
            <v>12” Red LED Arrow</v>
          </cell>
          <cell r="AM1397">
            <v>1</v>
          </cell>
          <cell r="AP1397">
            <v>5</v>
          </cell>
          <cell r="AS1397">
            <v>5</v>
          </cell>
          <cell r="AV1397" t="str">
            <v>NA</v>
          </cell>
          <cell r="AZ1397" t="str">
            <v>LED</v>
          </cell>
          <cell r="BG1397" t="str">
            <v>Custom</v>
          </cell>
          <cell r="BK1397" t="str">
            <v>N/A</v>
          </cell>
        </row>
        <row r="1398">
          <cell r="H1398" t="str">
            <v>TLED12RB</v>
          </cell>
          <cell r="M1398" t="str">
            <v>LED Traffic Signal</v>
          </cell>
          <cell r="W1398" t="str">
            <v>12” Red LED Ball</v>
          </cell>
          <cell r="AM1398">
            <v>1</v>
          </cell>
          <cell r="AP1398">
            <v>9</v>
          </cell>
          <cell r="AS1398">
            <v>9</v>
          </cell>
          <cell r="AV1398" t="str">
            <v>NA</v>
          </cell>
          <cell r="AZ1398" t="str">
            <v>LED</v>
          </cell>
          <cell r="BG1398" t="str">
            <v>Custom</v>
          </cell>
          <cell r="BK1398" t="str">
            <v>N/A</v>
          </cell>
        </row>
        <row r="1399">
          <cell r="H1399" t="str">
            <v>TLED12YA</v>
          </cell>
          <cell r="M1399" t="str">
            <v>LED Traffic Signal</v>
          </cell>
          <cell r="W1399" t="str">
            <v>12” Yellow LED Arrow</v>
          </cell>
          <cell r="AM1399">
            <v>1</v>
          </cell>
          <cell r="AP1399">
            <v>8</v>
          </cell>
          <cell r="AS1399">
            <v>8</v>
          </cell>
          <cell r="AV1399" t="str">
            <v>NA</v>
          </cell>
          <cell r="AZ1399" t="str">
            <v>LED</v>
          </cell>
          <cell r="BG1399" t="str">
            <v>Custom</v>
          </cell>
          <cell r="BK1399" t="str">
            <v>N/A</v>
          </cell>
        </row>
        <row r="1400">
          <cell r="H1400" t="str">
            <v>TLED12YB</v>
          </cell>
          <cell r="M1400" t="str">
            <v>LED Traffic Signal</v>
          </cell>
          <cell r="W1400" t="str">
            <v>12” Yellow LED Ball</v>
          </cell>
          <cell r="AM1400">
            <v>1</v>
          </cell>
          <cell r="AP1400">
            <v>17</v>
          </cell>
          <cell r="AS1400">
            <v>17</v>
          </cell>
          <cell r="AV1400" t="str">
            <v>NA</v>
          </cell>
          <cell r="AZ1400" t="str">
            <v>LED</v>
          </cell>
          <cell r="BG1400" t="str">
            <v>Custom</v>
          </cell>
          <cell r="BK1400" t="str">
            <v>N/A</v>
          </cell>
        </row>
        <row r="1401">
          <cell r="H1401" t="str">
            <v>TLED8GB</v>
          </cell>
          <cell r="M1401" t="str">
            <v>LED Traffic Signal</v>
          </cell>
          <cell r="W1401" t="str">
            <v>8” Green LED Ball</v>
          </cell>
          <cell r="AM1401">
            <v>1</v>
          </cell>
          <cell r="AP1401">
            <v>6</v>
          </cell>
          <cell r="AS1401">
            <v>6</v>
          </cell>
          <cell r="AV1401" t="str">
            <v>NA</v>
          </cell>
          <cell r="AZ1401" t="str">
            <v>LED</v>
          </cell>
          <cell r="BG1401" t="str">
            <v>Custom</v>
          </cell>
          <cell r="BK1401" t="str">
            <v>N/A</v>
          </cell>
        </row>
        <row r="1402">
          <cell r="H1402" t="str">
            <v>TLED8RB</v>
          </cell>
          <cell r="M1402" t="str">
            <v>LED Traffic Signal</v>
          </cell>
          <cell r="W1402" t="str">
            <v>8” Red LED Ball</v>
          </cell>
          <cell r="AM1402">
            <v>1</v>
          </cell>
          <cell r="AP1402">
            <v>6</v>
          </cell>
          <cell r="AS1402">
            <v>6</v>
          </cell>
          <cell r="AV1402" t="str">
            <v>NA</v>
          </cell>
          <cell r="AZ1402" t="str">
            <v>LED</v>
          </cell>
          <cell r="BG1402" t="str">
            <v>Custom</v>
          </cell>
          <cell r="BK1402" t="str">
            <v>N/A</v>
          </cell>
        </row>
        <row r="1403">
          <cell r="H1403" t="str">
            <v>TLED8YB</v>
          </cell>
          <cell r="M1403" t="str">
            <v>LED Traffic Signal</v>
          </cell>
          <cell r="W1403" t="str">
            <v>8” Yellow LED Ball</v>
          </cell>
          <cell r="AM1403">
            <v>1</v>
          </cell>
          <cell r="AP1403">
            <v>12</v>
          </cell>
          <cell r="AS1403">
            <v>12</v>
          </cell>
          <cell r="AV1403" t="str">
            <v>NA</v>
          </cell>
          <cell r="AZ1403" t="str">
            <v>LED</v>
          </cell>
          <cell r="BG1403" t="str">
            <v>Custom</v>
          </cell>
          <cell r="BK1403" t="str">
            <v>N/A</v>
          </cell>
        </row>
        <row r="1404">
          <cell r="H1404" t="str">
            <v>TLEDLGPED</v>
          </cell>
          <cell r="M1404" t="str">
            <v>LED Traffic Signal</v>
          </cell>
          <cell r="W1404" t="str">
            <v>Large (16” x 18”) LED Pedestrian Signal without countdown</v>
          </cell>
          <cell r="AM1404">
            <v>1</v>
          </cell>
          <cell r="AP1404">
            <v>6</v>
          </cell>
          <cell r="AS1404">
            <v>6</v>
          </cell>
          <cell r="AV1404" t="str">
            <v>NA</v>
          </cell>
          <cell r="AZ1404" t="str">
            <v>LED</v>
          </cell>
          <cell r="BG1404" t="str">
            <v>Custom</v>
          </cell>
          <cell r="BK1404" t="str">
            <v>N/A</v>
          </cell>
        </row>
        <row r="1405">
          <cell r="H1405" t="str">
            <v>TLEDLPEDCT</v>
          </cell>
          <cell r="M1405" t="str">
            <v>LED Traffic Signal</v>
          </cell>
          <cell r="W1405" t="str">
            <v>Large (16” x 18”) LED Pedestrian Signal with Countdown</v>
          </cell>
          <cell r="AM1405">
            <v>1</v>
          </cell>
          <cell r="AP1405">
            <v>17</v>
          </cell>
          <cell r="AS1405">
            <v>17</v>
          </cell>
          <cell r="AV1405" t="str">
            <v>NA</v>
          </cell>
          <cell r="AZ1405" t="str">
            <v>LED</v>
          </cell>
          <cell r="BG1405" t="str">
            <v>Custom</v>
          </cell>
          <cell r="BK1405" t="str">
            <v>N/A</v>
          </cell>
        </row>
        <row r="1406">
          <cell r="H1406" t="str">
            <v>TLEDSMPED</v>
          </cell>
          <cell r="M1406" t="str">
            <v>LED Traffic Signal</v>
          </cell>
          <cell r="W1406" t="str">
            <v>Small (12” x 12”) LED Pedestrian Signal without Countdown</v>
          </cell>
          <cell r="AM1406">
            <v>1</v>
          </cell>
          <cell r="AP1406">
            <v>5</v>
          </cell>
          <cell r="AS1406">
            <v>5</v>
          </cell>
          <cell r="AV1406" t="str">
            <v>NA</v>
          </cell>
          <cell r="AZ1406" t="str">
            <v>LED</v>
          </cell>
          <cell r="BG1406" t="str">
            <v>Custom</v>
          </cell>
          <cell r="BK1406" t="str">
            <v>N/A</v>
          </cell>
        </row>
        <row r="1407">
          <cell r="H1407" t="str">
            <v>TLEDSMPEDCT</v>
          </cell>
          <cell r="M1407" t="str">
            <v>LED Traffic Signal</v>
          </cell>
          <cell r="W1407" t="str">
            <v>Small (12” x 12”) LED Pedestrian Signal with Countdown</v>
          </cell>
          <cell r="AM1407">
            <v>1</v>
          </cell>
          <cell r="AP1407">
            <v>10</v>
          </cell>
          <cell r="AS1407">
            <v>10</v>
          </cell>
          <cell r="AV1407" t="str">
            <v>NA</v>
          </cell>
          <cell r="AZ1407" t="str">
            <v>LED</v>
          </cell>
          <cell r="BG1407" t="str">
            <v>Custom</v>
          </cell>
          <cell r="BK1407" t="str">
            <v>N/A</v>
          </cell>
        </row>
        <row r="1408">
          <cell r="H1408" t="str">
            <v>F81EL/T2</v>
          </cell>
          <cell r="M1408" t="str">
            <v>T12 Linear Fluorescent</v>
          </cell>
          <cell r="W1408" t="str">
            <v>Fluorescent, (1) 96", ES lamp, Tandem 2-lamp ballast</v>
          </cell>
          <cell r="AM1408">
            <v>1</v>
          </cell>
          <cell r="AP1408">
            <v>60</v>
          </cell>
          <cell r="AS1408">
            <v>55</v>
          </cell>
          <cell r="AV1408" t="str">
            <v>Electronic</v>
          </cell>
          <cell r="AZ1408" t="str">
            <v>T12</v>
          </cell>
          <cell r="BG1408" t="str">
            <v>Custom</v>
          </cell>
          <cell r="BK1408">
            <v>101001</v>
          </cell>
        </row>
        <row r="1409">
          <cell r="H1409" t="str">
            <v>F41EIS</v>
          </cell>
          <cell r="M1409" t="str">
            <v>T12 Linear Fluorescent</v>
          </cell>
          <cell r="W1409" t="str">
            <v>Fluorescent, (1) 48" ES Instant Start lamp. Magnetic ballast</v>
          </cell>
          <cell r="AM1409">
            <v>1</v>
          </cell>
          <cell r="AP1409">
            <v>30</v>
          </cell>
          <cell r="AS1409">
            <v>31</v>
          </cell>
          <cell r="AV1409" t="str">
            <v>Mag-STD</v>
          </cell>
          <cell r="AZ1409" t="str">
            <v>T12</v>
          </cell>
          <cell r="BG1409" t="str">
            <v>Custom</v>
          </cell>
          <cell r="BK1409">
            <v>101001</v>
          </cell>
        </row>
        <row r="1410">
          <cell r="H1410" t="str">
            <v>F42EIS</v>
          </cell>
          <cell r="M1410" t="str">
            <v>T12 Linear Fluorescent</v>
          </cell>
          <cell r="W1410" t="str">
            <v>Fluorescent, (2) 48" ES Instant Start lamps. Magnetic ballast</v>
          </cell>
          <cell r="AM1410">
            <v>2</v>
          </cell>
          <cell r="AP1410">
            <v>30</v>
          </cell>
          <cell r="AS1410">
            <v>58</v>
          </cell>
          <cell r="AV1410" t="str">
            <v>Mag-STD</v>
          </cell>
          <cell r="AZ1410" t="str">
            <v>T12</v>
          </cell>
          <cell r="BG1410" t="str">
            <v>Custom</v>
          </cell>
          <cell r="BK1410">
            <v>101001</v>
          </cell>
        </row>
        <row r="1411">
          <cell r="H1411" t="str">
            <v>F43EIS</v>
          </cell>
          <cell r="M1411" t="str">
            <v>T12 Linear Fluorescent</v>
          </cell>
          <cell r="W1411" t="str">
            <v>Fluorescent, (3) 48" ES Instant Start lamps. Magnetic ballast</v>
          </cell>
          <cell r="AM1411">
            <v>3</v>
          </cell>
          <cell r="AP1411">
            <v>30</v>
          </cell>
          <cell r="AS1411">
            <v>85</v>
          </cell>
          <cell r="AV1411" t="str">
            <v>Mag-STD</v>
          </cell>
          <cell r="AZ1411" t="str">
            <v>T12</v>
          </cell>
          <cell r="BG1411" t="str">
            <v>Custom</v>
          </cell>
          <cell r="BK1411">
            <v>101001</v>
          </cell>
        </row>
        <row r="1412">
          <cell r="H1412" t="str">
            <v>F44EIS</v>
          </cell>
          <cell r="M1412" t="str">
            <v>T12 Linear Fluorescent</v>
          </cell>
          <cell r="W1412" t="str">
            <v>Fluorescent, (4) 48" ES Instant Start lamps. Magnetic ballast</v>
          </cell>
          <cell r="AM1412">
            <v>4</v>
          </cell>
          <cell r="AP1412">
            <v>30</v>
          </cell>
          <cell r="AS1412">
            <v>112</v>
          </cell>
          <cell r="AV1412" t="str">
            <v>Mag-STD</v>
          </cell>
          <cell r="AZ1412" t="str">
            <v>T12</v>
          </cell>
          <cell r="BG1412" t="str">
            <v>Custom</v>
          </cell>
          <cell r="BK1412">
            <v>101001</v>
          </cell>
        </row>
        <row r="1413">
          <cell r="H1413" t="str">
            <v>F41EE</v>
          </cell>
          <cell r="M1413" t="str">
            <v>T12 Linear Fluorescent</v>
          </cell>
          <cell r="W1413" t="str">
            <v>Fluorescent, (1) 48", ES lamp</v>
          </cell>
          <cell r="AM1413">
            <v>1</v>
          </cell>
          <cell r="AP1413">
            <v>34</v>
          </cell>
          <cell r="AS1413">
            <v>31</v>
          </cell>
          <cell r="AV1413" t="str">
            <v>Mag-ES</v>
          </cell>
          <cell r="AZ1413" t="str">
            <v>T12</v>
          </cell>
          <cell r="BG1413" t="str">
            <v>Custom</v>
          </cell>
          <cell r="BK1413">
            <v>101001</v>
          </cell>
        </row>
        <row r="1414">
          <cell r="H1414" t="str">
            <v>F41EE/2</v>
          </cell>
          <cell r="M1414" t="str">
            <v>T12 Linear Fluorescent</v>
          </cell>
          <cell r="W1414" t="str">
            <v>Fluorescent, (1) 48", ES lamp, 2 ballast</v>
          </cell>
          <cell r="AM1414">
            <v>1</v>
          </cell>
          <cell r="AP1414">
            <v>34</v>
          </cell>
          <cell r="AS1414">
            <v>31</v>
          </cell>
          <cell r="AV1414" t="str">
            <v>Mag-ES</v>
          </cell>
          <cell r="AZ1414" t="str">
            <v>T12</v>
          </cell>
          <cell r="BG1414" t="str">
            <v>Custom</v>
          </cell>
          <cell r="BK1414">
            <v>101001</v>
          </cell>
        </row>
        <row r="1415">
          <cell r="H1415" t="str">
            <v>F41EE/T2</v>
          </cell>
          <cell r="M1415" t="str">
            <v>T12 Linear Fluorescent</v>
          </cell>
          <cell r="W1415" t="str">
            <v>Fluorescent, (1) 48", ES lamp, Tandem 2-lamp ballast</v>
          </cell>
          <cell r="AM1415">
            <v>1</v>
          </cell>
          <cell r="AP1415">
            <v>34</v>
          </cell>
          <cell r="AS1415">
            <v>31</v>
          </cell>
          <cell r="AV1415" t="str">
            <v>Mag-ES</v>
          </cell>
          <cell r="AZ1415" t="str">
            <v>T12</v>
          </cell>
          <cell r="BG1415" t="str">
            <v>Custom</v>
          </cell>
          <cell r="BK1415">
            <v>101001</v>
          </cell>
        </row>
        <row r="1416">
          <cell r="H1416" t="str">
            <v>F41EL</v>
          </cell>
          <cell r="M1416" t="str">
            <v>T12 Linear Fluorescent</v>
          </cell>
          <cell r="W1416" t="str">
            <v>Fluorescent, (1) 48", T12 ES lamp, Electronic Ballast</v>
          </cell>
          <cell r="AM1416">
            <v>1</v>
          </cell>
          <cell r="AP1416">
            <v>34</v>
          </cell>
          <cell r="AS1416">
            <v>31</v>
          </cell>
          <cell r="AV1416" t="str">
            <v>Electronic</v>
          </cell>
          <cell r="AZ1416" t="str">
            <v>T12</v>
          </cell>
          <cell r="BG1416" t="str">
            <v>Custom</v>
          </cell>
          <cell r="BK1416">
            <v>101001</v>
          </cell>
        </row>
        <row r="1417">
          <cell r="H1417" t="str">
            <v>F42EE</v>
          </cell>
          <cell r="M1417" t="str">
            <v>T12 Linear Fluorescent</v>
          </cell>
          <cell r="W1417" t="str">
            <v>Fluorescent, (2) 48", ES lamp</v>
          </cell>
          <cell r="AM1417">
            <v>2</v>
          </cell>
          <cell r="AP1417">
            <v>34</v>
          </cell>
          <cell r="AS1417">
            <v>58</v>
          </cell>
          <cell r="AV1417" t="str">
            <v>Mag-ES</v>
          </cell>
          <cell r="AZ1417" t="str">
            <v>T12</v>
          </cell>
          <cell r="BG1417" t="str">
            <v>Custom</v>
          </cell>
          <cell r="BK1417">
            <v>101001</v>
          </cell>
        </row>
        <row r="1418">
          <cell r="H1418" t="str">
            <v>F42EE/2</v>
          </cell>
          <cell r="M1418" t="str">
            <v>T12 Linear Fluorescent</v>
          </cell>
          <cell r="W1418" t="str">
            <v>Fluorescent, (2) 48", ES lamps, (2) 1-lamp ballasts</v>
          </cell>
          <cell r="AM1418">
            <v>2</v>
          </cell>
          <cell r="AP1418">
            <v>34</v>
          </cell>
          <cell r="AS1418">
            <v>58</v>
          </cell>
          <cell r="AV1418" t="str">
            <v>Mag-ES</v>
          </cell>
          <cell r="AZ1418" t="str">
            <v>T12</v>
          </cell>
          <cell r="BG1418" t="str">
            <v>Custom</v>
          </cell>
          <cell r="BK1418">
            <v>101001</v>
          </cell>
        </row>
        <row r="1419">
          <cell r="H1419" t="str">
            <v>F42EE/D2</v>
          </cell>
          <cell r="M1419" t="str">
            <v>T12 Linear Fluorescent</v>
          </cell>
          <cell r="W1419" t="str">
            <v>Fluorescent, (2) 48", ES lamps, 2 Ballasts (delamped)</v>
          </cell>
          <cell r="AM1419">
            <v>2</v>
          </cell>
          <cell r="AP1419">
            <v>34</v>
          </cell>
          <cell r="AS1419">
            <v>58</v>
          </cell>
          <cell r="AV1419" t="str">
            <v>Mag-ES</v>
          </cell>
          <cell r="AZ1419" t="str">
            <v>T12</v>
          </cell>
          <cell r="BG1419" t="str">
            <v>Custom</v>
          </cell>
          <cell r="BK1419">
            <v>101001</v>
          </cell>
        </row>
        <row r="1420">
          <cell r="H1420" t="str">
            <v>F42EL</v>
          </cell>
          <cell r="M1420" t="str">
            <v>T12 Linear Fluorescent</v>
          </cell>
          <cell r="W1420" t="str">
            <v>Fluorescent, (2) 48", T12 ES lamps, Electronic Ballast</v>
          </cell>
          <cell r="AM1420">
            <v>2</v>
          </cell>
          <cell r="AP1420">
            <v>34</v>
          </cell>
          <cell r="AS1420">
            <v>58</v>
          </cell>
          <cell r="AV1420" t="str">
            <v>Electronic</v>
          </cell>
          <cell r="AZ1420" t="str">
            <v>T12</v>
          </cell>
          <cell r="BG1420" t="str">
            <v>Custom</v>
          </cell>
          <cell r="BK1420">
            <v>101001</v>
          </cell>
        </row>
        <row r="1421">
          <cell r="H1421" t="str">
            <v>F43EE</v>
          </cell>
          <cell r="M1421" t="str">
            <v>T12 Linear Fluorescent</v>
          </cell>
          <cell r="W1421" t="str">
            <v>Fluorescent, (3) 48", ES lamps</v>
          </cell>
          <cell r="AM1421">
            <v>3</v>
          </cell>
          <cell r="AP1421">
            <v>34</v>
          </cell>
          <cell r="AS1421">
            <v>85</v>
          </cell>
          <cell r="AV1421" t="str">
            <v>Mag-ES</v>
          </cell>
          <cell r="AZ1421" t="str">
            <v>T12</v>
          </cell>
          <cell r="BG1421" t="str">
            <v>Custom</v>
          </cell>
          <cell r="BK1421">
            <v>101001</v>
          </cell>
        </row>
        <row r="1422">
          <cell r="H1422" t="str">
            <v>F43EE/T2</v>
          </cell>
          <cell r="M1422" t="str">
            <v>T12 Linear Fluorescent</v>
          </cell>
          <cell r="W1422" t="str">
            <v>Fluorescent, (3) 48", ES lamps, Tandem 2-lamp ballasts</v>
          </cell>
          <cell r="AM1422">
            <v>3</v>
          </cell>
          <cell r="AP1422">
            <v>34</v>
          </cell>
          <cell r="AS1422">
            <v>85</v>
          </cell>
          <cell r="AV1422" t="str">
            <v>Mag-ES</v>
          </cell>
          <cell r="AZ1422" t="str">
            <v>T12</v>
          </cell>
          <cell r="BG1422" t="str">
            <v>Custom</v>
          </cell>
          <cell r="BK1422">
            <v>101001</v>
          </cell>
        </row>
        <row r="1423">
          <cell r="H1423" t="str">
            <v>F43EL</v>
          </cell>
          <cell r="M1423" t="str">
            <v>T12 Linear Fluorescent</v>
          </cell>
          <cell r="W1423" t="str">
            <v>Fluorescent, (3) 48", T12 ES lamps, Electronic Ballast</v>
          </cell>
          <cell r="AM1423">
            <v>3</v>
          </cell>
          <cell r="AP1423">
            <v>34</v>
          </cell>
          <cell r="AS1423">
            <v>85</v>
          </cell>
          <cell r="AV1423" t="str">
            <v>Electronic</v>
          </cell>
          <cell r="AZ1423" t="str">
            <v>T12</v>
          </cell>
          <cell r="BG1423" t="str">
            <v>Custom</v>
          </cell>
          <cell r="BK1423">
            <v>101001</v>
          </cell>
        </row>
        <row r="1424">
          <cell r="H1424" t="str">
            <v>F44EE</v>
          </cell>
          <cell r="M1424" t="str">
            <v>T12 Linear Fluorescent</v>
          </cell>
          <cell r="W1424" t="str">
            <v>Fluorescent, (4) 48", ES lamps</v>
          </cell>
          <cell r="AM1424">
            <v>4</v>
          </cell>
          <cell r="AP1424">
            <v>34</v>
          </cell>
          <cell r="AS1424">
            <v>112</v>
          </cell>
          <cell r="AV1424" t="str">
            <v>Mag-ES</v>
          </cell>
          <cell r="AZ1424" t="str">
            <v>T12</v>
          </cell>
          <cell r="BG1424" t="str">
            <v>Custom</v>
          </cell>
          <cell r="BK1424">
            <v>101001</v>
          </cell>
        </row>
        <row r="1425">
          <cell r="H1425" t="str">
            <v>F44EE/D3</v>
          </cell>
          <cell r="M1425" t="str">
            <v>T12 Linear Fluorescent</v>
          </cell>
          <cell r="W1425" t="str">
            <v>Fluorescent, (4) 48", ES lamps, 3 Ballasts (delamped)</v>
          </cell>
          <cell r="AM1425">
            <v>4</v>
          </cell>
          <cell r="AP1425">
            <v>34</v>
          </cell>
          <cell r="AS1425">
            <v>112</v>
          </cell>
          <cell r="AV1425" t="str">
            <v>Mag-ES</v>
          </cell>
          <cell r="AZ1425" t="str">
            <v>T12</v>
          </cell>
          <cell r="BG1425" t="str">
            <v>Custom</v>
          </cell>
          <cell r="BK1425">
            <v>101001</v>
          </cell>
        </row>
        <row r="1426">
          <cell r="H1426" t="str">
            <v>F44EE/D4</v>
          </cell>
          <cell r="M1426" t="str">
            <v>T12 Linear Fluorescent</v>
          </cell>
          <cell r="W1426" t="str">
            <v>Fluorescent, (4) 48", ES lamps, 4 Ballasts (delamped)</v>
          </cell>
          <cell r="AM1426">
            <v>4</v>
          </cell>
          <cell r="AP1426">
            <v>34</v>
          </cell>
          <cell r="AS1426">
            <v>112</v>
          </cell>
          <cell r="AV1426" t="str">
            <v>Mag-ES</v>
          </cell>
          <cell r="AZ1426" t="str">
            <v>T12</v>
          </cell>
          <cell r="BG1426" t="str">
            <v>Custom</v>
          </cell>
          <cell r="BK1426">
            <v>101001</v>
          </cell>
        </row>
        <row r="1427">
          <cell r="H1427" t="str">
            <v>F44EL</v>
          </cell>
          <cell r="M1427" t="str">
            <v>T12 Linear Fluorescent</v>
          </cell>
          <cell r="W1427" t="str">
            <v>Fluorescent, (4) 48", T12 ES lamps, Electronic Ballast</v>
          </cell>
          <cell r="AM1427">
            <v>4</v>
          </cell>
          <cell r="AP1427">
            <v>34</v>
          </cell>
          <cell r="AS1427">
            <v>112</v>
          </cell>
          <cell r="AV1427" t="str">
            <v>Electronic</v>
          </cell>
          <cell r="AZ1427" t="str">
            <v>T12</v>
          </cell>
          <cell r="BG1427" t="str">
            <v>Custom</v>
          </cell>
          <cell r="BK1427">
            <v>101001</v>
          </cell>
        </row>
        <row r="1428">
          <cell r="H1428" t="str">
            <v>F46EE</v>
          </cell>
          <cell r="M1428" t="str">
            <v>T12 Linear Fluorescent</v>
          </cell>
          <cell r="W1428" t="str">
            <v>Fluorescent, (6) 48", ES lamps</v>
          </cell>
          <cell r="AM1428">
            <v>6</v>
          </cell>
          <cell r="AP1428">
            <v>34</v>
          </cell>
          <cell r="AS1428">
            <v>170</v>
          </cell>
          <cell r="AV1428" t="str">
            <v>Mag-ES</v>
          </cell>
          <cell r="AZ1428" t="str">
            <v>T12</v>
          </cell>
          <cell r="BG1428" t="str">
            <v>Custom</v>
          </cell>
          <cell r="BK1428">
            <v>101001</v>
          </cell>
        </row>
        <row r="1429">
          <cell r="H1429" t="str">
            <v>F46EL</v>
          </cell>
          <cell r="M1429" t="str">
            <v>T12 Linear Fluorescent</v>
          </cell>
          <cell r="W1429" t="str">
            <v>Fluorescent, (6) 48", ES lamps</v>
          </cell>
          <cell r="AM1429">
            <v>6</v>
          </cell>
          <cell r="AP1429">
            <v>34</v>
          </cell>
          <cell r="AS1429">
            <v>170</v>
          </cell>
          <cell r="AV1429" t="str">
            <v>Electronic</v>
          </cell>
          <cell r="AZ1429" t="str">
            <v>T12</v>
          </cell>
          <cell r="BG1429" t="str">
            <v>Custom</v>
          </cell>
          <cell r="BK1429">
            <v>101001</v>
          </cell>
        </row>
        <row r="1430">
          <cell r="H1430" t="str">
            <v>F48EE</v>
          </cell>
          <cell r="M1430" t="str">
            <v>T12 Linear Fluorescent</v>
          </cell>
          <cell r="W1430" t="str">
            <v>Fluorescent, (8) 48", ES lamps</v>
          </cell>
          <cell r="AM1430">
            <v>8</v>
          </cell>
          <cell r="AP1430">
            <v>34</v>
          </cell>
          <cell r="AS1430">
            <v>224</v>
          </cell>
          <cell r="AV1430" t="str">
            <v>Mag-ES</v>
          </cell>
          <cell r="AZ1430" t="str">
            <v>T12</v>
          </cell>
          <cell r="BG1430" t="str">
            <v>Custom</v>
          </cell>
          <cell r="BK1430">
            <v>101001</v>
          </cell>
        </row>
        <row r="1431">
          <cell r="H1431" t="str">
            <v>FU1ES</v>
          </cell>
          <cell r="M1431" t="str">
            <v>U-Tube Fluorescent</v>
          </cell>
          <cell r="W1431" t="str">
            <v>Fluorescent, (1) U-Tube, ES Lamp</v>
          </cell>
          <cell r="AM1431">
            <v>1</v>
          </cell>
          <cell r="AP1431">
            <v>34</v>
          </cell>
          <cell r="AS1431">
            <v>32</v>
          </cell>
          <cell r="AV1431" t="str">
            <v>Mag-STD</v>
          </cell>
          <cell r="AZ1431" t="str">
            <v>U-Tube Fluorescent</v>
          </cell>
          <cell r="BG1431" t="str">
            <v>Custom</v>
          </cell>
          <cell r="BK1431">
            <v>101135</v>
          </cell>
        </row>
        <row r="1432">
          <cell r="H1432" t="str">
            <v>FU2EL</v>
          </cell>
          <cell r="M1432" t="str">
            <v>U-Tube Fluorescent</v>
          </cell>
          <cell r="W1432" t="str">
            <v>Fluorescent (2) 48" U-bent ES lamps, Electronic ballast, NLO (0.85 &lt; BF &lt; 0.95)</v>
          </cell>
          <cell r="AM1432">
            <v>2</v>
          </cell>
          <cell r="AP1432">
            <v>34</v>
          </cell>
          <cell r="AS1432">
            <v>60</v>
          </cell>
          <cell r="AV1432" t="str">
            <v>Electronic</v>
          </cell>
          <cell r="AZ1432" t="str">
            <v>U-Tube Fluorescent</v>
          </cell>
          <cell r="BG1432" t="str">
            <v>Custom</v>
          </cell>
          <cell r="BK1432">
            <v>101135</v>
          </cell>
        </row>
        <row r="1433">
          <cell r="H1433" t="str">
            <v>FU1EE</v>
          </cell>
          <cell r="M1433" t="str">
            <v>U-Tube Fluorescent</v>
          </cell>
          <cell r="W1433" t="str">
            <v>Fluorescent, (1) U-Tube, ES lamp</v>
          </cell>
          <cell r="AM1433">
            <v>1</v>
          </cell>
          <cell r="AP1433">
            <v>35</v>
          </cell>
          <cell r="AS1433">
            <v>32</v>
          </cell>
          <cell r="AV1433" t="str">
            <v>Mag-ES</v>
          </cell>
          <cell r="AZ1433" t="str">
            <v>U-Tube Fluorescent</v>
          </cell>
          <cell r="BG1433" t="str">
            <v>Custom</v>
          </cell>
          <cell r="BK1433">
            <v>101135</v>
          </cell>
        </row>
        <row r="1434">
          <cell r="H1434" t="str">
            <v>FU2EE</v>
          </cell>
          <cell r="M1434" t="str">
            <v>U-Tube Fluorescent</v>
          </cell>
          <cell r="W1434" t="str">
            <v>Fluorescent, (2) U-Tube, ES lamps</v>
          </cell>
          <cell r="AM1434">
            <v>2</v>
          </cell>
          <cell r="AP1434">
            <v>35</v>
          </cell>
          <cell r="AS1434">
            <v>60</v>
          </cell>
          <cell r="AV1434" t="str">
            <v>Mag-ES</v>
          </cell>
          <cell r="AZ1434" t="str">
            <v>U-Tube Fluorescent</v>
          </cell>
          <cell r="BG1434" t="str">
            <v>Custom</v>
          </cell>
          <cell r="BK1434">
            <v>101135</v>
          </cell>
        </row>
        <row r="1435">
          <cell r="H1435" t="str">
            <v>FU2ES</v>
          </cell>
          <cell r="M1435" t="str">
            <v>U-Tube Fluorescent</v>
          </cell>
          <cell r="W1435" t="str">
            <v>Fluorescent, (2) U-Tube, ES lamps</v>
          </cell>
          <cell r="AM1435">
            <v>1</v>
          </cell>
          <cell r="AP1435">
            <v>35</v>
          </cell>
          <cell r="AS1435">
            <v>60</v>
          </cell>
          <cell r="AV1435" t="str">
            <v>Mag-STD</v>
          </cell>
          <cell r="AZ1435" t="str">
            <v>U-Tube Fluorescent</v>
          </cell>
          <cell r="BG1435" t="str">
            <v>Custom</v>
          </cell>
          <cell r="BK1435">
            <v>101135</v>
          </cell>
        </row>
        <row r="1436">
          <cell r="H1436" t="str">
            <v>FU3EE</v>
          </cell>
          <cell r="M1436" t="str">
            <v>U-Tube Fluorescent</v>
          </cell>
          <cell r="W1436" t="str">
            <v>Fluorescent, (3) U-Tube, ES lamps</v>
          </cell>
          <cell r="AM1436">
            <v>3</v>
          </cell>
          <cell r="AP1436">
            <v>35</v>
          </cell>
          <cell r="AS1436">
            <v>89</v>
          </cell>
          <cell r="AV1436" t="str">
            <v>Mag-ES</v>
          </cell>
          <cell r="AZ1436" t="str">
            <v>U-Tube Fluorescent</v>
          </cell>
          <cell r="BG1436" t="str">
            <v>Custom</v>
          </cell>
          <cell r="BK1436">
            <v>101135</v>
          </cell>
        </row>
        <row r="1437">
          <cell r="H1437" t="str">
            <v>F41SIL</v>
          </cell>
          <cell r="M1437" t="str">
            <v>T12 Linear Fluorescent</v>
          </cell>
          <cell r="W1437" t="str">
            <v>Fluorescent, (1) 48", STD IS lamp, Electronic ballast</v>
          </cell>
          <cell r="AM1437">
            <v>1</v>
          </cell>
          <cell r="AP1437">
            <v>39</v>
          </cell>
          <cell r="AS1437">
            <v>31</v>
          </cell>
          <cell r="AV1437" t="str">
            <v>Electronic</v>
          </cell>
          <cell r="AZ1437" t="str">
            <v>T12</v>
          </cell>
          <cell r="BG1437" t="str">
            <v>Custom</v>
          </cell>
          <cell r="BK1437">
            <v>101001</v>
          </cell>
        </row>
        <row r="1438">
          <cell r="H1438" t="str">
            <v>F41SIL/T2</v>
          </cell>
          <cell r="M1438" t="str">
            <v>T12 Linear Fluorescent</v>
          </cell>
          <cell r="W1438" t="str">
            <v>Fluorescent, (1) 48", STD IS lamp, Tandem 2-lamp IS ballast</v>
          </cell>
          <cell r="AM1438">
            <v>1</v>
          </cell>
          <cell r="AP1438">
            <v>39</v>
          </cell>
          <cell r="AS1438">
            <v>31</v>
          </cell>
          <cell r="AV1438" t="str">
            <v>Electronic</v>
          </cell>
          <cell r="AZ1438" t="str">
            <v>T12</v>
          </cell>
          <cell r="BG1438" t="str">
            <v>Custom</v>
          </cell>
          <cell r="BK1438">
            <v>101001</v>
          </cell>
        </row>
        <row r="1439">
          <cell r="H1439" t="str">
            <v>F42SIL</v>
          </cell>
          <cell r="M1439" t="str">
            <v>T12 Linear Fluorescent</v>
          </cell>
          <cell r="W1439" t="str">
            <v>Fluorescent, (2) 48", STD IS lamps, Electronic ballast</v>
          </cell>
          <cell r="AM1439">
            <v>2</v>
          </cell>
          <cell r="AP1439">
            <v>39</v>
          </cell>
          <cell r="AS1439">
            <v>58</v>
          </cell>
          <cell r="AV1439" t="str">
            <v>Electronic</v>
          </cell>
          <cell r="AZ1439" t="str">
            <v>T12</v>
          </cell>
          <cell r="BG1439" t="str">
            <v>Custom</v>
          </cell>
          <cell r="BK1439">
            <v>101001</v>
          </cell>
        </row>
        <row r="1440">
          <cell r="H1440" t="str">
            <v>F43SIL</v>
          </cell>
          <cell r="M1440" t="str">
            <v>T12 Linear Fluorescent</v>
          </cell>
          <cell r="W1440" t="str">
            <v>Fluorescent, (3) 48", STD IS lamps, Electronic ballast</v>
          </cell>
          <cell r="AM1440">
            <v>3</v>
          </cell>
          <cell r="AP1440">
            <v>39</v>
          </cell>
          <cell r="AS1440">
            <v>85</v>
          </cell>
          <cell r="AV1440" t="str">
            <v>Electronic</v>
          </cell>
          <cell r="AZ1440" t="str">
            <v>T12</v>
          </cell>
          <cell r="BG1440" t="str">
            <v>Custom</v>
          </cell>
          <cell r="BK1440">
            <v>101001</v>
          </cell>
        </row>
        <row r="1441">
          <cell r="H1441" t="str">
            <v>F44SIL</v>
          </cell>
          <cell r="M1441" t="str">
            <v>T12 Linear Fluorescent</v>
          </cell>
          <cell r="W1441" t="str">
            <v>Fluorescent, (4) 48", STD IS lamps, Electronic ballast</v>
          </cell>
          <cell r="AM1441">
            <v>4</v>
          </cell>
          <cell r="AP1441">
            <v>39</v>
          </cell>
          <cell r="AS1441">
            <v>112</v>
          </cell>
          <cell r="AV1441" t="str">
            <v>Electronic</v>
          </cell>
          <cell r="AZ1441" t="str">
            <v>T12</v>
          </cell>
          <cell r="BG1441" t="str">
            <v>Custom</v>
          </cell>
          <cell r="BK1441">
            <v>101001</v>
          </cell>
        </row>
        <row r="1442">
          <cell r="H1442" t="str">
            <v>F46SL</v>
          </cell>
          <cell r="M1442" t="str">
            <v>T12 Linear Fluorescent</v>
          </cell>
          <cell r="W1442" t="str">
            <v>Fluorescent, (6) 48", STD lamps</v>
          </cell>
          <cell r="AM1442">
            <v>6</v>
          </cell>
          <cell r="AP1442">
            <v>40</v>
          </cell>
          <cell r="AS1442">
            <v>170</v>
          </cell>
          <cell r="AV1442" t="str">
            <v>Electronic</v>
          </cell>
          <cell r="AZ1442" t="str">
            <v>T12</v>
          </cell>
          <cell r="BG1442" t="str">
            <v>Custom</v>
          </cell>
          <cell r="BK1442">
            <v>101001</v>
          </cell>
        </row>
        <row r="1443">
          <cell r="H1443" t="str">
            <v>FU1SE</v>
          </cell>
          <cell r="M1443" t="str">
            <v>U-Tube Fluorescent</v>
          </cell>
          <cell r="W1443" t="str">
            <v>Fluorescent, (1) U-Tube, STD lamp</v>
          </cell>
          <cell r="AM1443">
            <v>1</v>
          </cell>
          <cell r="AP1443">
            <v>40</v>
          </cell>
          <cell r="AS1443">
            <v>32</v>
          </cell>
          <cell r="AV1443" t="str">
            <v>Mag-ES</v>
          </cell>
          <cell r="AZ1443" t="str">
            <v>U-Tube Fluorescent</v>
          </cell>
          <cell r="BG1443" t="str">
            <v>Custom</v>
          </cell>
          <cell r="BK1443">
            <v>101135</v>
          </cell>
        </row>
        <row r="1444">
          <cell r="H1444" t="str">
            <v>FU1SS</v>
          </cell>
          <cell r="M1444" t="str">
            <v>U-Tube Fluorescent</v>
          </cell>
          <cell r="W1444" t="str">
            <v>Fluorescent, (1) U-Tube, ES Lamp</v>
          </cell>
          <cell r="AM1444">
            <v>1</v>
          </cell>
          <cell r="AP1444">
            <v>40</v>
          </cell>
          <cell r="AS1444">
            <v>32</v>
          </cell>
          <cell r="AV1444" t="str">
            <v>Mag-STD</v>
          </cell>
          <cell r="AZ1444" t="str">
            <v>U-Tube Fluorescent</v>
          </cell>
          <cell r="BG1444" t="str">
            <v>Custom</v>
          </cell>
          <cell r="BK1444">
            <v>101135</v>
          </cell>
        </row>
        <row r="1445">
          <cell r="H1445" t="str">
            <v>FU2SE</v>
          </cell>
          <cell r="M1445" t="str">
            <v>U-Tube Fluorescent</v>
          </cell>
          <cell r="W1445" t="str">
            <v>Fluorescent, (2) U-Tube, STD lamps</v>
          </cell>
          <cell r="AM1445">
            <v>2</v>
          </cell>
          <cell r="AP1445">
            <v>40</v>
          </cell>
          <cell r="AS1445">
            <v>60</v>
          </cell>
          <cell r="AV1445" t="str">
            <v>Mag-ES</v>
          </cell>
          <cell r="AZ1445" t="str">
            <v>U-Tube Fluorescent</v>
          </cell>
          <cell r="BG1445" t="str">
            <v>Custom</v>
          </cell>
          <cell r="BK1445">
            <v>101135</v>
          </cell>
        </row>
        <row r="1446">
          <cell r="H1446" t="str">
            <v>FU2SL</v>
          </cell>
          <cell r="M1446" t="str">
            <v>U-Tube Fluorescent</v>
          </cell>
          <cell r="W1446" t="str">
            <v>Fluorescent (2) 48" U-bent Standard lamps, Electronic ballast, NLO (0.85 &lt; BF &lt; 0.95)</v>
          </cell>
          <cell r="AM1446">
            <v>2</v>
          </cell>
          <cell r="AP1446">
            <v>40</v>
          </cell>
          <cell r="AS1446">
            <v>60</v>
          </cell>
          <cell r="AV1446" t="str">
            <v>Electronic</v>
          </cell>
          <cell r="AZ1446" t="str">
            <v>U-Tube Fluorescent</v>
          </cell>
          <cell r="BG1446" t="str">
            <v>Custom</v>
          </cell>
          <cell r="BK1446">
            <v>101135</v>
          </cell>
        </row>
        <row r="1447">
          <cell r="H1447" t="str">
            <v>FU2SS</v>
          </cell>
          <cell r="M1447" t="str">
            <v>U-Tube Fluorescent</v>
          </cell>
          <cell r="W1447" t="str">
            <v>Fluorescent, (1) U-Tube, STD lamp, STD Mag Ballast</v>
          </cell>
          <cell r="AM1447">
            <v>2</v>
          </cell>
          <cell r="AP1447">
            <v>40</v>
          </cell>
          <cell r="AS1447">
            <v>32</v>
          </cell>
          <cell r="AV1447" t="str">
            <v>Mag-STD</v>
          </cell>
          <cell r="AZ1447" t="str">
            <v>U-Tube Fluorescent</v>
          </cell>
          <cell r="BG1447" t="str">
            <v>Custom</v>
          </cell>
          <cell r="BK1447">
            <v>101135</v>
          </cell>
        </row>
        <row r="1448">
          <cell r="H1448" t="str">
            <v>FU3SE</v>
          </cell>
          <cell r="M1448" t="str">
            <v>U-Tube Fluorescent</v>
          </cell>
          <cell r="W1448" t="str">
            <v>Fluorescent, (3) U-Tube, STD lamps</v>
          </cell>
          <cell r="AM1448">
            <v>3</v>
          </cell>
          <cell r="AP1448">
            <v>40</v>
          </cell>
          <cell r="AS1448">
            <v>89</v>
          </cell>
          <cell r="AV1448" t="str">
            <v>Mag-ES</v>
          </cell>
          <cell r="AZ1448" t="str">
            <v>U-Tube Fluorescent</v>
          </cell>
          <cell r="BG1448" t="str">
            <v>Custom</v>
          </cell>
          <cell r="BK1448">
            <v>101135</v>
          </cell>
        </row>
        <row r="1449">
          <cell r="H1449" t="str">
            <v>F41EHS</v>
          </cell>
          <cell r="M1449" t="str">
            <v>T12 Linear Fluorescent</v>
          </cell>
          <cell r="W1449" t="str">
            <v>Fluorescent, (1) 48", ES HO lamp</v>
          </cell>
          <cell r="AM1449">
            <v>1</v>
          </cell>
          <cell r="AP1449">
            <v>55</v>
          </cell>
          <cell r="AS1449">
            <v>31</v>
          </cell>
          <cell r="AV1449" t="str">
            <v>Mag-STD</v>
          </cell>
          <cell r="AZ1449" t="str">
            <v>T12</v>
          </cell>
          <cell r="BG1449" t="str">
            <v>Custom</v>
          </cell>
          <cell r="BK1449">
            <v>101001</v>
          </cell>
        </row>
        <row r="1450">
          <cell r="H1450" t="str">
            <v>F44EHS</v>
          </cell>
          <cell r="M1450" t="str">
            <v>T12 Linear Fluorescent</v>
          </cell>
          <cell r="W1450" t="str">
            <v>Fluorescent, (4) 48", ES HO lamps</v>
          </cell>
          <cell r="AM1450">
            <v>4</v>
          </cell>
          <cell r="AP1450">
            <v>55</v>
          </cell>
          <cell r="AS1450">
            <v>112</v>
          </cell>
          <cell r="AV1450" t="str">
            <v>Mag-STD</v>
          </cell>
          <cell r="AZ1450" t="str">
            <v>T12</v>
          </cell>
          <cell r="BG1450" t="str">
            <v>Custom</v>
          </cell>
          <cell r="BK1450">
            <v>101001</v>
          </cell>
        </row>
        <row r="1451">
          <cell r="H1451" t="str">
            <v>F41SHS</v>
          </cell>
          <cell r="M1451" t="str">
            <v>T12 Linear Fluorescent</v>
          </cell>
          <cell r="W1451" t="str">
            <v>Fluorescent, (1) 48", STD HO lamp</v>
          </cell>
          <cell r="AM1451">
            <v>1</v>
          </cell>
          <cell r="AP1451">
            <v>60</v>
          </cell>
          <cell r="AS1451">
            <v>31</v>
          </cell>
          <cell r="AV1451" t="str">
            <v>Mag-STD</v>
          </cell>
          <cell r="AZ1451" t="str">
            <v>T12</v>
          </cell>
          <cell r="BG1451" t="str">
            <v>Custom</v>
          </cell>
          <cell r="BK1451">
            <v>101001</v>
          </cell>
        </row>
        <row r="1452">
          <cell r="H1452" t="str">
            <v>F42SHS</v>
          </cell>
          <cell r="M1452" t="str">
            <v>T12 Linear Fluorescent</v>
          </cell>
          <cell r="W1452" t="str">
            <v>Fluorescent, (2) 48", STD HO lamps</v>
          </cell>
          <cell r="AM1452">
            <v>2</v>
          </cell>
          <cell r="AP1452">
            <v>60</v>
          </cell>
          <cell r="AS1452">
            <v>58</v>
          </cell>
          <cell r="AV1452" t="str">
            <v>Mag-STD</v>
          </cell>
          <cell r="AZ1452" t="str">
            <v>T12</v>
          </cell>
          <cell r="BG1452" t="str">
            <v>Custom</v>
          </cell>
          <cell r="BK1452">
            <v>101001</v>
          </cell>
        </row>
        <row r="1453">
          <cell r="H1453" t="str">
            <v>F43SHS</v>
          </cell>
          <cell r="M1453" t="str">
            <v>T12 Linear Fluorescent</v>
          </cell>
          <cell r="W1453" t="str">
            <v>Fluorescent, (3) 48", STD HO lamps</v>
          </cell>
          <cell r="AM1453">
            <v>3</v>
          </cell>
          <cell r="AP1453">
            <v>60</v>
          </cell>
          <cell r="AS1453">
            <v>85</v>
          </cell>
          <cell r="AV1453" t="str">
            <v>Mag-STD</v>
          </cell>
          <cell r="AZ1453" t="str">
            <v>T12</v>
          </cell>
          <cell r="BG1453" t="str">
            <v>Custom</v>
          </cell>
          <cell r="BK1453">
            <v>101001</v>
          </cell>
        </row>
        <row r="1454">
          <cell r="H1454" t="str">
            <v>F44SHS</v>
          </cell>
          <cell r="M1454" t="str">
            <v>T12 Linear Fluorescent</v>
          </cell>
          <cell r="W1454" t="str">
            <v>Fluorescent, (4) 48", STD HO lamps</v>
          </cell>
          <cell r="AM1454">
            <v>4</v>
          </cell>
          <cell r="AP1454">
            <v>60</v>
          </cell>
          <cell r="AS1454">
            <v>112</v>
          </cell>
          <cell r="AV1454" t="str">
            <v>Mag-STD</v>
          </cell>
          <cell r="AZ1454" t="str">
            <v>T12</v>
          </cell>
          <cell r="BG1454" t="str">
            <v>Custom</v>
          </cell>
          <cell r="BK1454">
            <v>101001</v>
          </cell>
        </row>
        <row r="1455">
          <cell r="H1455" t="str">
            <v>F81EE</v>
          </cell>
          <cell r="M1455" t="str">
            <v>T12 Linear Fluorescent</v>
          </cell>
          <cell r="W1455" t="str">
            <v>Fluorescent, (1) 96" ES lamp</v>
          </cell>
          <cell r="AM1455">
            <v>1</v>
          </cell>
          <cell r="AP1455">
            <v>60</v>
          </cell>
          <cell r="AS1455">
            <v>69</v>
          </cell>
          <cell r="AV1455" t="str">
            <v>Mag-ES</v>
          </cell>
          <cell r="AZ1455" t="str">
            <v>T12</v>
          </cell>
          <cell r="BG1455" t="str">
            <v>Custom</v>
          </cell>
          <cell r="BK1455">
            <v>101001</v>
          </cell>
        </row>
        <row r="1456">
          <cell r="H1456" t="str">
            <v>F81EE/T2</v>
          </cell>
          <cell r="M1456" t="str">
            <v>T12 Linear Fluorescent</v>
          </cell>
          <cell r="W1456" t="str">
            <v>Fluorescent, (1) 96", ES lamp, Tandem 2-lamp ballast</v>
          </cell>
          <cell r="AM1456">
            <v>1</v>
          </cell>
          <cell r="AP1456">
            <v>60</v>
          </cell>
          <cell r="AS1456">
            <v>69</v>
          </cell>
          <cell r="AV1456" t="str">
            <v>Mag-ES</v>
          </cell>
          <cell r="AZ1456" t="str">
            <v>T12</v>
          </cell>
          <cell r="BG1456" t="str">
            <v>Custom</v>
          </cell>
          <cell r="BK1456">
            <v>101001</v>
          </cell>
        </row>
        <row r="1457">
          <cell r="H1457" t="str">
            <v>F81EL</v>
          </cell>
          <cell r="M1457" t="str">
            <v>T12 Linear Fluorescent</v>
          </cell>
          <cell r="W1457" t="str">
            <v>Fluorescent, (1) 96", ES lamp</v>
          </cell>
          <cell r="AM1457">
            <v>1</v>
          </cell>
          <cell r="AP1457">
            <v>60</v>
          </cell>
          <cell r="AS1457">
            <v>69</v>
          </cell>
          <cell r="AV1457" t="str">
            <v>Electronic</v>
          </cell>
          <cell r="AZ1457" t="str">
            <v>T12</v>
          </cell>
          <cell r="BG1457" t="str">
            <v>Custom</v>
          </cell>
          <cell r="BK1457">
            <v>101001</v>
          </cell>
        </row>
        <row r="1458">
          <cell r="H1458" t="str">
            <v>F82EE</v>
          </cell>
          <cell r="M1458" t="str">
            <v>T12 Linear Fluorescent</v>
          </cell>
          <cell r="W1458" t="str">
            <v>Fluorescent, (2) 96", ES lamps</v>
          </cell>
          <cell r="AM1458">
            <v>2</v>
          </cell>
          <cell r="AP1458">
            <v>60</v>
          </cell>
          <cell r="AS1458">
            <v>110</v>
          </cell>
          <cell r="AV1458" t="str">
            <v>Mag-ES</v>
          </cell>
          <cell r="AZ1458" t="str">
            <v>T12</v>
          </cell>
          <cell r="BG1458" t="str">
            <v>Custom</v>
          </cell>
          <cell r="BK1458">
            <v>101001</v>
          </cell>
        </row>
        <row r="1459">
          <cell r="H1459" t="str">
            <v>F82EL</v>
          </cell>
          <cell r="M1459" t="str">
            <v>T12 Linear Fluorescent</v>
          </cell>
          <cell r="W1459" t="str">
            <v>Fluorescent, (2) 96", ES lamps</v>
          </cell>
          <cell r="AM1459">
            <v>2</v>
          </cell>
          <cell r="AP1459">
            <v>60</v>
          </cell>
          <cell r="AS1459">
            <v>110</v>
          </cell>
          <cell r="AV1459" t="str">
            <v>Electronic</v>
          </cell>
          <cell r="AZ1459" t="str">
            <v>T12</v>
          </cell>
          <cell r="BG1459" t="str">
            <v>Custom</v>
          </cell>
          <cell r="BK1459">
            <v>101001</v>
          </cell>
        </row>
        <row r="1460">
          <cell r="H1460" t="str">
            <v>F83EE</v>
          </cell>
          <cell r="M1460" t="str">
            <v>T12 Linear Fluorescent</v>
          </cell>
          <cell r="W1460" t="str">
            <v>Fluorescent, (3) 96", ES lamps</v>
          </cell>
          <cell r="AM1460">
            <v>3</v>
          </cell>
          <cell r="AP1460">
            <v>60</v>
          </cell>
          <cell r="AS1460">
            <v>179</v>
          </cell>
          <cell r="AV1460" t="str">
            <v>Mag-ES</v>
          </cell>
          <cell r="AZ1460" t="str">
            <v>T12</v>
          </cell>
          <cell r="BG1460" t="str">
            <v>Custom</v>
          </cell>
          <cell r="BK1460">
            <v>101001</v>
          </cell>
        </row>
        <row r="1461">
          <cell r="H1461" t="str">
            <v>F83EL</v>
          </cell>
          <cell r="M1461" t="str">
            <v>T12 Linear Fluorescent</v>
          </cell>
          <cell r="W1461" t="str">
            <v>Fluorescent, (3) 96", ES lamps</v>
          </cell>
          <cell r="AM1461">
            <v>3</v>
          </cell>
          <cell r="AP1461">
            <v>60</v>
          </cell>
          <cell r="AS1461">
            <v>179</v>
          </cell>
          <cell r="AV1461" t="str">
            <v>Electronic</v>
          </cell>
          <cell r="AZ1461" t="str">
            <v>T12</v>
          </cell>
          <cell r="BG1461" t="str">
            <v>Custom</v>
          </cell>
          <cell r="BK1461">
            <v>101001</v>
          </cell>
        </row>
        <row r="1462">
          <cell r="H1462" t="str">
            <v>F84EE</v>
          </cell>
          <cell r="M1462" t="str">
            <v>T12 Linear Fluorescent</v>
          </cell>
          <cell r="W1462" t="str">
            <v>Fluorescent, (4) 96", ES lamps</v>
          </cell>
          <cell r="AM1462">
            <v>4</v>
          </cell>
          <cell r="AP1462">
            <v>60</v>
          </cell>
          <cell r="AS1462">
            <v>219</v>
          </cell>
          <cell r="AV1462" t="str">
            <v>Mag-ES</v>
          </cell>
          <cell r="AZ1462" t="str">
            <v>T12</v>
          </cell>
          <cell r="BG1462" t="str">
            <v>Custom</v>
          </cell>
          <cell r="BK1462">
            <v>101001</v>
          </cell>
        </row>
        <row r="1463">
          <cell r="H1463" t="str">
            <v>F84EL</v>
          </cell>
          <cell r="M1463" t="str">
            <v>T12 Linear Fluorescent</v>
          </cell>
          <cell r="W1463" t="str">
            <v>Fluorescent, (4) 96", ES lamps</v>
          </cell>
          <cell r="AM1463">
            <v>4</v>
          </cell>
          <cell r="AP1463">
            <v>60</v>
          </cell>
          <cell r="AS1463">
            <v>219</v>
          </cell>
          <cell r="AV1463" t="str">
            <v>Electronic</v>
          </cell>
          <cell r="AZ1463" t="str">
            <v>T12</v>
          </cell>
          <cell r="BG1463" t="str">
            <v>Custom</v>
          </cell>
          <cell r="BK1463">
            <v>101001</v>
          </cell>
        </row>
        <row r="1464">
          <cell r="H1464" t="str">
            <v>F86EE</v>
          </cell>
          <cell r="M1464" t="str">
            <v>T12 Linear Fluorescent</v>
          </cell>
          <cell r="W1464" t="str">
            <v>Fluorescent, (6) 96", ES lamps</v>
          </cell>
          <cell r="AM1464">
            <v>6</v>
          </cell>
          <cell r="AP1464">
            <v>60</v>
          </cell>
          <cell r="AS1464">
            <v>170</v>
          </cell>
          <cell r="AV1464" t="str">
            <v>Mag-ES</v>
          </cell>
          <cell r="AZ1464" t="str">
            <v>T12</v>
          </cell>
          <cell r="BG1464" t="str">
            <v>Custom</v>
          </cell>
          <cell r="BK1464">
            <v>101001</v>
          </cell>
        </row>
        <row r="1465">
          <cell r="H1465" t="str">
            <v>F81SL</v>
          </cell>
          <cell r="M1465" t="str">
            <v>T12 Linear Fluorescent</v>
          </cell>
          <cell r="W1465" t="str">
            <v>Fluorescent, (1) 96", STD lamp</v>
          </cell>
          <cell r="AM1465">
            <v>1</v>
          </cell>
          <cell r="AP1465">
            <v>75</v>
          </cell>
          <cell r="AS1465">
            <v>69</v>
          </cell>
          <cell r="AV1465" t="str">
            <v>Electronic</v>
          </cell>
          <cell r="AZ1465" t="str">
            <v>T12</v>
          </cell>
          <cell r="BG1465" t="str">
            <v>Custom</v>
          </cell>
          <cell r="BK1465">
            <v>101001</v>
          </cell>
        </row>
        <row r="1466">
          <cell r="H1466" t="str">
            <v>F82SL</v>
          </cell>
          <cell r="M1466" t="str">
            <v>T12 Linear Fluorescent</v>
          </cell>
          <cell r="W1466" t="str">
            <v>Fluorescent, (2) 96", STD lamps</v>
          </cell>
          <cell r="AM1466">
            <v>2</v>
          </cell>
          <cell r="AP1466">
            <v>75</v>
          </cell>
          <cell r="AS1466">
            <v>110</v>
          </cell>
          <cell r="AV1466" t="str">
            <v>Electronic</v>
          </cell>
          <cell r="AZ1466" t="str">
            <v>T12</v>
          </cell>
          <cell r="BG1466" t="str">
            <v>Custom</v>
          </cell>
          <cell r="BK1466">
            <v>101001</v>
          </cell>
        </row>
        <row r="1467">
          <cell r="H1467" t="str">
            <v>F83SL</v>
          </cell>
          <cell r="M1467" t="str">
            <v>T12 Linear Fluorescent</v>
          </cell>
          <cell r="W1467" t="str">
            <v>Fluorescent, (3) 96", STD lamps</v>
          </cell>
          <cell r="AM1467">
            <v>3</v>
          </cell>
          <cell r="AP1467">
            <v>75</v>
          </cell>
          <cell r="AS1467">
            <v>179</v>
          </cell>
          <cell r="AV1467" t="str">
            <v>Electronic</v>
          </cell>
          <cell r="AZ1467" t="str">
            <v>T12</v>
          </cell>
          <cell r="BG1467" t="str">
            <v>Custom</v>
          </cell>
          <cell r="BK1467">
            <v>101001</v>
          </cell>
        </row>
        <row r="1468">
          <cell r="H1468" t="str">
            <v>F84SL</v>
          </cell>
          <cell r="M1468" t="str">
            <v>T12 Linear Fluorescent</v>
          </cell>
          <cell r="W1468" t="str">
            <v>Fluorescent, (4) 96", STD lamps</v>
          </cell>
          <cell r="AM1468">
            <v>4</v>
          </cell>
          <cell r="AP1468">
            <v>75</v>
          </cell>
          <cell r="AS1468">
            <v>219</v>
          </cell>
          <cell r="AV1468" t="str">
            <v>Electronic</v>
          </cell>
          <cell r="AZ1468" t="str">
            <v>T12</v>
          </cell>
          <cell r="BG1468" t="str">
            <v>Custom</v>
          </cell>
          <cell r="BK1468">
            <v>101001</v>
          </cell>
        </row>
        <row r="1469">
          <cell r="H1469" t="str">
            <v>F81EHL</v>
          </cell>
          <cell r="M1469" t="str">
            <v>T12 Linear Fluorescent</v>
          </cell>
          <cell r="W1469" t="str">
            <v>Fluorescent, (1) 96", ES HO lamp</v>
          </cell>
          <cell r="AM1469">
            <v>1</v>
          </cell>
          <cell r="AP1469">
            <v>95</v>
          </cell>
          <cell r="AS1469">
            <v>101</v>
          </cell>
          <cell r="AV1469" t="str">
            <v>Electronic</v>
          </cell>
          <cell r="AZ1469" t="str">
            <v>T12</v>
          </cell>
          <cell r="BG1469" t="str">
            <v>Custom</v>
          </cell>
          <cell r="BK1469">
            <v>101001</v>
          </cell>
        </row>
        <row r="1470">
          <cell r="H1470" t="str">
            <v>F81EHS</v>
          </cell>
          <cell r="M1470" t="str">
            <v>T12 Linear Fluorescent</v>
          </cell>
          <cell r="W1470" t="str">
            <v>Fluorescent, (1) 96", ES HO lamp</v>
          </cell>
          <cell r="AM1470">
            <v>1</v>
          </cell>
          <cell r="AP1470">
            <v>95</v>
          </cell>
          <cell r="AS1470">
            <v>101</v>
          </cell>
          <cell r="AV1470" t="str">
            <v>Mag-STD</v>
          </cell>
          <cell r="AZ1470" t="str">
            <v>T12</v>
          </cell>
          <cell r="BG1470" t="str">
            <v>Custom</v>
          </cell>
          <cell r="BK1470">
            <v>101001</v>
          </cell>
        </row>
        <row r="1471">
          <cell r="H1471" t="str">
            <v>F82EHE</v>
          </cell>
          <cell r="M1471" t="str">
            <v>T12 Linear Fluorescent</v>
          </cell>
          <cell r="W1471" t="str">
            <v>Fluorescent, (2) 96", ES HO lamps</v>
          </cell>
          <cell r="AM1471">
            <v>2</v>
          </cell>
          <cell r="AP1471">
            <v>95</v>
          </cell>
          <cell r="AS1471">
            <v>160</v>
          </cell>
          <cell r="AV1471" t="str">
            <v>Mag-ES</v>
          </cell>
          <cell r="AZ1471" t="str">
            <v>T12</v>
          </cell>
          <cell r="BG1471" t="str">
            <v>Custom</v>
          </cell>
          <cell r="BK1471">
            <v>101001</v>
          </cell>
        </row>
        <row r="1472">
          <cell r="H1472" t="str">
            <v>F82EHL</v>
          </cell>
          <cell r="M1472" t="str">
            <v>T12 Linear Fluorescent</v>
          </cell>
          <cell r="W1472" t="str">
            <v>Fluorescent, (2) 96", ES HO lamps</v>
          </cell>
          <cell r="AM1472">
            <v>2</v>
          </cell>
          <cell r="AP1472">
            <v>95</v>
          </cell>
          <cell r="AS1472">
            <v>160</v>
          </cell>
          <cell r="AV1472" t="str">
            <v>Electronic</v>
          </cell>
          <cell r="AZ1472" t="str">
            <v>T12</v>
          </cell>
          <cell r="BG1472" t="str">
            <v>Custom</v>
          </cell>
          <cell r="BK1472">
            <v>101001</v>
          </cell>
        </row>
        <row r="1473">
          <cell r="H1473" t="str">
            <v>F82EHS</v>
          </cell>
          <cell r="M1473" t="str">
            <v>T12 Linear Fluorescent</v>
          </cell>
          <cell r="W1473" t="str">
            <v>Fluorescent, (2) 96", ES HO lamps</v>
          </cell>
          <cell r="AM1473">
            <v>2</v>
          </cell>
          <cell r="AP1473">
            <v>95</v>
          </cell>
          <cell r="AS1473">
            <v>160</v>
          </cell>
          <cell r="AV1473" t="str">
            <v>Mag-STD</v>
          </cell>
          <cell r="AZ1473" t="str">
            <v>T12</v>
          </cell>
          <cell r="BG1473" t="str">
            <v>Custom</v>
          </cell>
          <cell r="BK1473">
            <v>101001</v>
          </cell>
        </row>
        <row r="1474">
          <cell r="H1474" t="str">
            <v>F83EHE</v>
          </cell>
          <cell r="M1474" t="str">
            <v>T12 Linear Fluorescent</v>
          </cell>
          <cell r="W1474" t="str">
            <v>Fluorescent, (3) 96", ES HO lamps, (1) 2-lamp ES Ballast and (1) 1-lamp STD Ballast</v>
          </cell>
          <cell r="AM1474">
            <v>3</v>
          </cell>
          <cell r="AP1474">
            <v>95</v>
          </cell>
          <cell r="AS1474">
            <v>261</v>
          </cell>
          <cell r="AV1474" t="str">
            <v>Mag-ES/STD</v>
          </cell>
          <cell r="AZ1474" t="str">
            <v>T12</v>
          </cell>
          <cell r="BG1474" t="str">
            <v>Custom</v>
          </cell>
          <cell r="BK1474">
            <v>101001</v>
          </cell>
        </row>
        <row r="1475">
          <cell r="H1475" t="str">
            <v>F83EHS</v>
          </cell>
          <cell r="M1475" t="str">
            <v>T12 Linear Fluorescent</v>
          </cell>
          <cell r="W1475" t="str">
            <v>Fluorescent, (3) 96", ES HO lamps</v>
          </cell>
          <cell r="AM1475">
            <v>3</v>
          </cell>
          <cell r="AP1475">
            <v>95</v>
          </cell>
          <cell r="AS1475">
            <v>179</v>
          </cell>
          <cell r="AV1475" t="str">
            <v>Mag-STD</v>
          </cell>
          <cell r="AZ1475" t="str">
            <v>T12</v>
          </cell>
          <cell r="BG1475" t="str">
            <v>Custom</v>
          </cell>
          <cell r="BK1475">
            <v>101001</v>
          </cell>
        </row>
        <row r="1476">
          <cell r="H1476" t="str">
            <v>F84EHE</v>
          </cell>
          <cell r="M1476" t="str">
            <v>T12 Linear Fluorescent</v>
          </cell>
          <cell r="W1476" t="str">
            <v>Fluorescent, (4) 96", ES HO lamps</v>
          </cell>
          <cell r="AM1476">
            <v>4</v>
          </cell>
          <cell r="AP1476">
            <v>95</v>
          </cell>
          <cell r="AS1476">
            <v>319</v>
          </cell>
          <cell r="AV1476" t="str">
            <v>Mag-ES</v>
          </cell>
          <cell r="AZ1476" t="str">
            <v>T12</v>
          </cell>
          <cell r="BG1476" t="str">
            <v>Custom</v>
          </cell>
          <cell r="BK1476">
            <v>101001</v>
          </cell>
        </row>
        <row r="1477">
          <cell r="H1477" t="str">
            <v>F84EHL</v>
          </cell>
          <cell r="M1477" t="str">
            <v>T12 Linear Fluorescent</v>
          </cell>
          <cell r="W1477" t="str">
            <v>Fluorescent, (4) 96", ES HO lamps</v>
          </cell>
          <cell r="AM1477">
            <v>4</v>
          </cell>
          <cell r="AP1477">
            <v>95</v>
          </cell>
          <cell r="AS1477">
            <v>319</v>
          </cell>
          <cell r="AV1477" t="str">
            <v>Electronic</v>
          </cell>
          <cell r="AZ1477" t="str">
            <v>T12</v>
          </cell>
          <cell r="BG1477" t="str">
            <v>Custom</v>
          </cell>
          <cell r="BK1477">
            <v>101001</v>
          </cell>
        </row>
        <row r="1478">
          <cell r="H1478" t="str">
            <v>F84EHS</v>
          </cell>
          <cell r="M1478" t="str">
            <v>T12 Linear Fluorescent</v>
          </cell>
          <cell r="W1478" t="str">
            <v>Fluorescent, (4) 96", ES HO lamps</v>
          </cell>
          <cell r="AM1478">
            <v>4</v>
          </cell>
          <cell r="AP1478">
            <v>95</v>
          </cell>
          <cell r="AS1478">
            <v>319</v>
          </cell>
          <cell r="AV1478" t="str">
            <v>Mag-STD</v>
          </cell>
          <cell r="AZ1478" t="str">
            <v>T12</v>
          </cell>
          <cell r="BG1478" t="str">
            <v>Custom</v>
          </cell>
          <cell r="BK1478">
            <v>101001</v>
          </cell>
        </row>
        <row r="1479">
          <cell r="H1479" t="str">
            <v>F86EHS</v>
          </cell>
          <cell r="M1479" t="str">
            <v>T12 Linear Fluorescent</v>
          </cell>
          <cell r="W1479" t="str">
            <v>Fluorescent, (6) 96", ES HO lamps</v>
          </cell>
          <cell r="AM1479">
            <v>6</v>
          </cell>
          <cell r="AP1479">
            <v>95</v>
          </cell>
          <cell r="AS1479">
            <v>170</v>
          </cell>
          <cell r="AV1479" t="str">
            <v>Mag-STD</v>
          </cell>
          <cell r="AZ1479" t="str">
            <v>T12</v>
          </cell>
          <cell r="BG1479" t="str">
            <v>Custom</v>
          </cell>
          <cell r="BK1479">
            <v>101001</v>
          </cell>
        </row>
        <row r="1480">
          <cell r="H1480" t="str">
            <v>F88EHE</v>
          </cell>
          <cell r="M1480" t="str">
            <v>T12 Linear Fluorescent</v>
          </cell>
          <cell r="W1480" t="str">
            <v>Fluorescent, (8) 96", ES HO lamps</v>
          </cell>
          <cell r="AM1480">
            <v>8</v>
          </cell>
          <cell r="AP1480">
            <v>95</v>
          </cell>
          <cell r="AS1480">
            <v>638</v>
          </cell>
          <cell r="AV1480" t="str">
            <v>Mag-ES</v>
          </cell>
          <cell r="AZ1480" t="str">
            <v>T12</v>
          </cell>
          <cell r="BG1480" t="str">
            <v>Custom</v>
          </cell>
          <cell r="BK1480">
            <v>101001</v>
          </cell>
        </row>
        <row r="1481">
          <cell r="H1481" t="str">
            <v>F44EVS</v>
          </cell>
          <cell r="M1481" t="str">
            <v>T12 Linear Fluorescent</v>
          </cell>
          <cell r="W1481" t="str">
            <v>Fluorescent, (4) 48", VHO ES lamps</v>
          </cell>
          <cell r="AM1481">
            <v>4</v>
          </cell>
          <cell r="AP1481">
            <v>100</v>
          </cell>
          <cell r="AS1481">
            <v>112</v>
          </cell>
          <cell r="AV1481" t="str">
            <v>Mag-STD</v>
          </cell>
          <cell r="AZ1481" t="str">
            <v>T12</v>
          </cell>
          <cell r="BG1481" t="str">
            <v>Custom</v>
          </cell>
          <cell r="BK1481">
            <v>101001</v>
          </cell>
        </row>
        <row r="1482">
          <cell r="H1482" t="str">
            <v>F41SVS</v>
          </cell>
          <cell r="M1482" t="str">
            <v>T12 Linear Fluorescent</v>
          </cell>
          <cell r="W1482" t="str">
            <v>Fluorescent, (1) 48", STD VHO lamp</v>
          </cell>
          <cell r="AM1482">
            <v>1</v>
          </cell>
          <cell r="AP1482">
            <v>110</v>
          </cell>
          <cell r="AS1482">
            <v>31</v>
          </cell>
          <cell r="AV1482" t="str">
            <v>Mag-STD</v>
          </cell>
          <cell r="AZ1482" t="str">
            <v>T12</v>
          </cell>
          <cell r="BG1482" t="str">
            <v>Custom</v>
          </cell>
          <cell r="BK1482">
            <v>101001</v>
          </cell>
        </row>
        <row r="1483">
          <cell r="H1483" t="str">
            <v>F42SVS</v>
          </cell>
          <cell r="M1483" t="str">
            <v>T12 Linear Fluorescent</v>
          </cell>
          <cell r="W1483" t="str">
            <v>Fluorescent, (2) 48", STD VHO lamps</v>
          </cell>
          <cell r="AM1483">
            <v>2</v>
          </cell>
          <cell r="AP1483">
            <v>110</v>
          </cell>
          <cell r="AS1483">
            <v>58</v>
          </cell>
          <cell r="AV1483" t="str">
            <v>Mag-STD</v>
          </cell>
          <cell r="AZ1483" t="str">
            <v>T12</v>
          </cell>
          <cell r="BG1483" t="str">
            <v>Custom</v>
          </cell>
          <cell r="BK1483">
            <v>101001</v>
          </cell>
        </row>
        <row r="1484">
          <cell r="H1484" t="str">
            <v>F43SVS</v>
          </cell>
          <cell r="M1484" t="str">
            <v>T12 Linear Fluorescent</v>
          </cell>
          <cell r="W1484" t="str">
            <v>Fluorescent, (3) 48", STD VHO lamps</v>
          </cell>
          <cell r="AM1484">
            <v>3</v>
          </cell>
          <cell r="AP1484">
            <v>110</v>
          </cell>
          <cell r="AS1484">
            <v>85</v>
          </cell>
          <cell r="AV1484" t="str">
            <v>Mag-STD</v>
          </cell>
          <cell r="AZ1484" t="str">
            <v>T12</v>
          </cell>
          <cell r="BG1484" t="str">
            <v>Custom</v>
          </cell>
          <cell r="BK1484">
            <v>101001</v>
          </cell>
        </row>
        <row r="1485">
          <cell r="H1485" t="str">
            <v>F44SVS</v>
          </cell>
          <cell r="M1485" t="str">
            <v>T12 Linear Fluorescent</v>
          </cell>
          <cell r="W1485" t="str">
            <v>Fluorescent, (4) 48", STD VHO lamps</v>
          </cell>
          <cell r="AM1485">
            <v>4</v>
          </cell>
          <cell r="AP1485">
            <v>110</v>
          </cell>
          <cell r="AS1485">
            <v>112</v>
          </cell>
          <cell r="AV1485" t="str">
            <v>Mag-STD</v>
          </cell>
          <cell r="AZ1485" t="str">
            <v>T12</v>
          </cell>
          <cell r="BG1485" t="str">
            <v>Custom</v>
          </cell>
          <cell r="BK1485">
            <v>101001</v>
          </cell>
        </row>
        <row r="1486">
          <cell r="H1486" t="str">
            <v>F81SHS</v>
          </cell>
          <cell r="M1486" t="str">
            <v>T12 Linear Fluorescent</v>
          </cell>
          <cell r="W1486" t="str">
            <v>Fluorescent, (1) 96", STD HO lamp</v>
          </cell>
          <cell r="AM1486">
            <v>1</v>
          </cell>
          <cell r="AP1486">
            <v>110</v>
          </cell>
          <cell r="AS1486">
            <v>101</v>
          </cell>
          <cell r="AV1486" t="str">
            <v>Mag-STD</v>
          </cell>
          <cell r="AZ1486" t="str">
            <v>T12</v>
          </cell>
          <cell r="BG1486" t="str">
            <v>Custom</v>
          </cell>
          <cell r="BK1486">
            <v>101001</v>
          </cell>
        </row>
        <row r="1487">
          <cell r="H1487" t="str">
            <v>F82SHE</v>
          </cell>
          <cell r="M1487" t="str">
            <v>T12 Linear Fluorescent</v>
          </cell>
          <cell r="W1487" t="str">
            <v>Fluorescent, (2) 96", STD HO lamps</v>
          </cell>
          <cell r="AM1487">
            <v>2</v>
          </cell>
          <cell r="AP1487">
            <v>110</v>
          </cell>
          <cell r="AS1487">
            <v>160</v>
          </cell>
          <cell r="AV1487" t="str">
            <v>Mag-ES</v>
          </cell>
          <cell r="AZ1487" t="str">
            <v>T12</v>
          </cell>
          <cell r="BG1487" t="str">
            <v>Custom</v>
          </cell>
          <cell r="BK1487">
            <v>101001</v>
          </cell>
        </row>
        <row r="1488">
          <cell r="H1488" t="str">
            <v>F82SHL</v>
          </cell>
          <cell r="M1488" t="str">
            <v>T12 Linear Fluorescent</v>
          </cell>
          <cell r="W1488" t="str">
            <v>Fluorescent, (2) 96", STD HO lamps</v>
          </cell>
          <cell r="AM1488">
            <v>2</v>
          </cell>
          <cell r="AP1488">
            <v>110</v>
          </cell>
          <cell r="AS1488">
            <v>160</v>
          </cell>
          <cell r="AV1488" t="str">
            <v>Electronic</v>
          </cell>
          <cell r="AZ1488" t="str">
            <v>T12</v>
          </cell>
          <cell r="BG1488" t="str">
            <v>Custom</v>
          </cell>
          <cell r="BK1488">
            <v>101001</v>
          </cell>
        </row>
        <row r="1489">
          <cell r="H1489" t="str">
            <v>F82SHS</v>
          </cell>
          <cell r="M1489" t="str">
            <v>T12 Linear Fluorescent</v>
          </cell>
          <cell r="W1489" t="str">
            <v>Fluorescent, (2) 96", STD HO lamps</v>
          </cell>
          <cell r="AM1489">
            <v>2</v>
          </cell>
          <cell r="AP1489">
            <v>110</v>
          </cell>
          <cell r="AS1489">
            <v>160</v>
          </cell>
          <cell r="AV1489" t="str">
            <v>Mag-STD</v>
          </cell>
          <cell r="AZ1489" t="str">
            <v>T12</v>
          </cell>
          <cell r="BG1489" t="str">
            <v>Custom</v>
          </cell>
          <cell r="BK1489">
            <v>101001</v>
          </cell>
        </row>
        <row r="1490">
          <cell r="H1490" t="str">
            <v>F83SHE</v>
          </cell>
          <cell r="M1490" t="str">
            <v>T12 Linear Fluorescent</v>
          </cell>
          <cell r="W1490" t="str">
            <v>Fluorescent, (3) 96", STD HO lamps</v>
          </cell>
          <cell r="AM1490">
            <v>3</v>
          </cell>
          <cell r="AP1490">
            <v>110</v>
          </cell>
          <cell r="AS1490">
            <v>261</v>
          </cell>
          <cell r="AV1490" t="str">
            <v>Mag-ES</v>
          </cell>
          <cell r="AZ1490" t="str">
            <v>T12</v>
          </cell>
          <cell r="BG1490" t="str">
            <v>Custom</v>
          </cell>
          <cell r="BK1490">
            <v>101001</v>
          </cell>
        </row>
        <row r="1491">
          <cell r="H1491" t="str">
            <v>F83SHS</v>
          </cell>
          <cell r="M1491" t="str">
            <v>T12 Linear Fluorescent</v>
          </cell>
          <cell r="W1491" t="str">
            <v>Fluorescent, (3) 96", STD HO lamps</v>
          </cell>
          <cell r="AM1491">
            <v>3</v>
          </cell>
          <cell r="AP1491">
            <v>110</v>
          </cell>
          <cell r="AS1491">
            <v>261</v>
          </cell>
          <cell r="AV1491" t="str">
            <v>Mag-STD</v>
          </cell>
          <cell r="AZ1491" t="str">
            <v>T12</v>
          </cell>
          <cell r="BG1491" t="str">
            <v>Custom</v>
          </cell>
          <cell r="BK1491">
            <v>101001</v>
          </cell>
        </row>
        <row r="1492">
          <cell r="H1492" t="str">
            <v>F84SHE</v>
          </cell>
          <cell r="M1492" t="str">
            <v>T12 Linear Fluorescent</v>
          </cell>
          <cell r="W1492" t="str">
            <v>Fluorescent, (4) 96", STD HO lamps</v>
          </cell>
          <cell r="AM1492">
            <v>4</v>
          </cell>
          <cell r="AP1492">
            <v>110</v>
          </cell>
          <cell r="AS1492">
            <v>319</v>
          </cell>
          <cell r="AV1492" t="str">
            <v>Mag-ES</v>
          </cell>
          <cell r="AZ1492" t="str">
            <v>T12</v>
          </cell>
          <cell r="BG1492" t="str">
            <v>Custom</v>
          </cell>
          <cell r="BK1492">
            <v>101001</v>
          </cell>
        </row>
        <row r="1493">
          <cell r="H1493" t="str">
            <v>F84SHL</v>
          </cell>
          <cell r="M1493" t="str">
            <v>T12 Linear Fluorescent</v>
          </cell>
          <cell r="W1493" t="str">
            <v>Fluorescent, (4) 96", STD HO lamps</v>
          </cell>
          <cell r="AM1493">
            <v>4</v>
          </cell>
          <cell r="AP1493">
            <v>110</v>
          </cell>
          <cell r="AS1493">
            <v>319</v>
          </cell>
          <cell r="AV1493" t="str">
            <v>Electronic</v>
          </cell>
          <cell r="AZ1493" t="str">
            <v>T12</v>
          </cell>
          <cell r="BG1493" t="str">
            <v>Custom</v>
          </cell>
          <cell r="BK1493">
            <v>101001</v>
          </cell>
        </row>
        <row r="1494">
          <cell r="H1494" t="str">
            <v>F84SHS</v>
          </cell>
          <cell r="M1494" t="str">
            <v>T12 Linear Fluorescent</v>
          </cell>
          <cell r="W1494" t="str">
            <v>Fluorescent, (4) 96", STD HO lamps</v>
          </cell>
          <cell r="AM1494">
            <v>4</v>
          </cell>
          <cell r="AP1494">
            <v>110</v>
          </cell>
          <cell r="AS1494">
            <v>319</v>
          </cell>
          <cell r="AV1494" t="str">
            <v>Mag-STD</v>
          </cell>
          <cell r="AZ1494" t="str">
            <v>T12</v>
          </cell>
          <cell r="BG1494" t="str">
            <v>Custom</v>
          </cell>
          <cell r="BK1494">
            <v>101001</v>
          </cell>
        </row>
        <row r="1495">
          <cell r="H1495" t="str">
            <v>F88SHS</v>
          </cell>
          <cell r="M1495" t="str">
            <v>T12 Linear Fluorescent</v>
          </cell>
          <cell r="W1495" t="str">
            <v>Fluorescent, (8) 96", STD HO lamps</v>
          </cell>
          <cell r="AM1495">
            <v>8</v>
          </cell>
          <cell r="AP1495">
            <v>110</v>
          </cell>
          <cell r="AS1495">
            <v>638</v>
          </cell>
          <cell r="AV1495" t="str">
            <v>Mag-STD</v>
          </cell>
          <cell r="AZ1495" t="str">
            <v>T12</v>
          </cell>
          <cell r="BG1495" t="str">
            <v>Custom</v>
          </cell>
          <cell r="BK1495">
            <v>101001</v>
          </cell>
        </row>
        <row r="1496">
          <cell r="H1496" t="str">
            <v>F81EVS</v>
          </cell>
          <cell r="M1496" t="str">
            <v>T12 Linear Fluorescent</v>
          </cell>
          <cell r="W1496" t="str">
            <v>Fluorescent, (1) 96", ES VHO lamp</v>
          </cell>
          <cell r="AM1496">
            <v>1</v>
          </cell>
          <cell r="AP1496">
            <v>185</v>
          </cell>
          <cell r="AS1496">
            <v>101</v>
          </cell>
          <cell r="AV1496" t="str">
            <v>Mag-STD</v>
          </cell>
          <cell r="AZ1496" t="str">
            <v>T12</v>
          </cell>
          <cell r="BG1496" t="str">
            <v>Custom</v>
          </cell>
          <cell r="BK1496">
            <v>101001</v>
          </cell>
        </row>
        <row r="1497">
          <cell r="H1497" t="str">
            <v>F83EVS</v>
          </cell>
          <cell r="M1497" t="str">
            <v>T12 Linear Fluorescent</v>
          </cell>
          <cell r="W1497" t="str">
            <v>Fluorescent, (3) 96", ES VHO lamps</v>
          </cell>
          <cell r="AM1497">
            <v>3</v>
          </cell>
          <cell r="AP1497">
            <v>185</v>
          </cell>
          <cell r="AS1497">
            <v>261</v>
          </cell>
          <cell r="AV1497" t="str">
            <v>Mag-STD</v>
          </cell>
          <cell r="AZ1497" t="str">
            <v>T12</v>
          </cell>
          <cell r="BG1497" t="str">
            <v>Custom</v>
          </cell>
          <cell r="BK1497">
            <v>101001</v>
          </cell>
        </row>
        <row r="1498">
          <cell r="H1498" t="str">
            <v>F84EVS</v>
          </cell>
          <cell r="M1498" t="str">
            <v>T12 Linear Fluorescent</v>
          </cell>
          <cell r="W1498" t="str">
            <v>Fluorescent, (4) 96", ES VHO lamps</v>
          </cell>
          <cell r="AM1498">
            <v>4</v>
          </cell>
          <cell r="AP1498">
            <v>185</v>
          </cell>
          <cell r="AS1498">
            <v>319</v>
          </cell>
          <cell r="AV1498" t="str">
            <v>Mag-STD</v>
          </cell>
          <cell r="AZ1498" t="str">
            <v>T12</v>
          </cell>
          <cell r="BG1498" t="str">
            <v>Custom</v>
          </cell>
          <cell r="BK1498">
            <v>101001</v>
          </cell>
        </row>
        <row r="1499">
          <cell r="H1499" t="str">
            <v>F82EVS</v>
          </cell>
          <cell r="M1499" t="str">
            <v>T12 Linear Fluorescent</v>
          </cell>
          <cell r="W1499" t="str">
            <v>Fluorescent, (2) 96", ES VHO lamps</v>
          </cell>
          <cell r="AM1499">
            <v>2</v>
          </cell>
          <cell r="AP1499">
            <v>195</v>
          </cell>
          <cell r="AS1499">
            <v>160</v>
          </cell>
          <cell r="AV1499" t="str">
            <v>Mag-STD</v>
          </cell>
          <cell r="AZ1499" t="str">
            <v>T12</v>
          </cell>
          <cell r="BG1499" t="str">
            <v>Custom</v>
          </cell>
          <cell r="BK1499">
            <v>101001</v>
          </cell>
        </row>
        <row r="1500">
          <cell r="H1500" t="str">
            <v>F81SVS</v>
          </cell>
          <cell r="M1500" t="str">
            <v>T12 Linear Fluorescent</v>
          </cell>
          <cell r="W1500" t="str">
            <v>Fluorescent, (1) 96", STD VHO lamp</v>
          </cell>
          <cell r="AM1500">
            <v>1</v>
          </cell>
          <cell r="AP1500">
            <v>215</v>
          </cell>
          <cell r="AS1500">
            <v>101</v>
          </cell>
          <cell r="AV1500" t="str">
            <v>Mag-STD</v>
          </cell>
          <cell r="AZ1500" t="str">
            <v>T12</v>
          </cell>
          <cell r="BG1500" t="str">
            <v>Custom</v>
          </cell>
          <cell r="BK1500">
            <v>101001</v>
          </cell>
        </row>
        <row r="1501">
          <cell r="H1501" t="str">
            <v>F82SVS</v>
          </cell>
          <cell r="M1501" t="str">
            <v>T12 Linear Fluorescent</v>
          </cell>
          <cell r="W1501" t="str">
            <v>Fluorescent, (2) 96", STD VHO lamps</v>
          </cell>
          <cell r="AM1501">
            <v>2</v>
          </cell>
          <cell r="AP1501">
            <v>215</v>
          </cell>
          <cell r="AS1501">
            <v>160</v>
          </cell>
          <cell r="AV1501" t="str">
            <v>Mag-STD</v>
          </cell>
          <cell r="AZ1501" t="str">
            <v>T12</v>
          </cell>
          <cell r="BG1501" t="str">
            <v>Custom</v>
          </cell>
          <cell r="BK1501">
            <v>101001</v>
          </cell>
        </row>
        <row r="1502">
          <cell r="H1502" t="str">
            <v>F83SVS</v>
          </cell>
          <cell r="M1502" t="str">
            <v>T12 Linear Fluorescent</v>
          </cell>
          <cell r="W1502" t="str">
            <v>Fluorescent, (3) 96", STD VHO lamps</v>
          </cell>
          <cell r="AM1502">
            <v>3</v>
          </cell>
          <cell r="AP1502">
            <v>215</v>
          </cell>
          <cell r="AS1502">
            <v>261</v>
          </cell>
          <cell r="AV1502" t="str">
            <v>Mag-STD</v>
          </cell>
          <cell r="AZ1502" t="str">
            <v>T12</v>
          </cell>
          <cell r="BG1502" t="str">
            <v>Custom</v>
          </cell>
          <cell r="BK1502">
            <v>101001</v>
          </cell>
        </row>
        <row r="1503">
          <cell r="H1503" t="str">
            <v>F84SVS</v>
          </cell>
          <cell r="M1503" t="str">
            <v>T12 Linear Fluorescent</v>
          </cell>
          <cell r="W1503" t="str">
            <v>Fluorescent, (4) 96", STD VHO lamps</v>
          </cell>
          <cell r="AM1503">
            <v>4</v>
          </cell>
          <cell r="AP1503">
            <v>215</v>
          </cell>
          <cell r="AS1503">
            <v>319</v>
          </cell>
          <cell r="AV1503" t="str">
            <v>Mag-STD</v>
          </cell>
          <cell r="AZ1503" t="str">
            <v>T12</v>
          </cell>
          <cell r="BG1503" t="str">
            <v>Custom</v>
          </cell>
          <cell r="BK1503">
            <v>101001</v>
          </cell>
        </row>
      </sheetData>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7.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8.bin"/><Relationship Id="rId1" Type="http://schemas.openxmlformats.org/officeDocument/2006/relationships/hyperlink" Target="mailto:commercialapps@energysmartnola.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commercialapps@energysmartnola.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commercialapps@energysmartnola.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commercialapps@energysmartnola.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commercialapps@energysmartnola.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7" Type="http://schemas.openxmlformats.org/officeDocument/2006/relationships/ctrlProp" Target="../ctrlProps/ctrlProp12.xml"/><Relationship Id="rId2" Type="http://schemas.openxmlformats.org/officeDocument/2006/relationships/printerSettings" Target="../printerSettings/printerSettings13.bin"/><Relationship Id="rId1" Type="http://schemas.openxmlformats.org/officeDocument/2006/relationships/hyperlink" Target="mailto:commercialapps@energysmartnola.com" TargetMode="External"/><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commercialapps@energysmartnola.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commercialapps@energysmartnola.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commercialapps@energysmartnola.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mailto:commercialapps@energysmartnola.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commercialapps@energysmartnola.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ommercialapps@energysmartnola.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commercialapps@energysmartnola.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nergysmartnola.info/wp-content/uploads/2020/06/ENO_New-Construction-Guidelines_Final.pdf" TargetMode="External"/><Relationship Id="rId1" Type="http://schemas.openxmlformats.org/officeDocument/2006/relationships/hyperlink" Target="mailto:commercialapps@energysmartnola.com"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commercialapps@energysmartnol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9AE82-5D47-40DD-8F4D-A34D309E0CC3}">
  <sheetPr codeName="Sheet1">
    <tabColor theme="1" tint="0.499984740745262"/>
  </sheetPr>
  <dimension ref="A1:DH79"/>
  <sheetViews>
    <sheetView workbookViewId="0">
      <pane ySplit="1" topLeftCell="A2" activePane="bottomLeft" state="frozen"/>
      <selection activeCell="D1" sqref="D1"/>
      <selection pane="bottomLeft" activeCell="CQ2" sqref="CQ2"/>
    </sheetView>
  </sheetViews>
  <sheetFormatPr defaultColWidth="10.5703125" defaultRowHeight="15" customHeight="1"/>
  <cols>
    <col min="1" max="1" width="12.5703125" style="9" bestFit="1" customWidth="1"/>
    <col min="2" max="2" width="12.28515625" style="9" customWidth="1"/>
    <col min="3" max="3" width="16.42578125" style="9" customWidth="1"/>
    <col min="4" max="4" width="32.7109375" style="9" bestFit="1" customWidth="1"/>
    <col min="5" max="5" width="16.140625" style="9" customWidth="1"/>
    <col min="6" max="6" width="15.42578125" style="9" customWidth="1"/>
    <col min="7" max="7" width="72.28515625" style="9" bestFit="1" customWidth="1"/>
    <col min="8" max="8" width="42.28515625" style="9" bestFit="1" customWidth="1"/>
    <col min="9" max="9" width="11.140625" style="9" customWidth="1"/>
    <col min="10" max="10" width="9" style="9" customWidth="1"/>
    <col min="11" max="11" width="6.42578125" style="9" customWidth="1"/>
    <col min="12" max="12" width="11.42578125" style="9" customWidth="1"/>
    <col min="13" max="13" width="13.28515625" style="9" customWidth="1"/>
    <col min="14" max="14" width="8" style="9" customWidth="1"/>
    <col min="15" max="15" width="14.140625" style="9" customWidth="1"/>
    <col min="16" max="16" width="15.28515625" style="9" customWidth="1"/>
    <col min="17" max="18" width="10.5703125" style="9"/>
    <col min="19" max="19" width="15.5703125" style="9" customWidth="1"/>
    <col min="20" max="20" width="10.5703125" style="157"/>
    <col min="21" max="41" width="10.5703125" style="9"/>
    <col min="42" max="42" width="13.5703125" style="9" bestFit="1" customWidth="1"/>
    <col min="43" max="16384" width="10.5703125" style="9"/>
  </cols>
  <sheetData>
    <row r="1" spans="1:112" ht="60" customHeight="1">
      <c r="A1" s="142" t="s">
        <v>489</v>
      </c>
      <c r="B1" s="142" t="s">
        <v>490</v>
      </c>
      <c r="C1" s="142" t="s">
        <v>491</v>
      </c>
      <c r="D1" s="142" t="s">
        <v>492</v>
      </c>
      <c r="E1" s="142" t="s">
        <v>493</v>
      </c>
      <c r="F1" s="142" t="s">
        <v>494</v>
      </c>
      <c r="G1" s="142" t="s">
        <v>495</v>
      </c>
      <c r="H1" s="142" t="s">
        <v>496</v>
      </c>
      <c r="I1" s="143" t="s">
        <v>497</v>
      </c>
      <c r="J1" s="143" t="s">
        <v>498</v>
      </c>
      <c r="K1" s="143" t="s">
        <v>499</v>
      </c>
      <c r="L1" s="143" t="s">
        <v>500</v>
      </c>
      <c r="M1" s="143" t="s">
        <v>501</v>
      </c>
      <c r="N1" s="143" t="s">
        <v>502</v>
      </c>
      <c r="O1" s="143" t="s">
        <v>503</v>
      </c>
      <c r="P1" s="144" t="s">
        <v>504</v>
      </c>
      <c r="Q1" s="143" t="s">
        <v>505</v>
      </c>
      <c r="R1" s="143" t="s">
        <v>506</v>
      </c>
      <c r="S1" s="146" t="s">
        <v>507</v>
      </c>
      <c r="T1" s="148"/>
      <c r="U1" s="142" t="s">
        <v>553</v>
      </c>
      <c r="V1" s="142" t="s">
        <v>554</v>
      </c>
      <c r="W1" s="142" t="s">
        <v>555</v>
      </c>
      <c r="X1" s="142" t="s">
        <v>556</v>
      </c>
      <c r="Y1" s="142" t="s">
        <v>557</v>
      </c>
      <c r="Z1" s="142" t="s">
        <v>558</v>
      </c>
      <c r="AA1" s="142" t="s">
        <v>559</v>
      </c>
      <c r="AB1" s="142" t="s">
        <v>560</v>
      </c>
      <c r="AC1" s="142" t="s">
        <v>561</v>
      </c>
      <c r="AD1" s="142" t="s">
        <v>562</v>
      </c>
      <c r="AE1" s="142" t="s">
        <v>563</v>
      </c>
      <c r="AF1" s="142" t="s">
        <v>564</v>
      </c>
      <c r="AG1" s="142" t="s">
        <v>565</v>
      </c>
      <c r="AH1" s="142" t="s">
        <v>566</v>
      </c>
      <c r="AI1" s="142" t="s">
        <v>567</v>
      </c>
      <c r="AJ1" s="142" t="s">
        <v>568</v>
      </c>
      <c r="AK1" s="142" t="s">
        <v>569</v>
      </c>
      <c r="AL1" s="142" t="s">
        <v>570</v>
      </c>
      <c r="AM1" s="142" t="s">
        <v>571</v>
      </c>
      <c r="AN1" s="142" t="s">
        <v>572</v>
      </c>
      <c r="AO1" s="142" t="s">
        <v>573</v>
      </c>
      <c r="AP1" s="142" t="s">
        <v>574</v>
      </c>
      <c r="AS1" s="142" t="s">
        <v>575</v>
      </c>
      <c r="AT1" s="142" t="s">
        <v>576</v>
      </c>
      <c r="AU1" s="142" t="s">
        <v>577</v>
      </c>
      <c r="AV1" s="142" t="s">
        <v>578</v>
      </c>
      <c r="AW1" s="142" t="s">
        <v>579</v>
      </c>
      <c r="AX1" s="142" t="s">
        <v>580</v>
      </c>
      <c r="AY1" s="142" t="s">
        <v>581</v>
      </c>
      <c r="AZ1" s="142" t="s">
        <v>582</v>
      </c>
      <c r="BA1" s="142" t="s">
        <v>583</v>
      </c>
      <c r="BB1" s="142" t="s">
        <v>584</v>
      </c>
      <c r="BC1" s="142" t="s">
        <v>585</v>
      </c>
      <c r="BD1" s="142" t="s">
        <v>586</v>
      </c>
      <c r="BE1" s="142"/>
      <c r="BF1" s="142"/>
      <c r="BG1" s="142"/>
      <c r="BH1" s="142" t="s">
        <v>587</v>
      </c>
      <c r="BI1" s="142" t="s">
        <v>588</v>
      </c>
      <c r="BJ1" s="142" t="s">
        <v>589</v>
      </c>
      <c r="BK1" s="142" t="s">
        <v>590</v>
      </c>
      <c r="BL1" s="142" t="s">
        <v>591</v>
      </c>
      <c r="BM1" s="142" t="s">
        <v>592</v>
      </c>
      <c r="BN1" s="142" t="s">
        <v>593</v>
      </c>
      <c r="BO1" s="142" t="s">
        <v>594</v>
      </c>
      <c r="BP1" s="142" t="s">
        <v>595</v>
      </c>
      <c r="BQ1" s="142" t="s">
        <v>596</v>
      </c>
      <c r="BR1" s="142"/>
      <c r="BS1" s="142"/>
      <c r="BT1" s="142"/>
      <c r="BU1" s="142" t="s">
        <v>598</v>
      </c>
      <c r="BV1" s="142" t="s">
        <v>619</v>
      </c>
      <c r="BW1" s="142" t="s">
        <v>599</v>
      </c>
      <c r="BX1" s="142" t="s">
        <v>600</v>
      </c>
      <c r="BY1" s="142" t="s">
        <v>601</v>
      </c>
      <c r="BZ1" s="142" t="s">
        <v>602</v>
      </c>
      <c r="CA1" s="142" t="s">
        <v>603</v>
      </c>
      <c r="CB1" s="142"/>
      <c r="CC1" s="142"/>
      <c r="CD1" s="142" t="s">
        <v>236</v>
      </c>
      <c r="CE1" s="142" t="s">
        <v>237</v>
      </c>
      <c r="CF1" s="142" t="s">
        <v>238</v>
      </c>
      <c r="CG1" s="142" t="s">
        <v>239</v>
      </c>
      <c r="CH1" s="142" t="s">
        <v>240</v>
      </c>
      <c r="CI1" s="142" t="s">
        <v>241</v>
      </c>
      <c r="CJ1" s="142" t="s">
        <v>242</v>
      </c>
      <c r="CK1" s="142" t="s">
        <v>243</v>
      </c>
      <c r="CL1" s="142" t="s">
        <v>244</v>
      </c>
      <c r="CM1" s="142"/>
      <c r="CN1" s="142" t="s">
        <v>604</v>
      </c>
      <c r="CO1" s="142" t="s">
        <v>605</v>
      </c>
      <c r="CP1" s="142" t="s">
        <v>597</v>
      </c>
      <c r="CQ1" s="142" t="s">
        <v>606</v>
      </c>
      <c r="CR1" s="142" t="s">
        <v>607</v>
      </c>
      <c r="CS1" s="142" t="s">
        <v>608</v>
      </c>
      <c r="CT1" s="142" t="s">
        <v>609</v>
      </c>
      <c r="CU1" s="142" t="s">
        <v>610</v>
      </c>
      <c r="CV1" s="142" t="s">
        <v>611</v>
      </c>
      <c r="CW1" s="142" t="s">
        <v>612</v>
      </c>
      <c r="CX1" s="142" t="s">
        <v>613</v>
      </c>
      <c r="CY1" s="142"/>
      <c r="CZ1" s="142"/>
      <c r="DA1" s="142" t="s">
        <v>614</v>
      </c>
      <c r="DB1" s="142" t="s">
        <v>615</v>
      </c>
      <c r="DC1" s="142" t="s">
        <v>616</v>
      </c>
      <c r="DD1" s="142"/>
      <c r="DE1" s="142"/>
      <c r="DF1" s="142"/>
      <c r="DG1" s="142" t="s">
        <v>617</v>
      </c>
      <c r="DH1" s="142" t="s">
        <v>618</v>
      </c>
    </row>
    <row r="2" spans="1:112" ht="15" customHeight="1">
      <c r="T2" s="148"/>
      <c r="U2" s="9">
        <f>EnSmPC!$AQ$17</f>
        <v>0</v>
      </c>
      <c r="V2" s="9">
        <f>EnSmPC!$X$23</f>
        <v>0</v>
      </c>
      <c r="W2" s="9">
        <f>EnSmPC!$X$24</f>
        <v>0</v>
      </c>
      <c r="X2" s="9" t="str">
        <f>EnSmPC!$X$25</f>
        <v>N/A</v>
      </c>
      <c r="Y2" s="9">
        <f>EnSmPC!$X$27</f>
        <v>0</v>
      </c>
      <c r="Z2" s="9">
        <f>EnSmPC!$X$28</f>
        <v>0</v>
      </c>
      <c r="AA2" s="9">
        <f>EnSmPC!$X$29</f>
        <v>0</v>
      </c>
      <c r="AB2" s="9">
        <f>EnSmPC!$X$30</f>
        <v>0</v>
      </c>
      <c r="AC2" s="9">
        <f>EnSmPC!$X$31</f>
        <v>0</v>
      </c>
      <c r="AD2" s="9" t="b">
        <f>EnSmPC!X32</f>
        <v>0</v>
      </c>
      <c r="AE2" s="9" t="b">
        <f>EnSmPC!X34</f>
        <v>0</v>
      </c>
      <c r="AF2" s="9" t="b">
        <f>EnSmPC!X36</f>
        <v>0</v>
      </c>
      <c r="AG2" s="9" t="b">
        <f>EnSmPC!X38</f>
        <v>0</v>
      </c>
      <c r="AH2" s="9" t="b">
        <f>EnSmPC!X33</f>
        <v>0</v>
      </c>
      <c r="AI2" s="9" t="b">
        <f>EnSmPC!X35</f>
        <v>0</v>
      </c>
      <c r="AJ2" s="9" t="b">
        <f>EnSmPC!X37</f>
        <v>0</v>
      </c>
      <c r="AK2" s="9" t="b">
        <f>EnSmPC!X39</f>
        <v>0</v>
      </c>
      <c r="AL2" s="9" t="str">
        <f>EnSmPC!X40</f>
        <v>N/A</v>
      </c>
      <c r="AM2" s="9">
        <f>EnSmPC!X41</f>
        <v>0</v>
      </c>
      <c r="AN2" s="9">
        <f>EnSmPC!X42</f>
        <v>0</v>
      </c>
      <c r="AO2" s="9" t="str">
        <f>EnSmPC!X43</f>
        <v>N/A</v>
      </c>
      <c r="AP2" s="9" t="str">
        <f>EnSmPC!X44</f>
        <v>Not Applicable</v>
      </c>
      <c r="AS2" s="9">
        <f>EnSmPC!X47</f>
        <v>0</v>
      </c>
      <c r="AT2" s="9">
        <f>EnSmPC!X48</f>
        <v>0</v>
      </c>
      <c r="AU2" s="9">
        <f>EnSmPC!X49</f>
        <v>0</v>
      </c>
      <c r="AV2" s="9">
        <f>EnSmPC!X50</f>
        <v>0</v>
      </c>
      <c r="AW2" s="9">
        <f>EnSmPC!X51</f>
        <v>0</v>
      </c>
      <c r="AX2" s="9">
        <f>EnSmPC!X52</f>
        <v>0</v>
      </c>
      <c r="AY2" s="9" t="str">
        <f>EnSmPC!X60</f>
        <v>N/A</v>
      </c>
      <c r="AZ2" s="9" t="str">
        <f>EnSmPC!X54</f>
        <v>N/A</v>
      </c>
      <c r="BA2" s="9">
        <f>EnSmPC!X55</f>
        <v>0</v>
      </c>
      <c r="BB2" s="9">
        <f>EnSmPC!X56</f>
        <v>0</v>
      </c>
      <c r="BC2" s="9">
        <f>EnSmPC!X57</f>
        <v>0</v>
      </c>
      <c r="BD2" s="9">
        <f>EnSmPC!X58</f>
        <v>0</v>
      </c>
      <c r="BH2" s="9">
        <f>EnSmPC!X63</f>
        <v>0</v>
      </c>
      <c r="BI2" s="9">
        <f>EnSmPC!X64</f>
        <v>0</v>
      </c>
      <c r="BJ2" s="9">
        <f>EnSmPC!X65</f>
        <v>0</v>
      </c>
      <c r="BK2" s="9">
        <f>EnSmPC!X66</f>
        <v>0</v>
      </c>
      <c r="BL2" s="9">
        <f>EnSmPC!X67</f>
        <v>0</v>
      </c>
      <c r="BM2" s="9">
        <f>EnSmPC!X68</f>
        <v>0</v>
      </c>
      <c r="BN2" s="9">
        <f>EnSmPC!X69</f>
        <v>0</v>
      </c>
      <c r="BO2" s="9">
        <f>EnSmPC!X70</f>
        <v>0</v>
      </c>
      <c r="BP2" s="9">
        <f>EnSmPC!X71</f>
        <v>0</v>
      </c>
      <c r="BQ2" s="9">
        <f>EnSmPC!X72</f>
        <v>0</v>
      </c>
      <c r="BU2" s="9">
        <f>EnSmPC!X117</f>
        <v>0</v>
      </c>
      <c r="BV2" s="9">
        <f>EnSmPC!X118</f>
        <v>0</v>
      </c>
      <c r="BW2" s="9">
        <f>EnSmPC!X119</f>
        <v>0</v>
      </c>
      <c r="BX2" s="9">
        <f>EnSmPC!X120</f>
        <v>0</v>
      </c>
      <c r="BY2" s="9">
        <f>AverageElectricRate</f>
        <v>0.1</v>
      </c>
      <c r="BZ2" s="9">
        <f>EnSmPC!X121</f>
        <v>0</v>
      </c>
      <c r="CA2" s="9" t="str">
        <f>EnSmPC!X122</f>
        <v>N/A</v>
      </c>
      <c r="CD2" s="168">
        <f>EnSmPC!X125</f>
        <v>0</v>
      </c>
      <c r="CE2" s="168">
        <f>EnSmPC!X126</f>
        <v>0</v>
      </c>
      <c r="CF2" s="168">
        <f>EnSmPC!X127</f>
        <v>0</v>
      </c>
      <c r="CG2" s="168">
        <f>EnSmPC!X128</f>
        <v>0</v>
      </c>
      <c r="CH2" s="168">
        <f>EnSmPC!X129</f>
        <v>0</v>
      </c>
      <c r="CI2" s="168">
        <f>EnSmPC!X130</f>
        <v>0</v>
      </c>
      <c r="CJ2" s="168">
        <f>EnSmPC!X131</f>
        <v>0</v>
      </c>
      <c r="CK2" s="168">
        <f>EnSmPC!X132</f>
        <v>0</v>
      </c>
      <c r="CL2" s="168">
        <f>EnSmPC!X133</f>
        <v>0</v>
      </c>
      <c r="CN2" s="9">
        <f>PCN!O25</f>
        <v>0</v>
      </c>
      <c r="CO2" s="9">
        <f>PCN!O27</f>
        <v>0</v>
      </c>
      <c r="CP2" s="9">
        <f>PCN!O29</f>
        <v>0</v>
      </c>
      <c r="CQ2" s="9" t="str">
        <f>PCN!AM33</f>
        <v/>
      </c>
      <c r="CR2" s="9" t="str">
        <f>PCN!AM35</f>
        <v/>
      </c>
      <c r="CS2" s="9" t="str">
        <f>PCN!AM36</f>
        <v/>
      </c>
      <c r="CT2" s="9" t="str">
        <f>PCN!AM37</f>
        <v/>
      </c>
      <c r="CU2" s="9" t="str">
        <f>PCN!AM38</f>
        <v/>
      </c>
      <c r="CV2" s="9" t="str">
        <f>PCN!AM39</f>
        <v/>
      </c>
      <c r="CW2" s="9" t="str">
        <f>PCN!AM40</f>
        <v/>
      </c>
      <c r="CX2" s="9" t="str">
        <f>PCN!AM34</f>
        <v/>
      </c>
      <c r="DA2" s="201">
        <f>PCN!O23</f>
        <v>0</v>
      </c>
      <c r="DB2" s="9">
        <f>PCN!Y54</f>
        <v>0</v>
      </c>
      <c r="DC2" s="201">
        <f>PCN!AS54</f>
        <v>0</v>
      </c>
      <c r="DG2" s="9">
        <f>EnSmPC!X136</f>
        <v>0</v>
      </c>
      <c r="DH2" s="201">
        <f>EnSmPC!X137</f>
        <v>0</v>
      </c>
    </row>
    <row r="3" spans="1:112" ht="15" customHeight="1">
      <c r="A3" s="145"/>
      <c r="B3" s="147" t="s">
        <v>509</v>
      </c>
      <c r="C3" s="147"/>
      <c r="D3" s="1"/>
      <c r="E3" s="1"/>
      <c r="F3" s="1"/>
      <c r="G3" s="1"/>
      <c r="H3" s="1"/>
      <c r="I3" s="148"/>
      <c r="J3" s="148"/>
      <c r="K3" s="148"/>
      <c r="L3" s="148"/>
      <c r="M3" s="148"/>
      <c r="N3" s="148"/>
      <c r="O3" s="148"/>
      <c r="P3" s="149"/>
      <c r="Q3" s="148"/>
      <c r="R3" s="148"/>
      <c r="S3" s="148"/>
      <c r="T3" s="148"/>
    </row>
    <row r="4" spans="1:112" ht="15" customHeight="1">
      <c r="A4" s="154" t="str">
        <f>IF(B4="", "", EnSmPC!$AQ$17)</f>
        <v/>
      </c>
      <c r="B4" s="154" t="str">
        <f t="shared" ref="B4:B28" si="0">IF(C4="", "", CONCATENATE(ROW(), "-",C4))</f>
        <v/>
      </c>
      <c r="C4" s="154" t="str">
        <f>Analysis!BB7</f>
        <v/>
      </c>
      <c r="D4" s="150" t="s">
        <v>508</v>
      </c>
      <c r="E4" s="150" t="s">
        <v>13</v>
      </c>
      <c r="F4" s="150" t="str">
        <f>IF(H4="","",VLOOKUP(H4,TableForCSVReference,41,FALSE))</f>
        <v/>
      </c>
      <c r="G4" s="150" t="str">
        <f>IF(H4="","",VLOOKUP(H4,TableForCSVReference,19,FALSE))</f>
        <v/>
      </c>
      <c r="H4" s="154" t="str">
        <f>Analysis!BL7</f>
        <v/>
      </c>
      <c r="I4" s="151" t="s">
        <v>102</v>
      </c>
      <c r="J4" s="151" t="s">
        <v>102</v>
      </c>
      <c r="K4" s="151" t="str">
        <f>IF(H4="", "", Analysis!CE7)</f>
        <v/>
      </c>
      <c r="L4" s="151" t="e">
        <f>IF(Analysis!CU7=0, "", Analysis!CU7)</f>
        <v>#VALUE!</v>
      </c>
      <c r="M4" s="153" t="e">
        <f>IF(Analysis!CX7=0, "", Analysis!CX7)</f>
        <v>#VALUE!</v>
      </c>
      <c r="N4" s="151"/>
      <c r="O4" s="152" t="str">
        <f>IF(Analysis!DA7="", "",Analysis!DA7)</f>
        <v/>
      </c>
      <c r="P4" s="152" t="str">
        <f>IF(Analysis!CI7=0, "", Analysis!CI7)</f>
        <v/>
      </c>
      <c r="Q4" s="152" t="str">
        <f>IF(Analysis!CL7=0, "", Analysis!CL7)</f>
        <v/>
      </c>
      <c r="R4" s="152" t="str">
        <f>IF(Analysis!CO7=0, "", Analysis!CO7)</f>
        <v/>
      </c>
      <c r="S4" s="151"/>
      <c r="T4" s="148"/>
    </row>
    <row r="5" spans="1:112" ht="15" customHeight="1">
      <c r="A5" s="154" t="str">
        <f>IF(B5="", "", EnSmPC!$AQ$17)</f>
        <v/>
      </c>
      <c r="B5" s="154" t="str">
        <f t="shared" si="0"/>
        <v/>
      </c>
      <c r="C5" s="154" t="str">
        <f>Analysis!BB8</f>
        <v/>
      </c>
      <c r="D5" s="150" t="s">
        <v>508</v>
      </c>
      <c r="E5" s="150" t="s">
        <v>13</v>
      </c>
      <c r="F5" s="150" t="str">
        <f>IF(H5="","",VLOOKUP(H5,TableForCSVReference,41,FALSE))</f>
        <v/>
      </c>
      <c r="G5" s="150" t="str">
        <f>IF(H5="","",VLOOKUP(H5,TableForCSVReference,19,FALSE))</f>
        <v/>
      </c>
      <c r="H5" s="154" t="str">
        <f>Analysis!BL8</f>
        <v/>
      </c>
      <c r="I5" s="151" t="s">
        <v>102</v>
      </c>
      <c r="J5" s="151" t="s">
        <v>102</v>
      </c>
      <c r="K5" s="151" t="str">
        <f>IF(H5="", "", Analysis!CE8)</f>
        <v/>
      </c>
      <c r="L5" s="151" t="e">
        <f>IF(Analysis!CU8=0, "", Analysis!CU8)</f>
        <v>#VALUE!</v>
      </c>
      <c r="M5" s="153" t="str">
        <f>IF(H5="", "", Analysis!CX8)</f>
        <v/>
      </c>
      <c r="N5" s="151"/>
      <c r="O5" s="152" t="str">
        <f>IF(Analysis!DA8="", "",Analysis!DA8)</f>
        <v/>
      </c>
      <c r="P5" s="152" t="str">
        <f>IF(Analysis!CI8=0, "", Analysis!CI8)</f>
        <v/>
      </c>
      <c r="Q5" s="152" t="str">
        <f>IF(Analysis!CL8=0, "", Analysis!CL8)</f>
        <v/>
      </c>
      <c r="R5" s="152" t="str">
        <f>IF(Analysis!CO8=0, "", Analysis!CO8)</f>
        <v/>
      </c>
      <c r="S5" s="151"/>
      <c r="T5" s="148"/>
    </row>
    <row r="6" spans="1:112" ht="15" customHeight="1">
      <c r="A6" s="145"/>
      <c r="B6" s="147" t="s">
        <v>402</v>
      </c>
      <c r="C6" s="147"/>
      <c r="D6" s="1"/>
      <c r="E6" s="1"/>
      <c r="F6" s="1"/>
      <c r="G6" s="1"/>
      <c r="H6" s="1"/>
      <c r="I6" s="148"/>
      <c r="J6" s="148"/>
      <c r="K6" s="148"/>
      <c r="L6" s="148"/>
      <c r="M6" s="148"/>
      <c r="N6" s="148"/>
      <c r="O6" s="148"/>
      <c r="P6" s="149"/>
      <c r="Q6" s="148"/>
      <c r="R6" s="148"/>
      <c r="S6" s="148"/>
      <c r="T6" s="148"/>
    </row>
    <row r="7" spans="1:112" ht="15" customHeight="1">
      <c r="A7" s="154" t="str">
        <f>IF(B7="", "", EnSmPC!$AQ$17)</f>
        <v/>
      </c>
      <c r="B7" s="154" t="str">
        <f t="shared" si="0"/>
        <v/>
      </c>
      <c r="C7" s="9" t="str">
        <f>Analysis!DF8</f>
        <v/>
      </c>
      <c r="D7" s="150" t="s">
        <v>508</v>
      </c>
      <c r="E7" s="150" t="s">
        <v>17</v>
      </c>
      <c r="F7" s="151" t="s">
        <v>102</v>
      </c>
      <c r="G7" s="9" t="str">
        <f>IF(Analysis!EE8=0,"",Analysis!EE8)</f>
        <v/>
      </c>
      <c r="H7" s="69" t="str">
        <f>Analysis!DP8</f>
        <v/>
      </c>
      <c r="I7" s="151" t="s">
        <v>102</v>
      </c>
      <c r="J7" s="151" t="s">
        <v>102</v>
      </c>
      <c r="K7" s="9" t="str">
        <f>IF(H7="", "", Analysis!EX7)</f>
        <v/>
      </c>
      <c r="L7" s="9" t="str">
        <f>IF(Analysis!FK8=0, "", Analysis!FK8)</f>
        <v/>
      </c>
      <c r="M7" s="9" t="str">
        <f>IF(Analysis!FN8=0, "", Analysis!FN8)</f>
        <v/>
      </c>
      <c r="O7" s="9" t="str">
        <f>IF(Analysis!FQ8="", "", Analysis!FQ8)</f>
        <v/>
      </c>
      <c r="P7" s="9" t="str">
        <f>IF(Analysis!FB8=0, "",Analysis!FB8)</f>
        <v/>
      </c>
      <c r="Q7" s="9" t="str">
        <f>IF(Analysis!FE8=0, "",Analysis!FE8)</f>
        <v/>
      </c>
      <c r="R7" s="9" t="str">
        <f>IF(Analysis!FH8=0,"",Analysis!FH8)</f>
        <v/>
      </c>
      <c r="T7" s="148"/>
    </row>
    <row r="8" spans="1:112" ht="15" customHeight="1">
      <c r="A8" s="154" t="str">
        <f>IF(B8="", "", EnSmPC!$AQ$17)</f>
        <v/>
      </c>
      <c r="B8" s="154" t="str">
        <f t="shared" si="0"/>
        <v/>
      </c>
      <c r="C8" s="9" t="str">
        <f>Analysis!DF9</f>
        <v/>
      </c>
      <c r="D8" s="150" t="s">
        <v>508</v>
      </c>
      <c r="E8" s="150" t="s">
        <v>17</v>
      </c>
      <c r="F8" s="151" t="s">
        <v>102</v>
      </c>
      <c r="G8" s="9" t="str">
        <f>IF(Analysis!EE9=0,"",Analysis!EE9)</f>
        <v/>
      </c>
      <c r="H8" s="69" t="str">
        <f>Analysis!DP9</f>
        <v/>
      </c>
      <c r="I8" s="151" t="s">
        <v>102</v>
      </c>
      <c r="J8" s="151" t="s">
        <v>102</v>
      </c>
      <c r="K8" s="9" t="str">
        <f>IF(H8="", "", Analysis!EX8)</f>
        <v/>
      </c>
      <c r="L8" s="9" t="str">
        <f>IF(Analysis!FK9=0, "", Analysis!FK9)</f>
        <v/>
      </c>
      <c r="M8" s="9" t="str">
        <f>IF(Analysis!FN9=0, "", Analysis!FN9)</f>
        <v/>
      </c>
      <c r="O8" s="9" t="str">
        <f>IF(Analysis!FQ9="", "", Analysis!FQ9)</f>
        <v/>
      </c>
      <c r="P8" s="9" t="str">
        <f>IF(Analysis!FB9=0, "",Analysis!FB9)</f>
        <v/>
      </c>
      <c r="Q8" s="9" t="str">
        <f>IF(Analysis!FE9=0, "",Analysis!FE9)</f>
        <v/>
      </c>
      <c r="R8" s="9" t="str">
        <f>IF(Analysis!FH9=0,"",Analysis!FH9)</f>
        <v/>
      </c>
      <c r="T8" s="148"/>
    </row>
    <row r="9" spans="1:112" ht="15" customHeight="1">
      <c r="A9" s="154" t="str">
        <f>IF(B9="", "", EnSmPC!$AQ$17)</f>
        <v/>
      </c>
      <c r="B9" s="154" t="str">
        <f t="shared" si="0"/>
        <v/>
      </c>
      <c r="C9" s="9" t="str">
        <f>Analysis!DF10</f>
        <v/>
      </c>
      <c r="D9" s="150" t="s">
        <v>508</v>
      </c>
      <c r="E9" s="150" t="s">
        <v>17</v>
      </c>
      <c r="F9" s="151" t="s">
        <v>102</v>
      </c>
      <c r="G9" s="9" t="str">
        <f>IF(Analysis!EE10=0,"",Analysis!EE10)</f>
        <v/>
      </c>
      <c r="H9" s="69" t="str">
        <f>Analysis!DP10</f>
        <v/>
      </c>
      <c r="I9" s="151" t="s">
        <v>102</v>
      </c>
      <c r="J9" s="151" t="s">
        <v>102</v>
      </c>
      <c r="K9" s="9" t="str">
        <f>IF(H9="", "", Analysis!EX9)</f>
        <v/>
      </c>
      <c r="L9" s="9" t="str">
        <f>IF(Analysis!FK10=0, "", Analysis!FK10)</f>
        <v/>
      </c>
      <c r="M9" s="9" t="str">
        <f>IF(Analysis!FN10=0, "", Analysis!FN10)</f>
        <v/>
      </c>
      <c r="O9" s="9" t="str">
        <f>IF(Analysis!FQ10="", "", Analysis!FQ10)</f>
        <v/>
      </c>
      <c r="P9" s="9" t="str">
        <f>IF(Analysis!FB10=0, "",Analysis!FB10)</f>
        <v/>
      </c>
      <c r="Q9" s="9" t="str">
        <f>IF(Analysis!FE10=0, "",Analysis!FE10)</f>
        <v/>
      </c>
      <c r="R9" s="9" t="str">
        <f>IF(Analysis!FH10=0,"",Analysis!FH10)</f>
        <v/>
      </c>
      <c r="T9" s="148"/>
    </row>
    <row r="10" spans="1:112" ht="15" customHeight="1">
      <c r="A10" s="154" t="str">
        <f>IF(B10="", "", EnSmPC!$AQ$17)</f>
        <v/>
      </c>
      <c r="B10" s="154" t="str">
        <f t="shared" si="0"/>
        <v/>
      </c>
      <c r="C10" s="9" t="str">
        <f>Analysis!DF11</f>
        <v/>
      </c>
      <c r="D10" s="150" t="s">
        <v>508</v>
      </c>
      <c r="E10" s="150" t="s">
        <v>17</v>
      </c>
      <c r="F10" s="151" t="s">
        <v>102</v>
      </c>
      <c r="G10" s="9" t="str">
        <f>IF(Analysis!EE11=0,"",Analysis!EE11)</f>
        <v/>
      </c>
      <c r="H10" s="69" t="str">
        <f>Analysis!DP11</f>
        <v/>
      </c>
      <c r="I10" s="151" t="s">
        <v>102</v>
      </c>
      <c r="J10" s="151" t="s">
        <v>102</v>
      </c>
      <c r="K10" s="9" t="str">
        <f>IF(H10="", "", Analysis!EX10)</f>
        <v/>
      </c>
      <c r="L10" s="9" t="str">
        <f>IF(Analysis!FK11=0, "", Analysis!FK11)</f>
        <v/>
      </c>
      <c r="M10" s="9" t="str">
        <f>IF(Analysis!FN11=0, "", Analysis!FN11)</f>
        <v/>
      </c>
      <c r="O10" s="9" t="str">
        <f>IF(Analysis!FQ11="", "", Analysis!FQ11)</f>
        <v/>
      </c>
      <c r="P10" s="9" t="str">
        <f>IF(Analysis!FB11=0, "",Analysis!FB11)</f>
        <v/>
      </c>
      <c r="Q10" s="9" t="str">
        <f>IF(Analysis!FE11=0, "",Analysis!FE11)</f>
        <v/>
      </c>
      <c r="R10" s="9" t="str">
        <f>IF(Analysis!FH11=0,"",Analysis!FH11)</f>
        <v/>
      </c>
      <c r="T10" s="148"/>
    </row>
    <row r="11" spans="1:112" ht="15" customHeight="1">
      <c r="A11" s="154" t="str">
        <f>IF(B11="", "", EnSmPC!$AQ$17)</f>
        <v/>
      </c>
      <c r="B11" s="154" t="str">
        <f t="shared" si="0"/>
        <v/>
      </c>
      <c r="C11" s="9" t="str">
        <f>Analysis!DF12</f>
        <v/>
      </c>
      <c r="D11" s="150" t="s">
        <v>508</v>
      </c>
      <c r="E11" s="150" t="s">
        <v>17</v>
      </c>
      <c r="F11" s="151" t="s">
        <v>102</v>
      </c>
      <c r="G11" s="9" t="str">
        <f>IF(Analysis!EE12=0,"",Analysis!EE12)</f>
        <v/>
      </c>
      <c r="H11" s="69" t="str">
        <f>Analysis!DP12</f>
        <v/>
      </c>
      <c r="I11" s="151" t="s">
        <v>102</v>
      </c>
      <c r="J11" s="151" t="s">
        <v>102</v>
      </c>
      <c r="K11" s="9" t="str">
        <f>IF(H11="", "", Analysis!EX11)</f>
        <v/>
      </c>
      <c r="L11" s="9" t="str">
        <f>IF(Analysis!FK12=0, "", Analysis!FK12)</f>
        <v/>
      </c>
      <c r="M11" s="9" t="str">
        <f>IF(Analysis!FN12=0, "", Analysis!FN12)</f>
        <v/>
      </c>
      <c r="N11" s="151"/>
      <c r="O11" s="9" t="str">
        <f>IF(Analysis!FQ12="", "", Analysis!FQ12)</f>
        <v/>
      </c>
      <c r="P11" s="9" t="str">
        <f>IF(Analysis!FB12=0, "",Analysis!FB12)</f>
        <v/>
      </c>
      <c r="Q11" s="9" t="str">
        <f>IF(Analysis!FE12=0, "",Analysis!FE12)</f>
        <v/>
      </c>
      <c r="R11" s="9" t="str">
        <f>IF(Analysis!FH12=0,"",Analysis!FH12)</f>
        <v/>
      </c>
      <c r="S11" s="151"/>
      <c r="T11" s="148"/>
    </row>
    <row r="12" spans="1:112" ht="15" customHeight="1">
      <c r="A12" s="154" t="str">
        <f>IF(B12="", "", EnSmPC!$AQ$17)</f>
        <v/>
      </c>
      <c r="B12" s="154" t="str">
        <f t="shared" si="0"/>
        <v/>
      </c>
      <c r="C12" s="9" t="str">
        <f>Analysis!DF13</f>
        <v/>
      </c>
      <c r="D12" s="150" t="s">
        <v>508</v>
      </c>
      <c r="E12" s="150" t="s">
        <v>17</v>
      </c>
      <c r="F12" s="151" t="s">
        <v>102</v>
      </c>
      <c r="G12" s="9" t="str">
        <f>IF(Analysis!EE13=0,"",Analysis!EE13)</f>
        <v/>
      </c>
      <c r="H12" s="69" t="str">
        <f>Analysis!DP13</f>
        <v/>
      </c>
      <c r="I12" s="151" t="s">
        <v>102</v>
      </c>
      <c r="J12" s="151" t="s">
        <v>102</v>
      </c>
      <c r="K12" s="9" t="str">
        <f>IF(H12="", "", Analysis!EX12)</f>
        <v/>
      </c>
      <c r="L12" s="9" t="str">
        <f>IF(Analysis!FK13=0, "", Analysis!FK13)</f>
        <v/>
      </c>
      <c r="M12" s="9" t="str">
        <f>IF(Analysis!FN13=0, "", Analysis!FN13)</f>
        <v/>
      </c>
      <c r="N12" s="151"/>
      <c r="O12" s="9" t="str">
        <f>IF(Analysis!FQ13="", "", Analysis!FQ13)</f>
        <v/>
      </c>
      <c r="P12" s="9" t="str">
        <f>IF(Analysis!FB13=0, "",Analysis!FB13)</f>
        <v/>
      </c>
      <c r="Q12" s="9" t="str">
        <f>IF(Analysis!FE13=0, "",Analysis!FE13)</f>
        <v/>
      </c>
      <c r="R12" s="9" t="str">
        <f>IF(Analysis!FH13=0,"",Analysis!FH13)</f>
        <v/>
      </c>
      <c r="S12" s="151"/>
      <c r="T12" s="148"/>
    </row>
    <row r="13" spans="1:112" ht="15" customHeight="1">
      <c r="A13" s="154" t="str">
        <f>IF(B13="", "", EnSmPC!$AQ$17)</f>
        <v/>
      </c>
      <c r="B13" s="154" t="str">
        <f t="shared" si="0"/>
        <v/>
      </c>
      <c r="C13" s="9" t="str">
        <f>Analysis!DF14</f>
        <v/>
      </c>
      <c r="D13" s="150" t="s">
        <v>508</v>
      </c>
      <c r="E13" s="150" t="s">
        <v>17</v>
      </c>
      <c r="F13" s="151" t="s">
        <v>102</v>
      </c>
      <c r="G13" s="9" t="str">
        <f>IF(Analysis!EE14=0,"",Analysis!EE14)</f>
        <v/>
      </c>
      <c r="H13" s="69" t="str">
        <f>Analysis!DP14</f>
        <v/>
      </c>
      <c r="I13" s="151" t="s">
        <v>102</v>
      </c>
      <c r="J13" s="151" t="s">
        <v>102</v>
      </c>
      <c r="K13" s="9" t="str">
        <f>IF(H13="", "", Analysis!EX13)</f>
        <v/>
      </c>
      <c r="L13" s="9" t="str">
        <f>IF(Analysis!FK14=0, "", Analysis!FK14)</f>
        <v/>
      </c>
      <c r="M13" s="9" t="str">
        <f>IF(Analysis!FN14=0, "", Analysis!FN14)</f>
        <v/>
      </c>
      <c r="N13" s="151"/>
      <c r="O13" s="9" t="str">
        <f>IF(Analysis!FQ14="", "", Analysis!FQ14)</f>
        <v/>
      </c>
      <c r="P13" s="9" t="str">
        <f>IF(Analysis!FB14=0, "",Analysis!FB14)</f>
        <v/>
      </c>
      <c r="Q13" s="9" t="str">
        <f>IF(Analysis!FE14=0, "",Analysis!FE14)</f>
        <v/>
      </c>
      <c r="R13" s="9" t="str">
        <f>IF(Analysis!FH14=0,"",Analysis!FH14)</f>
        <v/>
      </c>
      <c r="S13" s="151"/>
      <c r="T13" s="148"/>
    </row>
    <row r="14" spans="1:112" ht="15" customHeight="1">
      <c r="A14" s="154" t="str">
        <f>IF(B14="", "", EnSmPC!$AQ$17)</f>
        <v/>
      </c>
      <c r="B14" s="154" t="str">
        <f t="shared" si="0"/>
        <v/>
      </c>
      <c r="C14" s="9" t="str">
        <f>Analysis!DF15</f>
        <v/>
      </c>
      <c r="D14" s="150" t="s">
        <v>508</v>
      </c>
      <c r="E14" s="150" t="s">
        <v>17</v>
      </c>
      <c r="F14" s="151" t="s">
        <v>102</v>
      </c>
      <c r="G14" s="9" t="str">
        <f>IF(Analysis!EE15=0,"",Analysis!EE15)</f>
        <v/>
      </c>
      <c r="H14" s="69" t="str">
        <f>Analysis!DP15</f>
        <v/>
      </c>
      <c r="I14" s="151" t="s">
        <v>102</v>
      </c>
      <c r="J14" s="151" t="s">
        <v>102</v>
      </c>
      <c r="K14" s="9" t="str">
        <f>IF(H14="", "", Analysis!EX14)</f>
        <v/>
      </c>
      <c r="L14" s="9" t="str">
        <f>IF(Analysis!FK15=0, "", Analysis!FK15)</f>
        <v/>
      </c>
      <c r="M14" s="9" t="str">
        <f>IF(Analysis!FN15=0, "", Analysis!FN15)</f>
        <v/>
      </c>
      <c r="N14" s="151"/>
      <c r="O14" s="9" t="str">
        <f>IF(Analysis!FQ15="", "", Analysis!FQ15)</f>
        <v/>
      </c>
      <c r="P14" s="9" t="str">
        <f>IF(Analysis!FB15=0, "",Analysis!FB15)</f>
        <v/>
      </c>
      <c r="Q14" s="9" t="str">
        <f>IF(Analysis!FE15=0, "",Analysis!FE15)</f>
        <v/>
      </c>
      <c r="R14" s="9" t="str">
        <f>IF(Analysis!FH15=0,"",Analysis!FH15)</f>
        <v/>
      </c>
      <c r="S14" s="151"/>
      <c r="T14" s="148"/>
    </row>
    <row r="15" spans="1:112" ht="15" customHeight="1">
      <c r="A15" s="154" t="str">
        <f>IF(B15="", "", EnSmPC!$AQ$17)</f>
        <v/>
      </c>
      <c r="B15" s="154" t="str">
        <f t="shared" si="0"/>
        <v/>
      </c>
      <c r="C15" s="9" t="str">
        <f>Analysis!DF16</f>
        <v/>
      </c>
      <c r="D15" s="150" t="s">
        <v>508</v>
      </c>
      <c r="E15" s="150" t="s">
        <v>17</v>
      </c>
      <c r="F15" s="151" t="s">
        <v>102</v>
      </c>
      <c r="G15" s="9" t="str">
        <f>IF(Analysis!EE16=0,"",Analysis!EE16)</f>
        <v/>
      </c>
      <c r="H15" s="69" t="str">
        <f>Analysis!DP16</f>
        <v/>
      </c>
      <c r="I15" s="151" t="s">
        <v>102</v>
      </c>
      <c r="J15" s="151" t="s">
        <v>102</v>
      </c>
      <c r="K15" s="9" t="str">
        <f>IF(H15="", "", Analysis!EX15)</f>
        <v/>
      </c>
      <c r="L15" s="9" t="str">
        <f>IF(Analysis!FK16=0, "", Analysis!FK16)</f>
        <v/>
      </c>
      <c r="M15" s="9" t="str">
        <f>IF(Analysis!FN16=0, "", Analysis!FN16)</f>
        <v/>
      </c>
      <c r="N15" s="151"/>
      <c r="O15" s="9" t="str">
        <f>IF(Analysis!FQ16="", "", Analysis!FQ16)</f>
        <v/>
      </c>
      <c r="P15" s="9" t="str">
        <f>IF(Analysis!FB16=0, "",Analysis!FB16)</f>
        <v/>
      </c>
      <c r="Q15" s="9" t="str">
        <f>IF(Analysis!FE16=0, "",Analysis!FE16)</f>
        <v/>
      </c>
      <c r="R15" s="9" t="str">
        <f>IF(Analysis!FH16=0,"",Analysis!FH16)</f>
        <v/>
      </c>
      <c r="S15" s="151"/>
      <c r="T15" s="148"/>
    </row>
    <row r="16" spans="1:112" ht="15" customHeight="1">
      <c r="A16" s="154" t="str">
        <f>IF(B16="", "", EnSmPC!$AQ$17)</f>
        <v/>
      </c>
      <c r="B16" s="154" t="str">
        <f t="shared" si="0"/>
        <v/>
      </c>
      <c r="C16" s="9" t="str">
        <f>Analysis!DF17</f>
        <v/>
      </c>
      <c r="D16" s="150" t="s">
        <v>508</v>
      </c>
      <c r="E16" s="150" t="s">
        <v>17</v>
      </c>
      <c r="F16" s="151" t="s">
        <v>102</v>
      </c>
      <c r="G16" s="9" t="str">
        <f>IF(Analysis!EE17=0,"",Analysis!EE17)</f>
        <v/>
      </c>
      <c r="H16" s="69" t="str">
        <f>Analysis!DP17</f>
        <v/>
      </c>
      <c r="I16" s="151" t="s">
        <v>102</v>
      </c>
      <c r="J16" s="151" t="s">
        <v>102</v>
      </c>
      <c r="K16" s="9" t="str">
        <f>IF(H16="", "", Analysis!EX16)</f>
        <v/>
      </c>
      <c r="L16" s="9" t="str">
        <f>IF(Analysis!FK17=0, "", Analysis!FK17)</f>
        <v/>
      </c>
      <c r="M16" s="9" t="str">
        <f>IF(Analysis!FN17=0, "", Analysis!FN17)</f>
        <v/>
      </c>
      <c r="N16" s="151"/>
      <c r="O16" s="9" t="str">
        <f>IF(Analysis!FQ17="", "", Analysis!FQ17)</f>
        <v/>
      </c>
      <c r="P16" s="9" t="str">
        <f>IF(Analysis!FB17=0, "",Analysis!FB17)</f>
        <v/>
      </c>
      <c r="Q16" s="9" t="str">
        <f>IF(Analysis!FE17=0, "",Analysis!FE17)</f>
        <v/>
      </c>
      <c r="R16" s="9" t="str">
        <f>IF(Analysis!FH17=0,"",Analysis!FH17)</f>
        <v/>
      </c>
      <c r="S16" s="151"/>
      <c r="T16" s="148"/>
    </row>
    <row r="17" spans="1:20" ht="15" customHeight="1">
      <c r="A17" s="154" t="str">
        <f>IF(B17="", "", EnSmPC!$AQ$17)</f>
        <v/>
      </c>
      <c r="B17" s="154" t="str">
        <f t="shared" si="0"/>
        <v/>
      </c>
      <c r="C17" s="9" t="str">
        <f>Analysis!DF18</f>
        <v/>
      </c>
      <c r="D17" s="150" t="s">
        <v>508</v>
      </c>
      <c r="E17" s="150" t="s">
        <v>17</v>
      </c>
      <c r="F17" s="151" t="s">
        <v>102</v>
      </c>
      <c r="G17" s="9" t="str">
        <f>IF(Analysis!EE18=0,"",Analysis!EE18)</f>
        <v/>
      </c>
      <c r="H17" s="69" t="str">
        <f>Analysis!DP18</f>
        <v/>
      </c>
      <c r="I17" s="151" t="s">
        <v>102</v>
      </c>
      <c r="J17" s="151" t="s">
        <v>102</v>
      </c>
      <c r="K17" s="9" t="str">
        <f>IF(H17="", "", Analysis!EX17)</f>
        <v/>
      </c>
      <c r="L17" s="9" t="str">
        <f>IF(Analysis!FK18=0, "", Analysis!FK18)</f>
        <v/>
      </c>
      <c r="M17" s="9" t="str">
        <f>IF(Analysis!FN18=0, "", Analysis!FN18)</f>
        <v/>
      </c>
      <c r="N17" s="151"/>
      <c r="O17" s="9" t="str">
        <f>IF(Analysis!FQ18="", "", Analysis!FQ18)</f>
        <v/>
      </c>
      <c r="P17" s="9" t="str">
        <f>IF(Analysis!FB18=0, "",Analysis!FB18)</f>
        <v/>
      </c>
      <c r="Q17" s="9" t="str">
        <f>IF(Analysis!FE18=0, "",Analysis!FE18)</f>
        <v/>
      </c>
      <c r="R17" s="9" t="str">
        <f>IF(Analysis!FH18=0,"",Analysis!FH18)</f>
        <v/>
      </c>
      <c r="S17" s="151"/>
      <c r="T17" s="148"/>
    </row>
    <row r="18" spans="1:20" ht="15" customHeight="1">
      <c r="A18" s="154" t="str">
        <f>IF(B18="", "", EnSmPC!$AQ$17)</f>
        <v/>
      </c>
      <c r="B18" s="154" t="str">
        <f t="shared" si="0"/>
        <v/>
      </c>
      <c r="C18" s="9" t="str">
        <f>Analysis!DF19</f>
        <v/>
      </c>
      <c r="D18" s="150" t="s">
        <v>508</v>
      </c>
      <c r="E18" s="150" t="s">
        <v>17</v>
      </c>
      <c r="F18" s="151" t="s">
        <v>102</v>
      </c>
      <c r="G18" s="9" t="str">
        <f>IF(Analysis!EE19=0,"",Analysis!EE19)</f>
        <v/>
      </c>
      <c r="H18" s="69" t="str">
        <f>Analysis!DP19</f>
        <v/>
      </c>
      <c r="I18" s="151" t="s">
        <v>102</v>
      </c>
      <c r="J18" s="151" t="s">
        <v>102</v>
      </c>
      <c r="K18" s="9" t="str">
        <f>IF(H18="", "", Analysis!EX18)</f>
        <v/>
      </c>
      <c r="L18" s="9" t="str">
        <f>IF(Analysis!FK19=0, "", Analysis!FK19)</f>
        <v/>
      </c>
      <c r="M18" s="9" t="str">
        <f>IF(Analysis!FN19=0, "", Analysis!FN19)</f>
        <v/>
      </c>
      <c r="N18" s="151"/>
      <c r="O18" s="9" t="str">
        <f>IF(Analysis!FQ19="", "", Analysis!FQ19)</f>
        <v/>
      </c>
      <c r="P18" s="9" t="str">
        <f>IF(Analysis!FB19=0, "",Analysis!FB19)</f>
        <v/>
      </c>
      <c r="Q18" s="9" t="str">
        <f>IF(Analysis!FE19=0, "",Analysis!FE19)</f>
        <v/>
      </c>
      <c r="R18" s="9" t="str">
        <f>IF(Analysis!FH19=0,"",Analysis!FH19)</f>
        <v/>
      </c>
      <c r="S18" s="151"/>
      <c r="T18" s="148"/>
    </row>
    <row r="19" spans="1:20" ht="15" customHeight="1">
      <c r="A19" s="154" t="str">
        <f>IF(B19="", "", EnSmPC!$AQ$17)</f>
        <v/>
      </c>
      <c r="B19" s="154" t="str">
        <f t="shared" si="0"/>
        <v/>
      </c>
      <c r="C19" s="9" t="str">
        <f>Analysis!DF20</f>
        <v/>
      </c>
      <c r="D19" s="150" t="s">
        <v>508</v>
      </c>
      <c r="E19" s="150" t="s">
        <v>17</v>
      </c>
      <c r="F19" s="151" t="s">
        <v>102</v>
      </c>
      <c r="G19" s="9" t="str">
        <f>IF(Analysis!EE20=0,"",Analysis!EE20)</f>
        <v/>
      </c>
      <c r="H19" s="69" t="str">
        <f>Analysis!DP20</f>
        <v/>
      </c>
      <c r="I19" s="151" t="s">
        <v>102</v>
      </c>
      <c r="J19" s="151" t="s">
        <v>102</v>
      </c>
      <c r="K19" s="9" t="str">
        <f>IF(H19="", "", Analysis!EX19)</f>
        <v/>
      </c>
      <c r="L19" s="9" t="str">
        <f>IF(Analysis!FK20=0, "", Analysis!FK20)</f>
        <v/>
      </c>
      <c r="M19" s="9" t="str">
        <f>IF(Analysis!FN20=0, "", Analysis!FN20)</f>
        <v/>
      </c>
      <c r="N19" s="151"/>
      <c r="O19" s="9" t="str">
        <f>IF(Analysis!FQ20="", "", Analysis!FQ20)</f>
        <v/>
      </c>
      <c r="P19" s="9" t="str">
        <f>IF(Analysis!FB20=0, "",Analysis!FB20)</f>
        <v/>
      </c>
      <c r="Q19" s="9" t="str">
        <f>IF(Analysis!FE20=0, "",Analysis!FE20)</f>
        <v/>
      </c>
      <c r="R19" s="9" t="str">
        <f>IF(Analysis!FH20=0,"",Analysis!FH20)</f>
        <v/>
      </c>
      <c r="S19" s="151"/>
      <c r="T19" s="148"/>
    </row>
    <row r="20" spans="1:20" ht="15" customHeight="1">
      <c r="A20" s="154" t="str">
        <f>IF(B20="", "", EnSmPC!$AQ$17)</f>
        <v/>
      </c>
      <c r="B20" s="154" t="str">
        <f t="shared" si="0"/>
        <v/>
      </c>
      <c r="C20" s="9" t="str">
        <f>Analysis!DF21</f>
        <v/>
      </c>
      <c r="D20" s="150" t="s">
        <v>508</v>
      </c>
      <c r="E20" s="150" t="s">
        <v>17</v>
      </c>
      <c r="F20" s="151" t="s">
        <v>102</v>
      </c>
      <c r="G20" s="9" t="str">
        <f>IF(Analysis!EE21=0,"",Analysis!EE21)</f>
        <v/>
      </c>
      <c r="H20" s="69" t="str">
        <f>Analysis!DP21</f>
        <v/>
      </c>
      <c r="I20" s="151" t="s">
        <v>102</v>
      </c>
      <c r="J20" s="151" t="s">
        <v>102</v>
      </c>
      <c r="K20" s="9" t="str">
        <f>IF(H20="", "", Analysis!EX20)</f>
        <v/>
      </c>
      <c r="L20" s="9" t="str">
        <f>IF(Analysis!FK21=0, "", Analysis!FK21)</f>
        <v/>
      </c>
      <c r="M20" s="9" t="str">
        <f>IF(Analysis!FN21=0, "", Analysis!FN21)</f>
        <v/>
      </c>
      <c r="N20" s="151"/>
      <c r="O20" s="9" t="str">
        <f>IF(Analysis!FQ21="", "", Analysis!FQ21)</f>
        <v/>
      </c>
      <c r="P20" s="9" t="str">
        <f>IF(Analysis!FB21=0, "",Analysis!FB21)</f>
        <v/>
      </c>
      <c r="Q20" s="9" t="str">
        <f>IF(Analysis!FE21=0, "",Analysis!FE21)</f>
        <v/>
      </c>
      <c r="R20" s="9" t="str">
        <f>IF(Analysis!FH21=0,"",Analysis!FH21)</f>
        <v/>
      </c>
      <c r="S20" s="151"/>
      <c r="T20" s="148"/>
    </row>
    <row r="21" spans="1:20" ht="15" customHeight="1">
      <c r="A21" s="154" t="str">
        <f>IF(B21="", "", EnSmPC!$AQ$17)</f>
        <v/>
      </c>
      <c r="B21" s="154" t="str">
        <f t="shared" si="0"/>
        <v/>
      </c>
      <c r="C21" s="9" t="str">
        <f>Analysis!DF22</f>
        <v/>
      </c>
      <c r="D21" s="150" t="s">
        <v>508</v>
      </c>
      <c r="E21" s="150" t="s">
        <v>17</v>
      </c>
      <c r="F21" s="151" t="s">
        <v>102</v>
      </c>
      <c r="G21" s="9" t="str">
        <f>IF(Analysis!EE22=0,"",Analysis!EE22)</f>
        <v/>
      </c>
      <c r="H21" s="69" t="str">
        <f>Analysis!DP22</f>
        <v/>
      </c>
      <c r="I21" s="151" t="s">
        <v>102</v>
      </c>
      <c r="J21" s="151" t="s">
        <v>102</v>
      </c>
      <c r="K21" s="9" t="str">
        <f>IF(H21="", "", Analysis!EX21)</f>
        <v/>
      </c>
      <c r="L21" s="9" t="str">
        <f>IF(Analysis!FK22=0, "", Analysis!FK22)</f>
        <v/>
      </c>
      <c r="M21" s="9" t="str">
        <f>IF(Analysis!FN22=0, "", Analysis!FN22)</f>
        <v/>
      </c>
      <c r="N21" s="151"/>
      <c r="O21" s="9" t="str">
        <f>IF(Analysis!FQ22="", "", Analysis!FQ22)</f>
        <v/>
      </c>
      <c r="P21" s="9" t="str">
        <f>IF(Analysis!FB22=0, "",Analysis!FB22)</f>
        <v/>
      </c>
      <c r="Q21" s="9" t="str">
        <f>IF(Analysis!FE22=0, "",Analysis!FE22)</f>
        <v/>
      </c>
      <c r="R21" s="9" t="str">
        <f>IF(Analysis!FH22=0,"",Analysis!FH22)</f>
        <v/>
      </c>
      <c r="S21" s="151"/>
      <c r="T21" s="148"/>
    </row>
    <row r="22" spans="1:20" ht="15" customHeight="1">
      <c r="A22" s="154" t="str">
        <f>IF(B22="", "", EnSmPC!$AQ$17)</f>
        <v/>
      </c>
      <c r="B22" s="154" t="str">
        <f t="shared" si="0"/>
        <v/>
      </c>
      <c r="C22" s="9" t="str">
        <f>Analysis!DF23</f>
        <v/>
      </c>
      <c r="D22" s="150" t="s">
        <v>508</v>
      </c>
      <c r="E22" s="150" t="s">
        <v>17</v>
      </c>
      <c r="F22" s="151" t="s">
        <v>102</v>
      </c>
      <c r="G22" s="9" t="str">
        <f>IF(Analysis!EE23=0,"",Analysis!EE23)</f>
        <v/>
      </c>
      <c r="H22" s="69" t="str">
        <f>Analysis!DP23</f>
        <v/>
      </c>
      <c r="I22" s="151" t="s">
        <v>102</v>
      </c>
      <c r="J22" s="151" t="s">
        <v>102</v>
      </c>
      <c r="K22" s="9" t="str">
        <f>IF(H22="", "", Analysis!EX22)</f>
        <v/>
      </c>
      <c r="L22" s="9" t="str">
        <f>IF(Analysis!FK23=0, "", Analysis!FK23)</f>
        <v/>
      </c>
      <c r="M22" s="9" t="str">
        <f>IF(Analysis!FN23=0, "", Analysis!FN23)</f>
        <v/>
      </c>
      <c r="N22" s="151"/>
      <c r="O22" s="9" t="str">
        <f>IF(Analysis!FQ23="", "", Analysis!FQ23)</f>
        <v/>
      </c>
      <c r="P22" s="9" t="str">
        <f>IF(Analysis!FB23=0, "",Analysis!FB23)</f>
        <v/>
      </c>
      <c r="Q22" s="9" t="str">
        <f>IF(Analysis!FE23=0, "",Analysis!FE23)</f>
        <v/>
      </c>
      <c r="R22" s="9" t="str">
        <f>IF(Analysis!FH23=0,"",Analysis!FH23)</f>
        <v/>
      </c>
      <c r="S22" s="151"/>
      <c r="T22" s="148"/>
    </row>
    <row r="23" spans="1:20" ht="15" customHeight="1">
      <c r="A23" s="154" t="str">
        <f>IF(B23="", "", EnSmPC!$AQ$17)</f>
        <v/>
      </c>
      <c r="B23" s="154" t="str">
        <f t="shared" si="0"/>
        <v/>
      </c>
      <c r="C23" s="9" t="str">
        <f>Analysis!DF24</f>
        <v/>
      </c>
      <c r="D23" s="150" t="s">
        <v>508</v>
      </c>
      <c r="E23" s="150" t="s">
        <v>17</v>
      </c>
      <c r="F23" s="151" t="s">
        <v>102</v>
      </c>
      <c r="G23" s="9" t="str">
        <f>IF(Analysis!EE24=0,"",Analysis!EE24)</f>
        <v/>
      </c>
      <c r="H23" s="69" t="str">
        <f>Analysis!DP24</f>
        <v/>
      </c>
      <c r="I23" s="151" t="s">
        <v>102</v>
      </c>
      <c r="J23" s="151" t="s">
        <v>102</v>
      </c>
      <c r="K23" s="9" t="str">
        <f>IF(H23="", "", Analysis!EX23)</f>
        <v/>
      </c>
      <c r="L23" s="9" t="str">
        <f>IF(Analysis!FK24=0, "", Analysis!FK24)</f>
        <v/>
      </c>
      <c r="M23" s="9" t="str">
        <f>IF(Analysis!FN24=0, "", Analysis!FN24)</f>
        <v/>
      </c>
      <c r="N23" s="151"/>
      <c r="O23" s="9" t="str">
        <f>IF(Analysis!FQ24="", "", Analysis!FQ24)</f>
        <v/>
      </c>
      <c r="P23" s="9" t="str">
        <f>IF(Analysis!FB24=0, "",Analysis!FB24)</f>
        <v/>
      </c>
      <c r="Q23" s="9" t="str">
        <f>IF(Analysis!FE24=0, "",Analysis!FE24)</f>
        <v/>
      </c>
      <c r="R23" s="9" t="str">
        <f>IF(Analysis!FH24=0,"",Analysis!FH24)</f>
        <v/>
      </c>
      <c r="S23" s="151"/>
      <c r="T23" s="148"/>
    </row>
    <row r="24" spans="1:20" ht="15" customHeight="1">
      <c r="A24" s="154" t="str">
        <f>IF(B24="", "", EnSmPC!$AQ$17)</f>
        <v/>
      </c>
      <c r="B24" s="154" t="str">
        <f t="shared" si="0"/>
        <v/>
      </c>
      <c r="C24" s="9" t="str">
        <f>Analysis!DF25</f>
        <v/>
      </c>
      <c r="D24" s="150" t="s">
        <v>508</v>
      </c>
      <c r="E24" s="150" t="s">
        <v>17</v>
      </c>
      <c r="F24" s="151" t="s">
        <v>102</v>
      </c>
      <c r="G24" s="9" t="str">
        <f>IF(Analysis!EE25=0,"",Analysis!EE25)</f>
        <v/>
      </c>
      <c r="H24" s="69" t="str">
        <f>Analysis!DP25</f>
        <v/>
      </c>
      <c r="I24" s="151" t="s">
        <v>102</v>
      </c>
      <c r="J24" s="151" t="s">
        <v>102</v>
      </c>
      <c r="K24" s="9" t="str">
        <f>IF(H24="", "", Analysis!EX24)</f>
        <v/>
      </c>
      <c r="L24" s="9" t="str">
        <f>IF(Analysis!FK25=0, "", Analysis!FK25)</f>
        <v/>
      </c>
      <c r="M24" s="9" t="str">
        <f>IF(Analysis!FN25=0, "", Analysis!FN25)</f>
        <v/>
      </c>
      <c r="N24" s="151"/>
      <c r="O24" s="9" t="str">
        <f>IF(Analysis!FQ25="", "", Analysis!FQ25)</f>
        <v/>
      </c>
      <c r="P24" s="9" t="str">
        <f>IF(Analysis!FB25=0, "",Analysis!FB25)</f>
        <v/>
      </c>
      <c r="Q24" s="9" t="str">
        <f>IF(Analysis!FE25=0, "",Analysis!FE25)</f>
        <v/>
      </c>
      <c r="R24" s="9" t="str">
        <f>IF(Analysis!FH25=0,"",Analysis!FH25)</f>
        <v/>
      </c>
      <c r="S24" s="151"/>
      <c r="T24" s="148"/>
    </row>
    <row r="25" spans="1:20" ht="15" customHeight="1">
      <c r="A25" s="154" t="str">
        <f>IF(B25="", "", EnSmPC!$AQ$17)</f>
        <v/>
      </c>
      <c r="B25" s="154" t="str">
        <f t="shared" si="0"/>
        <v/>
      </c>
      <c r="C25" s="9" t="str">
        <f>Analysis!DF26</f>
        <v/>
      </c>
      <c r="D25" s="150" t="s">
        <v>508</v>
      </c>
      <c r="E25" s="150" t="s">
        <v>17</v>
      </c>
      <c r="F25" s="151" t="s">
        <v>102</v>
      </c>
      <c r="G25" s="9" t="str">
        <f>IF(Analysis!EE26=0,"",Analysis!EE26)</f>
        <v/>
      </c>
      <c r="H25" s="69" t="str">
        <f>Analysis!DP26</f>
        <v/>
      </c>
      <c r="I25" s="151" t="s">
        <v>102</v>
      </c>
      <c r="J25" s="151" t="s">
        <v>102</v>
      </c>
      <c r="K25" s="9" t="str">
        <f>IF(H25="", "", Analysis!EX25)</f>
        <v/>
      </c>
      <c r="L25" s="9" t="str">
        <f>IF(Analysis!FK26=0, "", Analysis!FK26)</f>
        <v/>
      </c>
      <c r="M25" s="9" t="str">
        <f>IF(Analysis!FN26=0, "", Analysis!FN26)</f>
        <v/>
      </c>
      <c r="N25" s="151"/>
      <c r="O25" s="9" t="str">
        <f>IF(Analysis!FQ26="", "", Analysis!FQ26)</f>
        <v/>
      </c>
      <c r="P25" s="9" t="str">
        <f>IF(Analysis!FB26=0, "",Analysis!FB26)</f>
        <v/>
      </c>
      <c r="Q25" s="9" t="str">
        <f>IF(Analysis!FE26=0, "",Analysis!FE26)</f>
        <v/>
      </c>
      <c r="R25" s="9" t="str">
        <f>IF(Analysis!FH26=0,"",Analysis!FH26)</f>
        <v/>
      </c>
      <c r="S25" s="151"/>
      <c r="T25" s="148"/>
    </row>
    <row r="26" spans="1:20" ht="15" customHeight="1">
      <c r="A26" s="154" t="str">
        <f>IF(B26="", "", EnSmPC!$AQ$17)</f>
        <v/>
      </c>
      <c r="B26" s="154" t="str">
        <f t="shared" si="0"/>
        <v/>
      </c>
      <c r="C26" s="9" t="str">
        <f>Analysis!DF27</f>
        <v/>
      </c>
      <c r="D26" s="150" t="s">
        <v>508</v>
      </c>
      <c r="E26" s="150" t="s">
        <v>17</v>
      </c>
      <c r="F26" s="151" t="s">
        <v>102</v>
      </c>
      <c r="G26" s="9" t="str">
        <f>IF(Analysis!EE27=0,"",Analysis!EE27)</f>
        <v/>
      </c>
      <c r="H26" s="69" t="str">
        <f>Analysis!DP27</f>
        <v/>
      </c>
      <c r="I26" s="151" t="s">
        <v>102</v>
      </c>
      <c r="J26" s="151" t="s">
        <v>102</v>
      </c>
      <c r="K26" s="9" t="str">
        <f>IF(H26="", "", Analysis!EX26)</f>
        <v/>
      </c>
      <c r="L26" s="9" t="str">
        <f>IF(Analysis!FK27=0, "", Analysis!FK27)</f>
        <v/>
      </c>
      <c r="M26" s="9" t="str">
        <f>IF(Analysis!FN27=0, "", Analysis!FN27)</f>
        <v/>
      </c>
      <c r="N26" s="151"/>
      <c r="O26" s="9" t="str">
        <f>IF(Analysis!FQ27="", "", Analysis!FQ27)</f>
        <v/>
      </c>
      <c r="P26" s="9" t="str">
        <f>IF(Analysis!FB27=0, "",Analysis!FB27)</f>
        <v/>
      </c>
      <c r="Q26" s="9" t="str">
        <f>IF(Analysis!FE27=0, "",Analysis!FE27)</f>
        <v/>
      </c>
      <c r="R26" s="9" t="str">
        <f>IF(Analysis!FH27=0,"",Analysis!FH27)</f>
        <v/>
      </c>
      <c r="S26" s="151"/>
      <c r="T26" s="148"/>
    </row>
    <row r="27" spans="1:20" ht="15" customHeight="1">
      <c r="A27" s="145"/>
      <c r="B27" s="156" t="s">
        <v>510</v>
      </c>
      <c r="C27" s="147"/>
      <c r="D27" s="155"/>
      <c r="E27" s="1"/>
      <c r="F27" s="1"/>
      <c r="G27" s="1"/>
      <c r="H27" s="1"/>
      <c r="I27" s="148"/>
      <c r="J27" s="148"/>
      <c r="K27" s="148"/>
      <c r="L27" s="148"/>
      <c r="M27" s="148"/>
      <c r="N27" s="148"/>
      <c r="O27" s="148"/>
      <c r="P27" s="149"/>
      <c r="Q27" s="148"/>
      <c r="R27" s="148"/>
      <c r="S27" s="148"/>
      <c r="T27" s="148"/>
    </row>
    <row r="28" spans="1:20" ht="15" customHeight="1">
      <c r="A28" s="154" t="str">
        <f>IF(B28="", "", EnSmPC!$AQ$17)</f>
        <v/>
      </c>
      <c r="B28" s="154" t="str">
        <f t="shared" si="0"/>
        <v/>
      </c>
      <c r="C28" s="9" t="str">
        <f>IF(OR(Analysis!DV4="",Analysis!DV4="No"), "", Analysis!DF7)</f>
        <v/>
      </c>
      <c r="D28" s="150" t="s">
        <v>508</v>
      </c>
      <c r="E28" s="150" t="s">
        <v>17</v>
      </c>
      <c r="F28" s="151" t="s">
        <v>102</v>
      </c>
      <c r="G28" s="9" t="str">
        <f>IF(C28="","",VLOOKUP(H28,TableForCSVReference,Library!$BU$1,FALSE))</f>
        <v/>
      </c>
      <c r="H28" s="9" t="str">
        <f>IF(C28="", "", Analysis!DP7)</f>
        <v/>
      </c>
      <c r="I28" s="151" t="s">
        <v>102</v>
      </c>
      <c r="J28" s="151" t="s">
        <v>102</v>
      </c>
      <c r="K28" s="9" t="str">
        <f>IF(C28="","",Analysis!EX7)</f>
        <v/>
      </c>
      <c r="L28" s="9" t="str">
        <f>IF(C28="","",Analysis!FK7)</f>
        <v/>
      </c>
      <c r="M28" s="9" t="str">
        <f>IF(C28="","",Analysis!FN7)</f>
        <v/>
      </c>
      <c r="N28" s="151"/>
      <c r="O28" s="9" t="str">
        <f>IF(C28="","",Analysis!FQ7)</f>
        <v/>
      </c>
      <c r="P28" s="9" t="str">
        <f>IF(C28="","",Analysis!FB7)</f>
        <v/>
      </c>
      <c r="Q28" s="9" t="str">
        <f>IF(C28="","",Analysis!FE7)</f>
        <v/>
      </c>
      <c r="R28" s="9" t="str">
        <f>IF(C28="","",Analysis!FH7)</f>
        <v/>
      </c>
      <c r="S28" s="151"/>
      <c r="T28" s="148"/>
    </row>
    <row r="29" spans="1:20" ht="15" customHeight="1">
      <c r="A29" s="145"/>
      <c r="B29" s="147" t="s">
        <v>349</v>
      </c>
      <c r="C29" s="147"/>
      <c r="D29" s="1"/>
      <c r="E29" s="1"/>
      <c r="F29" s="1"/>
      <c r="G29" s="1"/>
      <c r="H29" s="1"/>
      <c r="I29" s="148"/>
      <c r="J29" s="148"/>
      <c r="K29" s="148"/>
      <c r="L29" s="148"/>
      <c r="M29" s="148"/>
      <c r="N29" s="148"/>
      <c r="O29" s="148"/>
      <c r="P29" s="149"/>
      <c r="Q29" s="148"/>
      <c r="R29" s="148"/>
      <c r="S29" s="148"/>
      <c r="T29" s="148"/>
    </row>
    <row r="30" spans="1:20" ht="15" customHeight="1">
      <c r="A30" s="154" t="str">
        <f>IF(B30="", "", EnSmPC!$AQ$17)</f>
        <v/>
      </c>
      <c r="B30" s="154" t="str">
        <f>IF(C30="", "", CONCATENATE(ROW(), "-",C30))</f>
        <v/>
      </c>
      <c r="C30" s="154" t="str">
        <f>IFERROR(Analysis!A7, "")</f>
        <v/>
      </c>
      <c r="D30" s="150" t="s">
        <v>508</v>
      </c>
      <c r="E30" s="150" t="s">
        <v>13</v>
      </c>
      <c r="F30" s="150" t="str">
        <f t="shared" ref="F30:F61" si="1">IF(H30="","",VLOOKUP(H30,TableForCSVReference,41,FALSE))</f>
        <v/>
      </c>
      <c r="G30" s="150" t="str">
        <f t="shared" ref="G30:G61" si="2">IF(H30="","",VLOOKUP(H30,TableForCSVReference,19,FALSE))</f>
        <v/>
      </c>
      <c r="H30" s="150" t="str">
        <f>IF(Analysis!K7=0, "", Analysis!K7)</f>
        <v/>
      </c>
      <c r="I30" s="151" t="s">
        <v>102</v>
      </c>
      <c r="J30" s="151" t="s">
        <v>102</v>
      </c>
      <c r="K30" s="151" t="str">
        <f>IF(Analysis!AD7=0, "", Analysis!AD7)</f>
        <v/>
      </c>
      <c r="L30" s="151" t="str">
        <f>IF(Analysis!AQ7=0, "", Analysis!AQ7)</f>
        <v/>
      </c>
      <c r="M30" s="153" t="str">
        <f>IF(Analysis!AT7=0, "", Analysis!AT7)</f>
        <v/>
      </c>
      <c r="N30" s="151"/>
      <c r="O30" s="152" t="str">
        <f>IF(Analysis!AW7=0, "", Analysis!AW7)</f>
        <v/>
      </c>
      <c r="P30" s="152" t="str">
        <f>IF(Analysis!AH7=0, "", Analysis!AH7*Analysis!AD7)</f>
        <v/>
      </c>
      <c r="Q30" s="152" t="str">
        <f>IF(Analysis!AK7=0, "", Analysis!AK7)</f>
        <v/>
      </c>
      <c r="R30" s="152" t="str">
        <f>IF(Analysis!AN7=0, "", Analysis!AN7)</f>
        <v/>
      </c>
      <c r="S30" s="151"/>
      <c r="T30" s="148"/>
    </row>
    <row r="31" spans="1:20" ht="15" customHeight="1">
      <c r="A31" s="154" t="str">
        <f>IF(B31="", "", EnSmPC!$AQ$17)</f>
        <v/>
      </c>
      <c r="B31" s="154" t="str">
        <f t="shared" ref="B31:B79" si="3">IF(C31="", "", CONCATENATE(ROW(), "-",C31))</f>
        <v/>
      </c>
      <c r="C31" s="154" t="str">
        <f>IFERROR(Analysis!A8, "")</f>
        <v/>
      </c>
      <c r="D31" s="150" t="s">
        <v>508</v>
      </c>
      <c r="E31" s="150" t="s">
        <v>13</v>
      </c>
      <c r="F31" s="150" t="str">
        <f t="shared" si="1"/>
        <v/>
      </c>
      <c r="G31" s="150" t="str">
        <f t="shared" si="2"/>
        <v/>
      </c>
      <c r="H31" s="150" t="str">
        <f>IF(Analysis!K8=0, "", Analysis!K8)</f>
        <v/>
      </c>
      <c r="I31" s="151" t="s">
        <v>102</v>
      </c>
      <c r="J31" s="151" t="s">
        <v>102</v>
      </c>
      <c r="K31" s="151" t="str">
        <f>IF(Analysis!AD8=0, "", Analysis!AD8)</f>
        <v/>
      </c>
      <c r="L31" s="151" t="str">
        <f>IF(Analysis!AQ8=0, "", Analysis!AQ8)</f>
        <v/>
      </c>
      <c r="M31" s="153" t="str">
        <f>IF(Analysis!AT8=0, "", Analysis!AT8)</f>
        <v/>
      </c>
      <c r="N31" s="151"/>
      <c r="O31" s="152" t="str">
        <f>IF(Analysis!AW8=0, "", Analysis!AW8)</f>
        <v/>
      </c>
      <c r="P31" s="152" t="str">
        <f>IF(Analysis!AH8=0, "", Analysis!AH8*Analysis!AD8)</f>
        <v/>
      </c>
      <c r="Q31" s="152" t="str">
        <f>IF(Analysis!AK8=0, "", Analysis!AK8)</f>
        <v/>
      </c>
      <c r="R31" s="152" t="str">
        <f>IF(Analysis!AN8=0, "", Analysis!AN8)</f>
        <v/>
      </c>
      <c r="S31" s="151"/>
      <c r="T31" s="148"/>
    </row>
    <row r="32" spans="1:20" ht="15" customHeight="1">
      <c r="A32" s="154" t="str">
        <f>IF(B32="", "", EnSmPC!$AQ$17)</f>
        <v/>
      </c>
      <c r="B32" s="154" t="str">
        <f t="shared" si="3"/>
        <v/>
      </c>
      <c r="C32" s="154" t="str">
        <f>IFERROR(Analysis!A9, "")</f>
        <v/>
      </c>
      <c r="D32" s="150" t="s">
        <v>508</v>
      </c>
      <c r="E32" s="150" t="s">
        <v>13</v>
      </c>
      <c r="F32" s="150" t="str">
        <f t="shared" si="1"/>
        <v/>
      </c>
      <c r="G32" s="150" t="str">
        <f t="shared" si="2"/>
        <v/>
      </c>
      <c r="H32" s="150" t="str">
        <f>IF(Analysis!K9=0, "", Analysis!K9)</f>
        <v/>
      </c>
      <c r="I32" s="151" t="s">
        <v>102</v>
      </c>
      <c r="J32" s="151" t="s">
        <v>102</v>
      </c>
      <c r="K32" s="151" t="str">
        <f>IF(Analysis!AD9=0, "", Analysis!AD9)</f>
        <v/>
      </c>
      <c r="L32" s="151" t="str">
        <f>IF(Analysis!AQ9=0, "", Analysis!AQ9)</f>
        <v/>
      </c>
      <c r="M32" s="153" t="str">
        <f>IF(Analysis!AT9=0, "", Analysis!AT9)</f>
        <v/>
      </c>
      <c r="N32" s="151"/>
      <c r="O32" s="152" t="str">
        <f>IF(Analysis!AW9=0, "", Analysis!AW9)</f>
        <v/>
      </c>
      <c r="P32" s="152" t="str">
        <f>IF(Analysis!AH9=0, "", Analysis!AH9*Analysis!AD9)</f>
        <v/>
      </c>
      <c r="Q32" s="152" t="str">
        <f>IF(Analysis!AK9=0, "", Analysis!AK9)</f>
        <v/>
      </c>
      <c r="R32" s="152" t="str">
        <f>IF(Analysis!AN9=0, "", Analysis!AN9)</f>
        <v/>
      </c>
      <c r="S32" s="151"/>
      <c r="T32" s="148"/>
    </row>
    <row r="33" spans="1:20" ht="15" customHeight="1">
      <c r="A33" s="154" t="str">
        <f>IF(B33="", "", EnSmPC!$AQ$17)</f>
        <v/>
      </c>
      <c r="B33" s="154" t="str">
        <f t="shared" si="3"/>
        <v/>
      </c>
      <c r="C33" s="154" t="str">
        <f>IFERROR(Analysis!A10, "")</f>
        <v/>
      </c>
      <c r="D33" s="150" t="s">
        <v>508</v>
      </c>
      <c r="E33" s="150" t="s">
        <v>13</v>
      </c>
      <c r="F33" s="150" t="str">
        <f t="shared" si="1"/>
        <v/>
      </c>
      <c r="G33" s="150" t="str">
        <f t="shared" si="2"/>
        <v/>
      </c>
      <c r="H33" s="150" t="str">
        <f>IF(Analysis!K10=0, "", Analysis!K10)</f>
        <v/>
      </c>
      <c r="I33" s="151" t="s">
        <v>102</v>
      </c>
      <c r="J33" s="151" t="s">
        <v>102</v>
      </c>
      <c r="K33" s="151" t="str">
        <f>IF(Analysis!AD10=0, "", Analysis!AD10)</f>
        <v/>
      </c>
      <c r="L33" s="151" t="str">
        <f>IF(Analysis!AQ10=0, "", Analysis!AQ10)</f>
        <v/>
      </c>
      <c r="M33" s="153" t="str">
        <f>IF(Analysis!AT10=0, "", Analysis!AT10)</f>
        <v/>
      </c>
      <c r="N33" s="151"/>
      <c r="O33" s="152" t="str">
        <f>IF(Analysis!AW10=0, "", Analysis!AW10)</f>
        <v/>
      </c>
      <c r="P33" s="152" t="str">
        <f>IF(Analysis!AH10=0, "", Analysis!AH10*Analysis!AD10)</f>
        <v/>
      </c>
      <c r="Q33" s="152" t="str">
        <f>IF(Analysis!AK10=0, "", Analysis!AK10)</f>
        <v/>
      </c>
      <c r="R33" s="152" t="str">
        <f>IF(Analysis!AN10=0, "", Analysis!AN10)</f>
        <v/>
      </c>
      <c r="S33" s="151"/>
      <c r="T33" s="148"/>
    </row>
    <row r="34" spans="1:20" ht="15" customHeight="1">
      <c r="A34" s="154" t="str">
        <f>IF(B34="", "", EnSmPC!$AQ$17)</f>
        <v/>
      </c>
      <c r="B34" s="154" t="str">
        <f t="shared" si="3"/>
        <v/>
      </c>
      <c r="C34" s="154" t="str">
        <f>IFERROR(Analysis!A11, "")</f>
        <v/>
      </c>
      <c r="D34" s="150" t="s">
        <v>508</v>
      </c>
      <c r="E34" s="150" t="s">
        <v>13</v>
      </c>
      <c r="F34" s="150" t="str">
        <f t="shared" si="1"/>
        <v/>
      </c>
      <c r="G34" s="150" t="str">
        <f t="shared" si="2"/>
        <v/>
      </c>
      <c r="H34" s="150" t="str">
        <f>IF(Analysis!K11=0, "", Analysis!K11)</f>
        <v/>
      </c>
      <c r="I34" s="151" t="s">
        <v>102</v>
      </c>
      <c r="J34" s="151" t="s">
        <v>102</v>
      </c>
      <c r="K34" s="151" t="str">
        <f>IF(Analysis!AD11=0, "", Analysis!AD11)</f>
        <v/>
      </c>
      <c r="L34" s="151" t="str">
        <f>IF(Analysis!AQ11=0, "", Analysis!AQ11)</f>
        <v/>
      </c>
      <c r="M34" s="153" t="str">
        <f>IF(Analysis!AT11=0, "", Analysis!AT11)</f>
        <v/>
      </c>
      <c r="N34" s="151"/>
      <c r="O34" s="152" t="str">
        <f>IF(Analysis!AW11=0, "", Analysis!AW11)</f>
        <v/>
      </c>
      <c r="P34" s="152" t="str">
        <f>IF(Analysis!AH11=0, "", Analysis!AH11*Analysis!AD11)</f>
        <v/>
      </c>
      <c r="Q34" s="152" t="str">
        <f>IF(Analysis!AK11=0, "", Analysis!AK11)</f>
        <v/>
      </c>
      <c r="R34" s="152" t="str">
        <f>IF(Analysis!AN11=0, "", Analysis!AN11)</f>
        <v/>
      </c>
      <c r="S34" s="151"/>
      <c r="T34" s="148"/>
    </row>
    <row r="35" spans="1:20" ht="15" customHeight="1">
      <c r="A35" s="154" t="str">
        <f>IF(B35="", "", EnSmPC!$AQ$17)</f>
        <v/>
      </c>
      <c r="B35" s="154" t="str">
        <f t="shared" si="3"/>
        <v/>
      </c>
      <c r="C35" s="154" t="str">
        <f>IFERROR(Analysis!A12, "")</f>
        <v/>
      </c>
      <c r="D35" s="150" t="s">
        <v>508</v>
      </c>
      <c r="E35" s="150" t="s">
        <v>13</v>
      </c>
      <c r="F35" s="150" t="str">
        <f t="shared" si="1"/>
        <v/>
      </c>
      <c r="G35" s="150" t="str">
        <f t="shared" si="2"/>
        <v/>
      </c>
      <c r="H35" s="150" t="str">
        <f>IF(Analysis!K12=0, "", Analysis!K12)</f>
        <v/>
      </c>
      <c r="I35" s="151" t="s">
        <v>102</v>
      </c>
      <c r="J35" s="151" t="s">
        <v>102</v>
      </c>
      <c r="K35" s="151" t="str">
        <f>IF(Analysis!AD12=0, "", Analysis!AD12)</f>
        <v/>
      </c>
      <c r="L35" s="151" t="str">
        <f>IF(Analysis!AQ12=0, "", Analysis!AQ12)</f>
        <v/>
      </c>
      <c r="M35" s="153" t="str">
        <f>IF(Analysis!AT12=0, "", Analysis!AT12)</f>
        <v/>
      </c>
      <c r="N35" s="151"/>
      <c r="O35" s="152" t="str">
        <f>IF(Analysis!AW12=0, "", Analysis!AW12)</f>
        <v/>
      </c>
      <c r="P35" s="152" t="str">
        <f>IF(Analysis!AH12=0, "", Analysis!AH12*Analysis!AD12)</f>
        <v/>
      </c>
      <c r="Q35" s="152" t="str">
        <f>IF(Analysis!AK12=0, "", Analysis!AK12)</f>
        <v/>
      </c>
      <c r="R35" s="152" t="str">
        <f>IF(Analysis!AN12=0, "", Analysis!AN12)</f>
        <v/>
      </c>
      <c r="S35" s="151"/>
      <c r="T35" s="148"/>
    </row>
    <row r="36" spans="1:20" ht="15" customHeight="1">
      <c r="A36" s="154" t="str">
        <f>IF(B36="", "", EnSmPC!$AQ$17)</f>
        <v/>
      </c>
      <c r="B36" s="154" t="str">
        <f t="shared" si="3"/>
        <v/>
      </c>
      <c r="C36" s="154" t="str">
        <f>IFERROR(Analysis!A13, "")</f>
        <v/>
      </c>
      <c r="D36" s="150" t="s">
        <v>508</v>
      </c>
      <c r="E36" s="150" t="s">
        <v>13</v>
      </c>
      <c r="F36" s="150" t="str">
        <f t="shared" si="1"/>
        <v/>
      </c>
      <c r="G36" s="150" t="str">
        <f t="shared" si="2"/>
        <v/>
      </c>
      <c r="H36" s="150" t="str">
        <f>IF(Analysis!K13=0, "", Analysis!K13)</f>
        <v/>
      </c>
      <c r="I36" s="151" t="s">
        <v>102</v>
      </c>
      <c r="J36" s="151" t="s">
        <v>102</v>
      </c>
      <c r="K36" s="151" t="str">
        <f>IF(Analysis!AD13=0, "", Analysis!AD13)</f>
        <v/>
      </c>
      <c r="L36" s="151" t="str">
        <f>IF(Analysis!AQ13=0, "", Analysis!AQ13)</f>
        <v/>
      </c>
      <c r="M36" s="153" t="str">
        <f>IF(Analysis!AT13=0, "", Analysis!AT13)</f>
        <v/>
      </c>
      <c r="N36" s="151"/>
      <c r="O36" s="152" t="str">
        <f>IF(Analysis!AW13=0, "", Analysis!AW13)</f>
        <v/>
      </c>
      <c r="P36" s="152" t="str">
        <f>IF(Analysis!AH13=0, "", Analysis!AH13*Analysis!AD13)</f>
        <v/>
      </c>
      <c r="Q36" s="152" t="str">
        <f>IF(Analysis!AK13=0, "", Analysis!AK13)</f>
        <v/>
      </c>
      <c r="R36" s="152" t="str">
        <f>IF(Analysis!AN13=0, "", Analysis!AN13)</f>
        <v/>
      </c>
      <c r="S36" s="151"/>
      <c r="T36" s="148"/>
    </row>
    <row r="37" spans="1:20" ht="15" customHeight="1">
      <c r="A37" s="154" t="str">
        <f>IF(B37="", "", EnSmPC!$AQ$17)</f>
        <v/>
      </c>
      <c r="B37" s="154" t="str">
        <f t="shared" si="3"/>
        <v/>
      </c>
      <c r="C37" s="154" t="str">
        <f>IFERROR(Analysis!A14, "")</f>
        <v/>
      </c>
      <c r="D37" s="150" t="s">
        <v>508</v>
      </c>
      <c r="E37" s="150" t="s">
        <v>13</v>
      </c>
      <c r="F37" s="150" t="str">
        <f t="shared" si="1"/>
        <v/>
      </c>
      <c r="G37" s="150" t="str">
        <f t="shared" si="2"/>
        <v/>
      </c>
      <c r="H37" s="150" t="str">
        <f>IF(Analysis!K14=0, "", Analysis!K14)</f>
        <v/>
      </c>
      <c r="I37" s="151" t="s">
        <v>102</v>
      </c>
      <c r="J37" s="151" t="s">
        <v>102</v>
      </c>
      <c r="K37" s="151" t="str">
        <f>IF(Analysis!AD14=0, "", Analysis!AD14)</f>
        <v/>
      </c>
      <c r="L37" s="151" t="str">
        <f>IF(Analysis!AQ14=0, "", Analysis!AQ14)</f>
        <v/>
      </c>
      <c r="M37" s="153" t="str">
        <f>IF(Analysis!AT14=0, "", Analysis!AT14)</f>
        <v/>
      </c>
      <c r="N37" s="151"/>
      <c r="O37" s="152" t="str">
        <f>IF(Analysis!AW14=0, "", Analysis!AW14)</f>
        <v/>
      </c>
      <c r="P37" s="152" t="str">
        <f>IF(Analysis!AH14=0, "", Analysis!AH14*Analysis!AD14)</f>
        <v/>
      </c>
      <c r="Q37" s="152" t="str">
        <f>IF(Analysis!AK14=0, "", Analysis!AK14)</f>
        <v/>
      </c>
      <c r="R37" s="152" t="str">
        <f>IF(Analysis!AN14=0, "", Analysis!AN14)</f>
        <v/>
      </c>
      <c r="S37" s="151"/>
      <c r="T37" s="148"/>
    </row>
    <row r="38" spans="1:20" ht="15" customHeight="1">
      <c r="A38" s="154" t="str">
        <f>IF(B38="", "", EnSmPC!$AQ$17)</f>
        <v/>
      </c>
      <c r="B38" s="154" t="str">
        <f t="shared" si="3"/>
        <v/>
      </c>
      <c r="C38" s="154" t="str">
        <f>IFERROR(Analysis!A15, "")</f>
        <v/>
      </c>
      <c r="D38" s="150" t="s">
        <v>508</v>
      </c>
      <c r="E38" s="150" t="s">
        <v>13</v>
      </c>
      <c r="F38" s="150" t="str">
        <f t="shared" si="1"/>
        <v/>
      </c>
      <c r="G38" s="150" t="str">
        <f t="shared" si="2"/>
        <v/>
      </c>
      <c r="H38" s="150" t="str">
        <f>IF(Analysis!K15=0, "", Analysis!K15)</f>
        <v/>
      </c>
      <c r="I38" s="151" t="s">
        <v>102</v>
      </c>
      <c r="J38" s="151" t="s">
        <v>102</v>
      </c>
      <c r="K38" s="151" t="str">
        <f>IF(Analysis!AD15=0, "", Analysis!AD15)</f>
        <v/>
      </c>
      <c r="L38" s="151" t="str">
        <f>IF(Analysis!AQ15=0, "", Analysis!AQ15)</f>
        <v/>
      </c>
      <c r="M38" s="153" t="str">
        <f>IF(Analysis!AT15=0, "", Analysis!AT15)</f>
        <v/>
      </c>
      <c r="N38" s="151"/>
      <c r="O38" s="152" t="str">
        <f>IF(Analysis!AW15=0, "", Analysis!AW15)</f>
        <v/>
      </c>
      <c r="P38" s="152" t="str">
        <f>IF(Analysis!AH15=0, "", Analysis!AH15*Analysis!AD15)</f>
        <v/>
      </c>
      <c r="Q38" s="152" t="str">
        <f>IF(Analysis!AK15=0, "", Analysis!AK15)</f>
        <v/>
      </c>
      <c r="R38" s="152" t="str">
        <f>IF(Analysis!AN15=0, "", Analysis!AN15)</f>
        <v/>
      </c>
      <c r="S38" s="151"/>
      <c r="T38" s="148"/>
    </row>
    <row r="39" spans="1:20" ht="15" customHeight="1">
      <c r="A39" s="154" t="str">
        <f>IF(B39="", "", EnSmPC!$AQ$17)</f>
        <v/>
      </c>
      <c r="B39" s="154" t="str">
        <f t="shared" si="3"/>
        <v/>
      </c>
      <c r="C39" s="154" t="str">
        <f>IFERROR(Analysis!A16, "")</f>
        <v/>
      </c>
      <c r="D39" s="150" t="s">
        <v>508</v>
      </c>
      <c r="E39" s="150" t="s">
        <v>13</v>
      </c>
      <c r="F39" s="150" t="str">
        <f t="shared" si="1"/>
        <v/>
      </c>
      <c r="G39" s="150" t="str">
        <f t="shared" si="2"/>
        <v/>
      </c>
      <c r="H39" s="150" t="str">
        <f>IF(Analysis!K16=0, "", Analysis!K16)</f>
        <v/>
      </c>
      <c r="I39" s="151" t="s">
        <v>102</v>
      </c>
      <c r="J39" s="151" t="s">
        <v>102</v>
      </c>
      <c r="K39" s="151" t="str">
        <f>IF(Analysis!AD16=0, "", Analysis!AD16)</f>
        <v/>
      </c>
      <c r="L39" s="151" t="str">
        <f>IF(Analysis!AQ16=0, "", Analysis!AQ16)</f>
        <v/>
      </c>
      <c r="M39" s="153" t="str">
        <f>IF(Analysis!AT16=0, "", Analysis!AT16)</f>
        <v/>
      </c>
      <c r="N39" s="151"/>
      <c r="O39" s="152" t="str">
        <f>IF(Analysis!AW16=0, "", Analysis!AW16)</f>
        <v/>
      </c>
      <c r="P39" s="152" t="str">
        <f>IF(Analysis!AH16=0, "", Analysis!AH16*Analysis!AD16)</f>
        <v/>
      </c>
      <c r="Q39" s="152" t="str">
        <f>IF(Analysis!AK16=0, "", Analysis!AK16)</f>
        <v/>
      </c>
      <c r="R39" s="152" t="str">
        <f>IF(Analysis!AN16=0, "", Analysis!AN16)</f>
        <v/>
      </c>
      <c r="S39" s="151"/>
      <c r="T39" s="148"/>
    </row>
    <row r="40" spans="1:20" ht="15" customHeight="1">
      <c r="A40" s="154" t="str">
        <f>IF(B40="", "", EnSmPC!$AQ$17)</f>
        <v/>
      </c>
      <c r="B40" s="154" t="str">
        <f t="shared" si="3"/>
        <v/>
      </c>
      <c r="C40" s="154" t="str">
        <f>IFERROR(Analysis!A17, "")</f>
        <v/>
      </c>
      <c r="D40" s="150" t="s">
        <v>508</v>
      </c>
      <c r="E40" s="150" t="s">
        <v>13</v>
      </c>
      <c r="F40" s="150" t="str">
        <f t="shared" si="1"/>
        <v/>
      </c>
      <c r="G40" s="150" t="str">
        <f t="shared" si="2"/>
        <v/>
      </c>
      <c r="H40" s="150" t="str">
        <f>IF(Analysis!K17=0, "", Analysis!K17)</f>
        <v/>
      </c>
      <c r="I40" s="151" t="s">
        <v>102</v>
      </c>
      <c r="J40" s="151" t="s">
        <v>102</v>
      </c>
      <c r="K40" s="151" t="str">
        <f>IF(Analysis!AD17=0, "", Analysis!AD17)</f>
        <v/>
      </c>
      <c r="L40" s="151" t="str">
        <f>IF(Analysis!AQ17=0, "", Analysis!AQ17)</f>
        <v/>
      </c>
      <c r="M40" s="153" t="str">
        <f>IF(Analysis!AT17=0, "", Analysis!AT17)</f>
        <v/>
      </c>
      <c r="N40" s="151"/>
      <c r="O40" s="152" t="str">
        <f>IF(Analysis!AW17=0, "", Analysis!AW17)</f>
        <v/>
      </c>
      <c r="P40" s="152" t="str">
        <f>IF(Analysis!AH17=0, "", Analysis!AH17*Analysis!AD17)</f>
        <v/>
      </c>
      <c r="Q40" s="152" t="str">
        <f>IF(Analysis!AK17=0, "", Analysis!AK17)</f>
        <v/>
      </c>
      <c r="R40" s="152" t="str">
        <f>IF(Analysis!AN17=0, "", Analysis!AN17)</f>
        <v/>
      </c>
      <c r="S40" s="151"/>
      <c r="T40" s="148"/>
    </row>
    <row r="41" spans="1:20" ht="15" customHeight="1">
      <c r="A41" s="154" t="str">
        <f>IF(B41="", "", EnSmPC!$AQ$17)</f>
        <v/>
      </c>
      <c r="B41" s="154" t="str">
        <f t="shared" si="3"/>
        <v/>
      </c>
      <c r="C41" s="154" t="str">
        <f>IFERROR(Analysis!A18, "")</f>
        <v/>
      </c>
      <c r="D41" s="150" t="s">
        <v>508</v>
      </c>
      <c r="E41" s="150" t="s">
        <v>13</v>
      </c>
      <c r="F41" s="150" t="str">
        <f t="shared" si="1"/>
        <v/>
      </c>
      <c r="G41" s="150" t="str">
        <f t="shared" si="2"/>
        <v/>
      </c>
      <c r="H41" s="150" t="str">
        <f>IF(Analysis!K18=0, "", Analysis!K18)</f>
        <v/>
      </c>
      <c r="I41" s="151" t="s">
        <v>102</v>
      </c>
      <c r="J41" s="151" t="s">
        <v>102</v>
      </c>
      <c r="K41" s="151" t="str">
        <f>IF(Analysis!AD18=0, "", Analysis!AD18)</f>
        <v/>
      </c>
      <c r="L41" s="151" t="str">
        <f>IF(Analysis!AQ18=0, "", Analysis!AQ18)</f>
        <v/>
      </c>
      <c r="M41" s="153" t="str">
        <f>IF(Analysis!AT18=0, "", Analysis!AT18)</f>
        <v/>
      </c>
      <c r="N41" s="151"/>
      <c r="O41" s="152" t="str">
        <f>IF(Analysis!AW18=0, "", Analysis!AW18)</f>
        <v/>
      </c>
      <c r="P41" s="152" t="str">
        <f>IF(Analysis!AH18=0, "", Analysis!AH18*Analysis!AD18)</f>
        <v/>
      </c>
      <c r="Q41" s="152" t="str">
        <f>IF(Analysis!AK18=0, "", Analysis!AK18)</f>
        <v/>
      </c>
      <c r="R41" s="152" t="str">
        <f>IF(Analysis!AN18=0, "", Analysis!AN18)</f>
        <v/>
      </c>
      <c r="S41" s="151"/>
      <c r="T41" s="148"/>
    </row>
    <row r="42" spans="1:20" ht="15" customHeight="1">
      <c r="A42" s="154" t="str">
        <f>IF(B42="", "", EnSmPC!$AQ$17)</f>
        <v/>
      </c>
      <c r="B42" s="154" t="str">
        <f t="shared" si="3"/>
        <v/>
      </c>
      <c r="C42" s="154" t="str">
        <f>IFERROR(Analysis!A19, "")</f>
        <v/>
      </c>
      <c r="D42" s="150" t="s">
        <v>508</v>
      </c>
      <c r="E42" s="150" t="s">
        <v>13</v>
      </c>
      <c r="F42" s="150" t="str">
        <f t="shared" si="1"/>
        <v/>
      </c>
      <c r="G42" s="150" t="str">
        <f t="shared" si="2"/>
        <v/>
      </c>
      <c r="H42" s="150" t="str">
        <f>IF(Analysis!K19=0, "", Analysis!K19)</f>
        <v/>
      </c>
      <c r="I42" s="151" t="s">
        <v>102</v>
      </c>
      <c r="J42" s="151" t="s">
        <v>102</v>
      </c>
      <c r="K42" s="151" t="str">
        <f>IF(Analysis!AD19=0, "", Analysis!AD19)</f>
        <v/>
      </c>
      <c r="L42" s="151" t="str">
        <f>IF(Analysis!AQ19=0, "", Analysis!AQ19)</f>
        <v/>
      </c>
      <c r="M42" s="153" t="str">
        <f>IF(Analysis!AT19=0, "", Analysis!AT19)</f>
        <v/>
      </c>
      <c r="N42" s="151"/>
      <c r="O42" s="152" t="str">
        <f>IF(Analysis!AW19=0, "", Analysis!AW19)</f>
        <v/>
      </c>
      <c r="P42" s="152" t="str">
        <f>IF(Analysis!AH19=0, "", Analysis!AH19*Analysis!AD19)</f>
        <v/>
      </c>
      <c r="Q42" s="152" t="str">
        <f>IF(Analysis!AK19=0, "", Analysis!AK19)</f>
        <v/>
      </c>
      <c r="R42" s="152" t="str">
        <f>IF(Analysis!AN19=0, "", Analysis!AN19)</f>
        <v/>
      </c>
      <c r="S42" s="151"/>
      <c r="T42" s="148"/>
    </row>
    <row r="43" spans="1:20" ht="15" customHeight="1">
      <c r="A43" s="154" t="str">
        <f>IF(B43="", "", EnSmPC!$AQ$17)</f>
        <v/>
      </c>
      <c r="B43" s="154" t="str">
        <f t="shared" si="3"/>
        <v/>
      </c>
      <c r="C43" s="154" t="str">
        <f>IFERROR(Analysis!A20, "")</f>
        <v/>
      </c>
      <c r="D43" s="150" t="s">
        <v>508</v>
      </c>
      <c r="E43" s="150" t="s">
        <v>13</v>
      </c>
      <c r="F43" s="150" t="str">
        <f t="shared" si="1"/>
        <v/>
      </c>
      <c r="G43" s="150" t="str">
        <f t="shared" si="2"/>
        <v/>
      </c>
      <c r="H43" s="150" t="str">
        <f>IF(Analysis!K20=0, "", Analysis!K20)</f>
        <v/>
      </c>
      <c r="I43" s="151" t="s">
        <v>102</v>
      </c>
      <c r="J43" s="151" t="s">
        <v>102</v>
      </c>
      <c r="K43" s="151" t="str">
        <f>IF(Analysis!AD20=0, "", Analysis!AD20)</f>
        <v/>
      </c>
      <c r="L43" s="151" t="str">
        <f>IF(Analysis!AQ20=0, "", Analysis!AQ20)</f>
        <v/>
      </c>
      <c r="M43" s="153" t="str">
        <f>IF(Analysis!AT20=0, "", Analysis!AT20)</f>
        <v/>
      </c>
      <c r="N43" s="151"/>
      <c r="O43" s="152" t="str">
        <f>IF(Analysis!AW20=0, "", Analysis!AW20)</f>
        <v/>
      </c>
      <c r="P43" s="152" t="str">
        <f>IF(Analysis!AH20=0, "", Analysis!AH20*Analysis!AD20)</f>
        <v/>
      </c>
      <c r="Q43" s="152" t="str">
        <f>IF(Analysis!AK20=0, "", Analysis!AK20)</f>
        <v/>
      </c>
      <c r="R43" s="152" t="str">
        <f>IF(Analysis!AN20=0, "", Analysis!AN20)</f>
        <v/>
      </c>
      <c r="S43" s="151"/>
      <c r="T43" s="148"/>
    </row>
    <row r="44" spans="1:20" ht="15" customHeight="1">
      <c r="A44" s="154" t="str">
        <f>IF(B44="", "", EnSmPC!$AQ$17)</f>
        <v/>
      </c>
      <c r="B44" s="154" t="str">
        <f t="shared" si="3"/>
        <v/>
      </c>
      <c r="C44" s="154" t="str">
        <f>IFERROR(Analysis!A21, "")</f>
        <v/>
      </c>
      <c r="D44" s="150" t="s">
        <v>508</v>
      </c>
      <c r="E44" s="150" t="s">
        <v>13</v>
      </c>
      <c r="F44" s="150" t="str">
        <f t="shared" si="1"/>
        <v/>
      </c>
      <c r="G44" s="150" t="str">
        <f t="shared" si="2"/>
        <v/>
      </c>
      <c r="H44" s="150" t="str">
        <f>IF(Analysis!K21=0, "", Analysis!K21)</f>
        <v/>
      </c>
      <c r="I44" s="151" t="s">
        <v>102</v>
      </c>
      <c r="J44" s="151" t="s">
        <v>102</v>
      </c>
      <c r="K44" s="151" t="str">
        <f>IF(Analysis!AD21=0, "", Analysis!AD21)</f>
        <v/>
      </c>
      <c r="L44" s="151" t="str">
        <f>IF(Analysis!AQ21=0, "", Analysis!AQ21)</f>
        <v/>
      </c>
      <c r="M44" s="153" t="str">
        <f>IF(Analysis!AT21=0, "", Analysis!AT21)</f>
        <v/>
      </c>
      <c r="N44" s="151"/>
      <c r="O44" s="152" t="str">
        <f>IF(Analysis!AW21=0, "", Analysis!AW21)</f>
        <v/>
      </c>
      <c r="P44" s="152" t="str">
        <f>IF(Analysis!AH21=0, "", Analysis!AH21*Analysis!AD21)</f>
        <v/>
      </c>
      <c r="Q44" s="152" t="str">
        <f>IF(Analysis!AK21=0, "", Analysis!AK21)</f>
        <v/>
      </c>
      <c r="R44" s="152" t="str">
        <f>IF(Analysis!AN21=0, "", Analysis!AN21)</f>
        <v/>
      </c>
      <c r="S44" s="151"/>
      <c r="T44" s="148"/>
    </row>
    <row r="45" spans="1:20" ht="15" customHeight="1">
      <c r="A45" s="154" t="str">
        <f>IF(B45="", "", EnSmPC!$AQ$17)</f>
        <v/>
      </c>
      <c r="B45" s="154" t="str">
        <f t="shared" si="3"/>
        <v/>
      </c>
      <c r="C45" s="154" t="str">
        <f>IFERROR(Analysis!A22, "")</f>
        <v/>
      </c>
      <c r="D45" s="150" t="s">
        <v>508</v>
      </c>
      <c r="E45" s="150" t="s">
        <v>13</v>
      </c>
      <c r="F45" s="150" t="str">
        <f t="shared" si="1"/>
        <v/>
      </c>
      <c r="G45" s="150" t="str">
        <f t="shared" si="2"/>
        <v/>
      </c>
      <c r="H45" s="150" t="str">
        <f>IF(Analysis!K22=0, "", Analysis!K22)</f>
        <v/>
      </c>
      <c r="I45" s="151" t="s">
        <v>102</v>
      </c>
      <c r="J45" s="151" t="s">
        <v>102</v>
      </c>
      <c r="K45" s="151" t="str">
        <f>IF(Analysis!AD22=0, "", Analysis!AD22)</f>
        <v/>
      </c>
      <c r="L45" s="151" t="str">
        <f>IF(Analysis!AQ22=0, "", Analysis!AQ22)</f>
        <v/>
      </c>
      <c r="M45" s="153" t="str">
        <f>IF(Analysis!AT22=0, "", Analysis!AT22)</f>
        <v/>
      </c>
      <c r="N45" s="151"/>
      <c r="O45" s="152" t="str">
        <f>IF(Analysis!AW22=0, "", Analysis!AW22)</f>
        <v/>
      </c>
      <c r="P45" s="152" t="str">
        <f>IF(Analysis!AH22=0, "", Analysis!AH22*Analysis!AD22)</f>
        <v/>
      </c>
      <c r="Q45" s="152" t="str">
        <f>IF(Analysis!AK22=0, "", Analysis!AK22)</f>
        <v/>
      </c>
      <c r="R45" s="152" t="str">
        <f>IF(Analysis!AN22=0, "", Analysis!AN22)</f>
        <v/>
      </c>
      <c r="S45" s="151"/>
      <c r="T45" s="148"/>
    </row>
    <row r="46" spans="1:20" ht="15" customHeight="1">
      <c r="A46" s="154" t="str">
        <f>IF(B46="", "", EnSmPC!$AQ$17)</f>
        <v/>
      </c>
      <c r="B46" s="154" t="str">
        <f t="shared" si="3"/>
        <v/>
      </c>
      <c r="C46" s="154" t="str">
        <f>IFERROR(Analysis!A23, "")</f>
        <v/>
      </c>
      <c r="D46" s="150" t="s">
        <v>508</v>
      </c>
      <c r="E46" s="150" t="s">
        <v>13</v>
      </c>
      <c r="F46" s="150" t="str">
        <f t="shared" si="1"/>
        <v/>
      </c>
      <c r="G46" s="150" t="str">
        <f t="shared" si="2"/>
        <v/>
      </c>
      <c r="H46" s="150" t="str">
        <f>IF(Analysis!K23=0, "", Analysis!K23)</f>
        <v/>
      </c>
      <c r="I46" s="151" t="s">
        <v>102</v>
      </c>
      <c r="J46" s="151" t="s">
        <v>102</v>
      </c>
      <c r="K46" s="151" t="str">
        <f>IF(Analysis!AD23=0, "", Analysis!AD23)</f>
        <v/>
      </c>
      <c r="L46" s="151" t="str">
        <f>IF(Analysis!AQ23=0, "", Analysis!AQ23)</f>
        <v/>
      </c>
      <c r="M46" s="153" t="str">
        <f>IF(Analysis!AT23=0, "", Analysis!AT23)</f>
        <v/>
      </c>
      <c r="N46" s="151"/>
      <c r="O46" s="152" t="str">
        <f>IF(Analysis!AW23=0, "", Analysis!AW23)</f>
        <v/>
      </c>
      <c r="P46" s="152" t="str">
        <f>IF(Analysis!AH23=0, "", Analysis!AH23*Analysis!AD23)</f>
        <v/>
      </c>
      <c r="Q46" s="152" t="str">
        <f>IF(Analysis!AK23=0, "", Analysis!AK23)</f>
        <v/>
      </c>
      <c r="R46" s="152" t="str">
        <f>IF(Analysis!AN23=0, "", Analysis!AN23)</f>
        <v/>
      </c>
      <c r="S46" s="151"/>
      <c r="T46" s="148"/>
    </row>
    <row r="47" spans="1:20" ht="15" customHeight="1">
      <c r="A47" s="154" t="str">
        <f>IF(B47="", "", EnSmPC!$AQ$17)</f>
        <v/>
      </c>
      <c r="B47" s="154" t="str">
        <f t="shared" si="3"/>
        <v/>
      </c>
      <c r="C47" s="154" t="str">
        <f>IFERROR(Analysis!A24, "")</f>
        <v/>
      </c>
      <c r="D47" s="150" t="s">
        <v>508</v>
      </c>
      <c r="E47" s="150" t="s">
        <v>13</v>
      </c>
      <c r="F47" s="150" t="str">
        <f t="shared" si="1"/>
        <v/>
      </c>
      <c r="G47" s="150" t="str">
        <f t="shared" si="2"/>
        <v/>
      </c>
      <c r="H47" s="150" t="str">
        <f>IF(Analysis!K24=0, "", Analysis!K24)</f>
        <v/>
      </c>
      <c r="I47" s="151" t="s">
        <v>102</v>
      </c>
      <c r="J47" s="151" t="s">
        <v>102</v>
      </c>
      <c r="K47" s="151" t="str">
        <f>IF(Analysis!AD24=0, "", Analysis!AD24)</f>
        <v/>
      </c>
      <c r="L47" s="151" t="str">
        <f>IF(Analysis!AQ24=0, "", Analysis!AQ24)</f>
        <v/>
      </c>
      <c r="M47" s="153" t="str">
        <f>IF(Analysis!AT24=0, "", Analysis!AT24)</f>
        <v/>
      </c>
      <c r="N47" s="151"/>
      <c r="O47" s="152" t="str">
        <f>IF(Analysis!AW24=0, "", Analysis!AW24)</f>
        <v/>
      </c>
      <c r="P47" s="152" t="str">
        <f>IF(Analysis!AH24=0, "", Analysis!AH24*Analysis!AD24)</f>
        <v/>
      </c>
      <c r="Q47" s="152" t="str">
        <f>IF(Analysis!AK24=0, "", Analysis!AK24)</f>
        <v/>
      </c>
      <c r="R47" s="152" t="str">
        <f>IF(Analysis!AN24=0, "", Analysis!AN24)</f>
        <v/>
      </c>
      <c r="S47" s="151"/>
      <c r="T47" s="148"/>
    </row>
    <row r="48" spans="1:20" ht="15" customHeight="1">
      <c r="A48" s="154" t="str">
        <f>IF(B48="", "", EnSmPC!$AQ$17)</f>
        <v/>
      </c>
      <c r="B48" s="154" t="str">
        <f t="shared" si="3"/>
        <v/>
      </c>
      <c r="C48" s="154" t="str">
        <f>IFERROR(Analysis!A25, "")</f>
        <v/>
      </c>
      <c r="D48" s="150" t="s">
        <v>508</v>
      </c>
      <c r="E48" s="150" t="s">
        <v>13</v>
      </c>
      <c r="F48" s="150" t="str">
        <f t="shared" si="1"/>
        <v/>
      </c>
      <c r="G48" s="150" t="str">
        <f t="shared" si="2"/>
        <v/>
      </c>
      <c r="H48" s="150" t="str">
        <f>IF(Analysis!K25=0, "", Analysis!K25)</f>
        <v/>
      </c>
      <c r="I48" s="151" t="s">
        <v>102</v>
      </c>
      <c r="J48" s="151" t="s">
        <v>102</v>
      </c>
      <c r="K48" s="151" t="str">
        <f>IF(Analysis!AD25=0, "", Analysis!AD25)</f>
        <v/>
      </c>
      <c r="L48" s="151" t="str">
        <f>IF(Analysis!AQ25=0, "", Analysis!AQ25)</f>
        <v/>
      </c>
      <c r="M48" s="153" t="str">
        <f>IF(Analysis!AT25=0, "", Analysis!AT25)</f>
        <v/>
      </c>
      <c r="N48" s="151"/>
      <c r="O48" s="152" t="str">
        <f>IF(Analysis!AW25=0, "", Analysis!AW25)</f>
        <v/>
      </c>
      <c r="P48" s="152" t="str">
        <f>IF(Analysis!AH25=0, "", Analysis!AH25*Analysis!AD25)</f>
        <v/>
      </c>
      <c r="Q48" s="152" t="str">
        <f>IF(Analysis!AK25=0, "", Analysis!AK25)</f>
        <v/>
      </c>
      <c r="R48" s="152" t="str">
        <f>IF(Analysis!AN25=0, "", Analysis!AN25)</f>
        <v/>
      </c>
      <c r="S48" s="151"/>
      <c r="T48" s="148"/>
    </row>
    <row r="49" spans="1:20" ht="15" customHeight="1">
      <c r="A49" s="154" t="str">
        <f>IF(B49="", "", EnSmPC!$AQ$17)</f>
        <v/>
      </c>
      <c r="B49" s="154" t="str">
        <f t="shared" si="3"/>
        <v/>
      </c>
      <c r="C49" s="154" t="str">
        <f>IFERROR(Analysis!A26, "")</f>
        <v/>
      </c>
      <c r="D49" s="150" t="s">
        <v>508</v>
      </c>
      <c r="E49" s="150" t="s">
        <v>13</v>
      </c>
      <c r="F49" s="150" t="str">
        <f t="shared" si="1"/>
        <v/>
      </c>
      <c r="G49" s="150" t="str">
        <f t="shared" si="2"/>
        <v/>
      </c>
      <c r="H49" s="150" t="str">
        <f>IF(Analysis!K26=0, "", Analysis!K26)</f>
        <v/>
      </c>
      <c r="I49" s="151" t="s">
        <v>102</v>
      </c>
      <c r="J49" s="151" t="s">
        <v>102</v>
      </c>
      <c r="K49" s="151" t="str">
        <f>IF(Analysis!AD26=0, "", Analysis!AD26)</f>
        <v/>
      </c>
      <c r="L49" s="151" t="str">
        <f>IF(Analysis!AQ26=0, "", Analysis!AQ26)</f>
        <v/>
      </c>
      <c r="M49" s="153" t="str">
        <f>IF(Analysis!AT26=0, "", Analysis!AT26)</f>
        <v/>
      </c>
      <c r="N49" s="151"/>
      <c r="O49" s="152" t="str">
        <f>IF(Analysis!AW26=0, "", Analysis!AW26)</f>
        <v/>
      </c>
      <c r="P49" s="152" t="str">
        <f>IF(Analysis!AH26=0, "", Analysis!AH26*Analysis!AD26)</f>
        <v/>
      </c>
      <c r="Q49" s="152" t="str">
        <f>IF(Analysis!AK26=0, "", Analysis!AK26)</f>
        <v/>
      </c>
      <c r="R49" s="152" t="str">
        <f>IF(Analysis!AN26=0, "", Analysis!AN26)</f>
        <v/>
      </c>
      <c r="S49" s="151"/>
      <c r="T49" s="148"/>
    </row>
    <row r="50" spans="1:20" ht="15" customHeight="1">
      <c r="A50" s="154" t="str">
        <f>IF(B50="", "", EnSmPC!$AQ$17)</f>
        <v/>
      </c>
      <c r="B50" s="154" t="str">
        <f t="shared" si="3"/>
        <v/>
      </c>
      <c r="C50" s="154" t="str">
        <f>IFERROR(Analysis!A27, "")</f>
        <v/>
      </c>
      <c r="D50" s="150" t="s">
        <v>508</v>
      </c>
      <c r="E50" s="150" t="s">
        <v>13</v>
      </c>
      <c r="F50" s="150" t="str">
        <f t="shared" si="1"/>
        <v/>
      </c>
      <c r="G50" s="150" t="str">
        <f t="shared" si="2"/>
        <v/>
      </c>
      <c r="H50" s="150" t="str">
        <f>IF(Analysis!K27=0, "", Analysis!K27)</f>
        <v/>
      </c>
      <c r="I50" s="151" t="s">
        <v>102</v>
      </c>
      <c r="J50" s="151" t="s">
        <v>102</v>
      </c>
      <c r="K50" s="151" t="str">
        <f>IF(Analysis!AD27=0, "", Analysis!AD27)</f>
        <v/>
      </c>
      <c r="L50" s="151" t="str">
        <f>IF(Analysis!AQ27=0, "", Analysis!AQ27)</f>
        <v/>
      </c>
      <c r="M50" s="153" t="str">
        <f>IF(Analysis!AT27=0, "", Analysis!AT27)</f>
        <v/>
      </c>
      <c r="N50" s="151"/>
      <c r="O50" s="152" t="str">
        <f>IF(Analysis!AW27=0, "", Analysis!AW27)</f>
        <v/>
      </c>
      <c r="P50" s="152" t="str">
        <f>IF(Analysis!AH27=0, "", Analysis!AH27*Analysis!AD27)</f>
        <v/>
      </c>
      <c r="Q50" s="152" t="str">
        <f>IF(Analysis!AK27=0, "", Analysis!AK27)</f>
        <v/>
      </c>
      <c r="R50" s="152" t="str">
        <f>IF(Analysis!AN27=0, "", Analysis!AN27)</f>
        <v/>
      </c>
      <c r="S50" s="151"/>
      <c r="T50" s="148"/>
    </row>
    <row r="51" spans="1:20" ht="15" customHeight="1">
      <c r="A51" s="154" t="str">
        <f>IF(B51="", "", EnSmPC!$AQ$17)</f>
        <v/>
      </c>
      <c r="B51" s="154" t="str">
        <f t="shared" si="3"/>
        <v/>
      </c>
      <c r="C51" s="154" t="str">
        <f>IFERROR(Analysis!A28, "")</f>
        <v/>
      </c>
      <c r="D51" s="150" t="s">
        <v>508</v>
      </c>
      <c r="E51" s="150" t="s">
        <v>13</v>
      </c>
      <c r="F51" s="150" t="str">
        <f t="shared" si="1"/>
        <v/>
      </c>
      <c r="G51" s="150" t="str">
        <f t="shared" si="2"/>
        <v/>
      </c>
      <c r="H51" s="150" t="str">
        <f>IF(Analysis!K28=0, "", Analysis!K28)</f>
        <v/>
      </c>
      <c r="I51" s="151" t="s">
        <v>102</v>
      </c>
      <c r="J51" s="151" t="s">
        <v>102</v>
      </c>
      <c r="K51" s="151" t="str">
        <f>IF(Analysis!AD28=0, "", Analysis!AD28)</f>
        <v/>
      </c>
      <c r="L51" s="151" t="str">
        <f>IF(Analysis!AQ28=0, "", Analysis!AQ28)</f>
        <v/>
      </c>
      <c r="M51" s="153" t="str">
        <f>IF(Analysis!AT28=0, "", Analysis!AT28)</f>
        <v/>
      </c>
      <c r="N51" s="151"/>
      <c r="O51" s="152" t="str">
        <f>IF(Analysis!AW28=0, "", Analysis!AW28)</f>
        <v/>
      </c>
      <c r="P51" s="152" t="str">
        <f>IF(Analysis!AH28=0, "", Analysis!AH28*Analysis!AD28)</f>
        <v/>
      </c>
      <c r="Q51" s="152" t="str">
        <f>IF(Analysis!AK28=0, "", Analysis!AK28)</f>
        <v/>
      </c>
      <c r="R51" s="152" t="str">
        <f>IF(Analysis!AN28=0, "", Analysis!AN28)</f>
        <v/>
      </c>
      <c r="S51" s="151"/>
      <c r="T51" s="148"/>
    </row>
    <row r="52" spans="1:20" ht="15" customHeight="1">
      <c r="A52" s="154" t="str">
        <f>IF(B52="", "", EnSmPC!$AQ$17)</f>
        <v/>
      </c>
      <c r="B52" s="154" t="str">
        <f t="shared" si="3"/>
        <v/>
      </c>
      <c r="C52" s="154" t="str">
        <f>IFERROR(Analysis!A29, "")</f>
        <v/>
      </c>
      <c r="D52" s="150" t="s">
        <v>508</v>
      </c>
      <c r="E52" s="150" t="s">
        <v>13</v>
      </c>
      <c r="F52" s="150" t="str">
        <f t="shared" si="1"/>
        <v/>
      </c>
      <c r="G52" s="150" t="str">
        <f t="shared" si="2"/>
        <v/>
      </c>
      <c r="H52" s="150" t="str">
        <f>IF(Analysis!K29=0, "", Analysis!K29)</f>
        <v/>
      </c>
      <c r="I52" s="151" t="s">
        <v>102</v>
      </c>
      <c r="J52" s="151" t="s">
        <v>102</v>
      </c>
      <c r="K52" s="151" t="str">
        <f>IF(Analysis!AD29=0, "", Analysis!AD29)</f>
        <v/>
      </c>
      <c r="L52" s="151" t="str">
        <f>IF(Analysis!AQ29=0, "", Analysis!AQ29)</f>
        <v/>
      </c>
      <c r="M52" s="153" t="str">
        <f>IF(Analysis!AT29=0, "", Analysis!AT29)</f>
        <v/>
      </c>
      <c r="N52" s="151"/>
      <c r="O52" s="152" t="str">
        <f>IF(Analysis!AW29=0, "", Analysis!AW29)</f>
        <v/>
      </c>
      <c r="P52" s="152" t="str">
        <f>IF(Analysis!AH29=0, "", Analysis!AH29*Analysis!AD29)</f>
        <v/>
      </c>
      <c r="Q52" s="152" t="str">
        <f>IF(Analysis!AK29=0, "", Analysis!AK29)</f>
        <v/>
      </c>
      <c r="R52" s="152" t="str">
        <f>IF(Analysis!AN29=0, "", Analysis!AN29)</f>
        <v/>
      </c>
      <c r="S52" s="151"/>
      <c r="T52" s="148"/>
    </row>
    <row r="53" spans="1:20" ht="15" customHeight="1">
      <c r="A53" s="154" t="str">
        <f>IF(B53="", "", EnSmPC!$AQ$17)</f>
        <v/>
      </c>
      <c r="B53" s="154" t="str">
        <f t="shared" si="3"/>
        <v/>
      </c>
      <c r="C53" s="154" t="str">
        <f>IFERROR(Analysis!A30, "")</f>
        <v/>
      </c>
      <c r="D53" s="150" t="s">
        <v>508</v>
      </c>
      <c r="E53" s="150" t="s">
        <v>13</v>
      </c>
      <c r="F53" s="150" t="str">
        <f t="shared" si="1"/>
        <v/>
      </c>
      <c r="G53" s="150" t="str">
        <f t="shared" si="2"/>
        <v/>
      </c>
      <c r="H53" s="150" t="str">
        <f>IF(Analysis!K30=0, "", Analysis!K30)</f>
        <v/>
      </c>
      <c r="I53" s="151" t="s">
        <v>102</v>
      </c>
      <c r="J53" s="151" t="s">
        <v>102</v>
      </c>
      <c r="K53" s="151" t="str">
        <f>IF(Analysis!AD30=0, "", Analysis!AD30)</f>
        <v/>
      </c>
      <c r="L53" s="151" t="str">
        <f>IF(Analysis!AQ30=0, "", Analysis!AQ30)</f>
        <v/>
      </c>
      <c r="M53" s="153" t="str">
        <f>IF(Analysis!AT30=0, "", Analysis!AT30)</f>
        <v/>
      </c>
      <c r="N53" s="151"/>
      <c r="O53" s="152" t="str">
        <f>IF(Analysis!AW30=0, "", Analysis!AW30)</f>
        <v/>
      </c>
      <c r="P53" s="152" t="str">
        <f>IF(Analysis!AH30=0, "", Analysis!AH30*Analysis!AD30)</f>
        <v/>
      </c>
      <c r="Q53" s="152" t="str">
        <f>IF(Analysis!AK30=0, "", Analysis!AK30)</f>
        <v/>
      </c>
      <c r="R53" s="152" t="str">
        <f>IF(Analysis!AN30=0, "", Analysis!AN30)</f>
        <v/>
      </c>
      <c r="S53" s="151"/>
      <c r="T53" s="148"/>
    </row>
    <row r="54" spans="1:20" ht="15" customHeight="1">
      <c r="A54" s="154" t="str">
        <f>IF(B54="", "", EnSmPC!$AQ$17)</f>
        <v/>
      </c>
      <c r="B54" s="154" t="str">
        <f t="shared" si="3"/>
        <v/>
      </c>
      <c r="C54" s="154" t="str">
        <f>IFERROR(Analysis!A31, "")</f>
        <v/>
      </c>
      <c r="D54" s="150" t="s">
        <v>508</v>
      </c>
      <c r="E54" s="150" t="s">
        <v>13</v>
      </c>
      <c r="F54" s="150" t="str">
        <f t="shared" si="1"/>
        <v/>
      </c>
      <c r="G54" s="150" t="str">
        <f t="shared" si="2"/>
        <v/>
      </c>
      <c r="H54" s="150" t="str">
        <f>IF(Analysis!K31=0, "", Analysis!K31)</f>
        <v/>
      </c>
      <c r="I54" s="151" t="s">
        <v>102</v>
      </c>
      <c r="J54" s="151" t="s">
        <v>102</v>
      </c>
      <c r="K54" s="151" t="str">
        <f>IF(Analysis!AD31=0, "", Analysis!AD31)</f>
        <v/>
      </c>
      <c r="L54" s="151" t="str">
        <f>IF(Analysis!AQ31=0, "", Analysis!AQ31)</f>
        <v/>
      </c>
      <c r="M54" s="153" t="str">
        <f>IF(Analysis!AT31=0, "", Analysis!AT31)</f>
        <v/>
      </c>
      <c r="N54" s="151"/>
      <c r="O54" s="152" t="str">
        <f>IF(Analysis!AW31=0, "", Analysis!AW31)</f>
        <v/>
      </c>
      <c r="P54" s="152" t="str">
        <f>IF(Analysis!AH31=0, "", Analysis!AH31*Analysis!AD31)</f>
        <v/>
      </c>
      <c r="Q54" s="152" t="str">
        <f>IF(Analysis!AK31=0, "", Analysis!AK31)</f>
        <v/>
      </c>
      <c r="R54" s="152" t="str">
        <f>IF(Analysis!AN31=0, "", Analysis!AN31)</f>
        <v/>
      </c>
      <c r="S54" s="151"/>
      <c r="T54" s="148"/>
    </row>
    <row r="55" spans="1:20" ht="15" customHeight="1">
      <c r="A55" s="154" t="str">
        <f>IF(B55="", "", EnSmPC!$AQ$17)</f>
        <v/>
      </c>
      <c r="B55" s="154" t="str">
        <f t="shared" si="3"/>
        <v/>
      </c>
      <c r="C55" s="154" t="str">
        <f>IFERROR(Analysis!A32, "")</f>
        <v/>
      </c>
      <c r="D55" s="150" t="s">
        <v>508</v>
      </c>
      <c r="E55" s="150" t="s">
        <v>13</v>
      </c>
      <c r="F55" s="150" t="str">
        <f t="shared" si="1"/>
        <v/>
      </c>
      <c r="G55" s="150" t="str">
        <f t="shared" si="2"/>
        <v/>
      </c>
      <c r="H55" s="150" t="str">
        <f>IF(Analysis!K32=0, "", Analysis!K32)</f>
        <v/>
      </c>
      <c r="I55" s="151" t="s">
        <v>102</v>
      </c>
      <c r="J55" s="151" t="s">
        <v>102</v>
      </c>
      <c r="K55" s="151" t="str">
        <f>IF(Analysis!AD32=0, "", Analysis!AD32)</f>
        <v/>
      </c>
      <c r="L55" s="151" t="str">
        <f>IF(Analysis!AQ32=0, "", Analysis!AQ32)</f>
        <v/>
      </c>
      <c r="M55" s="153" t="str">
        <f>IF(Analysis!AT32=0, "", Analysis!AT32)</f>
        <v/>
      </c>
      <c r="N55" s="151"/>
      <c r="O55" s="152" t="str">
        <f>IF(Analysis!AW32=0, "", Analysis!AW32)</f>
        <v/>
      </c>
      <c r="P55" s="152" t="str">
        <f>IF(Analysis!AH32=0, "", Analysis!AH32*Analysis!AD32)</f>
        <v/>
      </c>
      <c r="Q55" s="152" t="str">
        <f>IF(Analysis!AK32=0, "", Analysis!AK32)</f>
        <v/>
      </c>
      <c r="R55" s="152" t="str">
        <f>IF(Analysis!AN32=0, "", Analysis!AN32)</f>
        <v/>
      </c>
      <c r="S55" s="151"/>
      <c r="T55" s="148"/>
    </row>
    <row r="56" spans="1:20" ht="15" customHeight="1">
      <c r="A56" s="154" t="str">
        <f>IF(B56="", "", EnSmPC!$AQ$17)</f>
        <v/>
      </c>
      <c r="B56" s="154" t="str">
        <f t="shared" si="3"/>
        <v/>
      </c>
      <c r="C56" s="154" t="str">
        <f>IFERROR(Analysis!A33, "")</f>
        <v/>
      </c>
      <c r="D56" s="150" t="s">
        <v>508</v>
      </c>
      <c r="E56" s="150" t="s">
        <v>13</v>
      </c>
      <c r="F56" s="150" t="str">
        <f t="shared" si="1"/>
        <v/>
      </c>
      <c r="G56" s="150" t="str">
        <f t="shared" si="2"/>
        <v/>
      </c>
      <c r="H56" s="150" t="str">
        <f>IF(Analysis!K33=0, "", Analysis!K33)</f>
        <v/>
      </c>
      <c r="I56" s="151" t="s">
        <v>102</v>
      </c>
      <c r="J56" s="151" t="s">
        <v>102</v>
      </c>
      <c r="K56" s="151" t="str">
        <f>IF(Analysis!AD33=0, "", Analysis!AD33)</f>
        <v/>
      </c>
      <c r="L56" s="151" t="str">
        <f>IF(Analysis!AQ33=0, "", Analysis!AQ33)</f>
        <v/>
      </c>
      <c r="M56" s="153" t="str">
        <f>IF(Analysis!AT33=0, "", Analysis!AT33)</f>
        <v/>
      </c>
      <c r="N56" s="151"/>
      <c r="O56" s="152" t="str">
        <f>IF(Analysis!AW33=0, "", Analysis!AW33)</f>
        <v/>
      </c>
      <c r="P56" s="152" t="str">
        <f>IF(Analysis!AH33=0, "", Analysis!AH33*Analysis!AD33)</f>
        <v/>
      </c>
      <c r="Q56" s="152" t="str">
        <f>IF(Analysis!AK33=0, "", Analysis!AK33)</f>
        <v/>
      </c>
      <c r="R56" s="152" t="str">
        <f>IF(Analysis!AN33=0, "", Analysis!AN33)</f>
        <v/>
      </c>
      <c r="S56" s="151"/>
      <c r="T56" s="148"/>
    </row>
    <row r="57" spans="1:20" ht="15" customHeight="1">
      <c r="A57" s="154" t="str">
        <f>IF(B57="", "", EnSmPC!$AQ$17)</f>
        <v/>
      </c>
      <c r="B57" s="154" t="str">
        <f t="shared" si="3"/>
        <v/>
      </c>
      <c r="C57" s="154" t="str">
        <f>IFERROR(Analysis!A34, "")</f>
        <v/>
      </c>
      <c r="D57" s="150" t="s">
        <v>508</v>
      </c>
      <c r="E57" s="150" t="s">
        <v>13</v>
      </c>
      <c r="F57" s="150" t="str">
        <f t="shared" si="1"/>
        <v/>
      </c>
      <c r="G57" s="150" t="str">
        <f t="shared" si="2"/>
        <v/>
      </c>
      <c r="H57" s="150" t="str">
        <f>IF(Analysis!K34=0, "", Analysis!K34)</f>
        <v/>
      </c>
      <c r="I57" s="151" t="s">
        <v>102</v>
      </c>
      <c r="J57" s="151" t="s">
        <v>102</v>
      </c>
      <c r="K57" s="151" t="str">
        <f>IF(Analysis!AD34=0, "", Analysis!AD34)</f>
        <v/>
      </c>
      <c r="L57" s="151" t="str">
        <f>IF(Analysis!AQ34=0, "", Analysis!AQ34)</f>
        <v/>
      </c>
      <c r="M57" s="153" t="str">
        <f>IF(Analysis!AT34=0, "", Analysis!AT34)</f>
        <v/>
      </c>
      <c r="N57" s="151"/>
      <c r="O57" s="152" t="str">
        <f>IF(Analysis!AW34=0, "", Analysis!AW34)</f>
        <v/>
      </c>
      <c r="P57" s="152" t="str">
        <f>IF(Analysis!AH34=0, "", Analysis!AH34*Analysis!AD34)</f>
        <v/>
      </c>
      <c r="Q57" s="152" t="str">
        <f>IF(Analysis!AK34=0, "", Analysis!AK34)</f>
        <v/>
      </c>
      <c r="R57" s="152" t="str">
        <f>IF(Analysis!AN34=0, "", Analysis!AN34)</f>
        <v/>
      </c>
      <c r="S57" s="151"/>
      <c r="T57" s="148"/>
    </row>
    <row r="58" spans="1:20" ht="15" customHeight="1">
      <c r="A58" s="154" t="str">
        <f>IF(B58="", "", EnSmPC!$AQ$17)</f>
        <v/>
      </c>
      <c r="B58" s="154" t="str">
        <f t="shared" si="3"/>
        <v/>
      </c>
      <c r="C58" s="154" t="str">
        <f>IFERROR(Analysis!A35, "")</f>
        <v/>
      </c>
      <c r="D58" s="150" t="s">
        <v>508</v>
      </c>
      <c r="E58" s="150" t="s">
        <v>13</v>
      </c>
      <c r="F58" s="150" t="str">
        <f t="shared" si="1"/>
        <v/>
      </c>
      <c r="G58" s="150" t="str">
        <f t="shared" si="2"/>
        <v/>
      </c>
      <c r="H58" s="150" t="str">
        <f>IF(Analysis!K35=0, "", Analysis!K35)</f>
        <v/>
      </c>
      <c r="I58" s="151" t="s">
        <v>102</v>
      </c>
      <c r="J58" s="151" t="s">
        <v>102</v>
      </c>
      <c r="K58" s="151" t="str">
        <f>IF(Analysis!AD35=0, "", Analysis!AD35)</f>
        <v/>
      </c>
      <c r="L58" s="151" t="str">
        <f>IF(Analysis!AQ35=0, "", Analysis!AQ35)</f>
        <v/>
      </c>
      <c r="M58" s="153" t="str">
        <f>IF(Analysis!AT35=0, "", Analysis!AT35)</f>
        <v/>
      </c>
      <c r="N58" s="151"/>
      <c r="O58" s="152" t="str">
        <f>IF(Analysis!AW35=0, "", Analysis!AW35)</f>
        <v/>
      </c>
      <c r="P58" s="152" t="str">
        <f>IF(Analysis!AH35=0, "", Analysis!AH35*Analysis!AD35)</f>
        <v/>
      </c>
      <c r="Q58" s="152" t="str">
        <f>IF(Analysis!AK35=0, "", Analysis!AK35)</f>
        <v/>
      </c>
      <c r="R58" s="152" t="str">
        <f>IF(Analysis!AN35=0, "", Analysis!AN35)</f>
        <v/>
      </c>
      <c r="S58" s="151"/>
      <c r="T58" s="148"/>
    </row>
    <row r="59" spans="1:20" ht="15" customHeight="1">
      <c r="A59" s="154" t="str">
        <f>IF(B59="", "", EnSmPC!$AQ$17)</f>
        <v/>
      </c>
      <c r="B59" s="154" t="str">
        <f t="shared" si="3"/>
        <v/>
      </c>
      <c r="C59" s="154" t="str">
        <f>IFERROR(Analysis!A36, "")</f>
        <v/>
      </c>
      <c r="D59" s="150" t="s">
        <v>508</v>
      </c>
      <c r="E59" s="150" t="s">
        <v>13</v>
      </c>
      <c r="F59" s="150" t="str">
        <f t="shared" si="1"/>
        <v/>
      </c>
      <c r="G59" s="150" t="str">
        <f t="shared" si="2"/>
        <v/>
      </c>
      <c r="H59" s="150" t="str">
        <f>IF(Analysis!K36=0, "", Analysis!K36)</f>
        <v/>
      </c>
      <c r="I59" s="151" t="s">
        <v>102</v>
      </c>
      <c r="J59" s="151" t="s">
        <v>102</v>
      </c>
      <c r="K59" s="151" t="str">
        <f>IF(Analysis!AD36=0, "", Analysis!AD36)</f>
        <v/>
      </c>
      <c r="L59" s="151" t="str">
        <f>IF(Analysis!AQ36=0, "", Analysis!AQ36)</f>
        <v/>
      </c>
      <c r="M59" s="153" t="str">
        <f>IF(Analysis!AT36=0, "", Analysis!AT36)</f>
        <v/>
      </c>
      <c r="N59" s="151"/>
      <c r="O59" s="152" t="str">
        <f>IF(Analysis!AW36=0, "", Analysis!AW36)</f>
        <v/>
      </c>
      <c r="P59" s="152" t="str">
        <f>IF(Analysis!AH36=0, "", Analysis!AH36*Analysis!AD36)</f>
        <v/>
      </c>
      <c r="Q59" s="152" t="str">
        <f>IF(Analysis!AK36=0, "", Analysis!AK36)</f>
        <v/>
      </c>
      <c r="R59" s="152" t="str">
        <f>IF(Analysis!AN36=0, "", Analysis!AN36)</f>
        <v/>
      </c>
      <c r="S59" s="151"/>
      <c r="T59" s="148"/>
    </row>
    <row r="60" spans="1:20" ht="15" customHeight="1">
      <c r="A60" s="154" t="str">
        <f>IF(B60="", "", EnSmPC!$AQ$17)</f>
        <v/>
      </c>
      <c r="B60" s="154" t="str">
        <f t="shared" si="3"/>
        <v/>
      </c>
      <c r="C60" s="154" t="str">
        <f>IFERROR(Analysis!A37, "")</f>
        <v/>
      </c>
      <c r="D60" s="150" t="s">
        <v>508</v>
      </c>
      <c r="E60" s="150" t="s">
        <v>13</v>
      </c>
      <c r="F60" s="150" t="str">
        <f t="shared" si="1"/>
        <v/>
      </c>
      <c r="G60" s="150" t="str">
        <f t="shared" si="2"/>
        <v/>
      </c>
      <c r="H60" s="150" t="str">
        <f>IF(Analysis!K37=0, "", Analysis!K37)</f>
        <v/>
      </c>
      <c r="I60" s="151" t="s">
        <v>102</v>
      </c>
      <c r="J60" s="151" t="s">
        <v>102</v>
      </c>
      <c r="K60" s="151" t="str">
        <f>IF(Analysis!AD37=0, "", Analysis!AD37)</f>
        <v/>
      </c>
      <c r="L60" s="151" t="str">
        <f>IF(Analysis!AQ37=0, "", Analysis!AQ37)</f>
        <v/>
      </c>
      <c r="M60" s="153" t="str">
        <f>IF(Analysis!AT37=0, "", Analysis!AT37)</f>
        <v/>
      </c>
      <c r="N60" s="151"/>
      <c r="O60" s="152" t="str">
        <f>IF(Analysis!AW37=0, "", Analysis!AW37)</f>
        <v/>
      </c>
      <c r="P60" s="152" t="str">
        <f>IF(Analysis!AH37=0, "", Analysis!AH37*Analysis!AD37)</f>
        <v/>
      </c>
      <c r="Q60" s="152" t="str">
        <f>IF(Analysis!AK37=0, "", Analysis!AK37)</f>
        <v/>
      </c>
      <c r="R60" s="152" t="str">
        <f>IF(Analysis!AN37=0, "", Analysis!AN37)</f>
        <v/>
      </c>
      <c r="S60" s="151"/>
      <c r="T60" s="148"/>
    </row>
    <row r="61" spans="1:20" ht="15" customHeight="1">
      <c r="A61" s="154" t="str">
        <f>IF(B61="", "", EnSmPC!$AQ$17)</f>
        <v/>
      </c>
      <c r="B61" s="154" t="str">
        <f t="shared" si="3"/>
        <v/>
      </c>
      <c r="C61" s="154" t="str">
        <f>IFERROR(Analysis!A38, "")</f>
        <v/>
      </c>
      <c r="D61" s="150" t="s">
        <v>508</v>
      </c>
      <c r="E61" s="150" t="s">
        <v>13</v>
      </c>
      <c r="F61" s="150" t="str">
        <f t="shared" si="1"/>
        <v/>
      </c>
      <c r="G61" s="150" t="str">
        <f t="shared" si="2"/>
        <v/>
      </c>
      <c r="H61" s="150" t="str">
        <f>IF(Analysis!K38=0, "", Analysis!K38)</f>
        <v/>
      </c>
      <c r="I61" s="151" t="s">
        <v>102</v>
      </c>
      <c r="J61" s="151" t="s">
        <v>102</v>
      </c>
      <c r="K61" s="151" t="str">
        <f>IF(Analysis!AD38=0, "", Analysis!AD38)</f>
        <v/>
      </c>
      <c r="L61" s="151" t="str">
        <f>IF(Analysis!AQ38=0, "", Analysis!AQ38)</f>
        <v/>
      </c>
      <c r="M61" s="153" t="str">
        <f>IF(Analysis!AT38=0, "", Analysis!AT38)</f>
        <v/>
      </c>
      <c r="N61" s="151"/>
      <c r="O61" s="152" t="str">
        <f>IF(Analysis!AW38=0, "", Analysis!AW38)</f>
        <v/>
      </c>
      <c r="P61" s="152" t="str">
        <f>IF(Analysis!AH38=0, "", Analysis!AH38*Analysis!AD38)</f>
        <v/>
      </c>
      <c r="Q61" s="152" t="str">
        <f>IF(Analysis!AK38=0, "", Analysis!AK38)</f>
        <v/>
      </c>
      <c r="R61" s="152" t="str">
        <f>IF(Analysis!AN38=0, "", Analysis!AN38)</f>
        <v/>
      </c>
      <c r="S61" s="151"/>
      <c r="T61" s="148"/>
    </row>
    <row r="62" spans="1:20" ht="15" customHeight="1">
      <c r="A62" s="154" t="str">
        <f>IF(B62="", "", EnSmPC!$AQ$17)</f>
        <v/>
      </c>
      <c r="B62" s="154" t="str">
        <f t="shared" si="3"/>
        <v/>
      </c>
      <c r="C62" s="154" t="str">
        <f>IFERROR(Analysis!A39, "")</f>
        <v/>
      </c>
      <c r="D62" s="150" t="s">
        <v>508</v>
      </c>
      <c r="E62" s="150" t="s">
        <v>13</v>
      </c>
      <c r="F62" s="150" t="str">
        <f t="shared" ref="F62:F79" si="4">IF(H62="","",VLOOKUP(H62,TableForCSVReference,41,FALSE))</f>
        <v/>
      </c>
      <c r="G62" s="150" t="str">
        <f t="shared" ref="G62:G79" si="5">IF(H62="","",VLOOKUP(H62,TableForCSVReference,19,FALSE))</f>
        <v/>
      </c>
      <c r="H62" s="150" t="str">
        <f>IF(Analysis!K39=0, "", Analysis!K39)</f>
        <v/>
      </c>
      <c r="I62" s="151" t="s">
        <v>102</v>
      </c>
      <c r="J62" s="151" t="s">
        <v>102</v>
      </c>
      <c r="K62" s="151" t="str">
        <f>IF(Analysis!AD39=0, "", Analysis!AD39)</f>
        <v/>
      </c>
      <c r="L62" s="151" t="str">
        <f>IF(Analysis!AQ39=0, "", Analysis!AQ39)</f>
        <v/>
      </c>
      <c r="M62" s="153" t="str">
        <f>IF(Analysis!AT39=0, "", Analysis!AT39)</f>
        <v/>
      </c>
      <c r="N62" s="151"/>
      <c r="O62" s="152" t="str">
        <f>IF(Analysis!AW39=0, "", Analysis!AW39)</f>
        <v/>
      </c>
      <c r="P62" s="152" t="str">
        <f>IF(Analysis!AH39=0, "", Analysis!AH39*Analysis!AD39)</f>
        <v/>
      </c>
      <c r="Q62" s="152" t="str">
        <f>IF(Analysis!AK39=0, "", Analysis!AK39)</f>
        <v/>
      </c>
      <c r="R62" s="152" t="str">
        <f>IF(Analysis!AN39=0, "", Analysis!AN39)</f>
        <v/>
      </c>
      <c r="S62" s="151"/>
      <c r="T62" s="148"/>
    </row>
    <row r="63" spans="1:20" ht="15" customHeight="1">
      <c r="A63" s="154" t="str">
        <f>IF(B63="", "", EnSmPC!$AQ$17)</f>
        <v/>
      </c>
      <c r="B63" s="154" t="str">
        <f t="shared" si="3"/>
        <v/>
      </c>
      <c r="C63" s="154" t="str">
        <f>IFERROR(Analysis!A40, "")</f>
        <v/>
      </c>
      <c r="D63" s="150" t="s">
        <v>508</v>
      </c>
      <c r="E63" s="150" t="s">
        <v>13</v>
      </c>
      <c r="F63" s="150" t="str">
        <f t="shared" si="4"/>
        <v/>
      </c>
      <c r="G63" s="150" t="str">
        <f t="shared" si="5"/>
        <v/>
      </c>
      <c r="H63" s="150" t="str">
        <f>IF(Analysis!K40=0, "", Analysis!K40)</f>
        <v/>
      </c>
      <c r="I63" s="151" t="s">
        <v>102</v>
      </c>
      <c r="J63" s="151" t="s">
        <v>102</v>
      </c>
      <c r="K63" s="151" t="str">
        <f>IF(Analysis!AD40=0, "", Analysis!AD40)</f>
        <v/>
      </c>
      <c r="L63" s="151" t="str">
        <f>IF(Analysis!AQ40=0, "", Analysis!AQ40)</f>
        <v/>
      </c>
      <c r="M63" s="153" t="str">
        <f>IF(Analysis!AT40=0, "", Analysis!AT40)</f>
        <v/>
      </c>
      <c r="N63" s="151"/>
      <c r="O63" s="152" t="str">
        <f>IF(Analysis!AW40=0, "", Analysis!AW40)</f>
        <v/>
      </c>
      <c r="P63" s="152" t="str">
        <f>IF(Analysis!AH40=0, "", Analysis!AH40*Analysis!AD40)</f>
        <v/>
      </c>
      <c r="Q63" s="152" t="str">
        <f>IF(Analysis!AK40=0, "", Analysis!AK40)</f>
        <v/>
      </c>
      <c r="R63" s="152" t="str">
        <f>IF(Analysis!AN40=0, "", Analysis!AN40)</f>
        <v/>
      </c>
      <c r="S63" s="151"/>
      <c r="T63" s="148"/>
    </row>
    <row r="64" spans="1:20" ht="15" customHeight="1">
      <c r="A64" s="154" t="str">
        <f>IF(B64="", "", EnSmPC!$AQ$17)</f>
        <v/>
      </c>
      <c r="B64" s="154" t="str">
        <f t="shared" si="3"/>
        <v/>
      </c>
      <c r="C64" s="154" t="str">
        <f>IFERROR(Analysis!A41, "")</f>
        <v/>
      </c>
      <c r="D64" s="150" t="s">
        <v>508</v>
      </c>
      <c r="E64" s="150" t="s">
        <v>13</v>
      </c>
      <c r="F64" s="150" t="str">
        <f t="shared" si="4"/>
        <v/>
      </c>
      <c r="G64" s="150" t="str">
        <f t="shared" si="5"/>
        <v/>
      </c>
      <c r="H64" s="150" t="str">
        <f>IF(Analysis!K41=0, "", Analysis!K41)</f>
        <v/>
      </c>
      <c r="I64" s="151" t="s">
        <v>102</v>
      </c>
      <c r="J64" s="151" t="s">
        <v>102</v>
      </c>
      <c r="K64" s="151" t="str">
        <f>IF(Analysis!AD41=0, "", Analysis!AD41)</f>
        <v/>
      </c>
      <c r="L64" s="151" t="str">
        <f>IF(Analysis!AQ41=0, "", Analysis!AQ41)</f>
        <v/>
      </c>
      <c r="M64" s="153" t="str">
        <f>IF(Analysis!AT41=0, "", Analysis!AT41)</f>
        <v/>
      </c>
      <c r="N64" s="151"/>
      <c r="O64" s="152" t="str">
        <f>IF(Analysis!AW41=0, "", Analysis!AW41)</f>
        <v/>
      </c>
      <c r="P64" s="152" t="str">
        <f>IF(Analysis!AH41=0, "", Analysis!AH41*Analysis!AD41)</f>
        <v/>
      </c>
      <c r="Q64" s="152" t="str">
        <f>IF(Analysis!AK41=0, "", Analysis!AK41)</f>
        <v/>
      </c>
      <c r="R64" s="152" t="str">
        <f>IF(Analysis!AN41=0, "", Analysis!AN41)</f>
        <v/>
      </c>
      <c r="S64" s="151"/>
      <c r="T64" s="148"/>
    </row>
    <row r="65" spans="1:20" ht="15" customHeight="1">
      <c r="A65" s="154" t="str">
        <f>IF(B65="", "", EnSmPC!$AQ$17)</f>
        <v/>
      </c>
      <c r="B65" s="154" t="str">
        <f t="shared" si="3"/>
        <v/>
      </c>
      <c r="C65" s="154" t="str">
        <f>IFERROR(Analysis!A42, "")</f>
        <v/>
      </c>
      <c r="D65" s="150" t="s">
        <v>508</v>
      </c>
      <c r="E65" s="150" t="s">
        <v>13</v>
      </c>
      <c r="F65" s="150" t="str">
        <f t="shared" si="4"/>
        <v/>
      </c>
      <c r="G65" s="150" t="str">
        <f t="shared" si="5"/>
        <v/>
      </c>
      <c r="H65" s="150" t="str">
        <f>IF(Analysis!K42=0, "", Analysis!K42)</f>
        <v/>
      </c>
      <c r="I65" s="151" t="s">
        <v>102</v>
      </c>
      <c r="J65" s="151" t="s">
        <v>102</v>
      </c>
      <c r="K65" s="151" t="str">
        <f>IF(Analysis!AD42=0, "", Analysis!AD42)</f>
        <v/>
      </c>
      <c r="L65" s="151" t="str">
        <f>IF(Analysis!AQ42=0, "", Analysis!AQ42)</f>
        <v/>
      </c>
      <c r="M65" s="153" t="str">
        <f>IF(Analysis!AT42=0, "", Analysis!AT42)</f>
        <v/>
      </c>
      <c r="N65" s="151"/>
      <c r="O65" s="152" t="str">
        <f>IF(Analysis!AW42=0, "", Analysis!AW42)</f>
        <v/>
      </c>
      <c r="P65" s="152" t="str">
        <f>IF(Analysis!AH42=0, "", Analysis!AH42*Analysis!AD42)</f>
        <v/>
      </c>
      <c r="Q65" s="152" t="str">
        <f>IF(Analysis!AK42=0, "", Analysis!AK42)</f>
        <v/>
      </c>
      <c r="R65" s="152" t="str">
        <f>IF(Analysis!AN42=0, "", Analysis!AN42)</f>
        <v/>
      </c>
      <c r="S65" s="151"/>
      <c r="T65" s="148"/>
    </row>
    <row r="66" spans="1:20" ht="15" customHeight="1">
      <c r="A66" s="154" t="str">
        <f>IF(B66="", "", EnSmPC!$AQ$17)</f>
        <v/>
      </c>
      <c r="B66" s="154" t="str">
        <f t="shared" si="3"/>
        <v/>
      </c>
      <c r="C66" s="154" t="str">
        <f>IFERROR(Analysis!A43, "")</f>
        <v/>
      </c>
      <c r="D66" s="150" t="s">
        <v>508</v>
      </c>
      <c r="E66" s="150" t="s">
        <v>13</v>
      </c>
      <c r="F66" s="150" t="str">
        <f t="shared" si="4"/>
        <v/>
      </c>
      <c r="G66" s="150" t="str">
        <f t="shared" si="5"/>
        <v/>
      </c>
      <c r="H66" s="150" t="str">
        <f>IF(Analysis!K43=0, "", Analysis!K43)</f>
        <v/>
      </c>
      <c r="I66" s="151" t="s">
        <v>102</v>
      </c>
      <c r="J66" s="151" t="s">
        <v>102</v>
      </c>
      <c r="K66" s="151" t="str">
        <f>IF(Analysis!AD43=0, "", Analysis!AD43)</f>
        <v/>
      </c>
      <c r="L66" s="151" t="str">
        <f>IF(Analysis!AQ43=0, "", Analysis!AQ43)</f>
        <v/>
      </c>
      <c r="M66" s="153" t="str">
        <f>IF(Analysis!AT43=0, "", Analysis!AT43)</f>
        <v/>
      </c>
      <c r="N66" s="151"/>
      <c r="O66" s="152" t="str">
        <f>IF(Analysis!AW43=0, "", Analysis!AW43)</f>
        <v/>
      </c>
      <c r="P66" s="152" t="str">
        <f>IF(Analysis!AH43=0, "", Analysis!AH43*Analysis!AD43)</f>
        <v/>
      </c>
      <c r="Q66" s="152" t="str">
        <f>IF(Analysis!AK43=0, "", Analysis!AK43)</f>
        <v/>
      </c>
      <c r="R66" s="152" t="str">
        <f>IF(Analysis!AN43=0, "", Analysis!AN43)</f>
        <v/>
      </c>
      <c r="S66" s="151"/>
      <c r="T66" s="148"/>
    </row>
    <row r="67" spans="1:20" ht="15" customHeight="1">
      <c r="A67" s="154" t="str">
        <f>IF(B67="", "", EnSmPC!$AQ$17)</f>
        <v/>
      </c>
      <c r="B67" s="154" t="str">
        <f t="shared" si="3"/>
        <v/>
      </c>
      <c r="C67" s="154" t="str">
        <f>IFERROR(Analysis!A44, "")</f>
        <v/>
      </c>
      <c r="D67" s="150" t="s">
        <v>508</v>
      </c>
      <c r="E67" s="150" t="s">
        <v>13</v>
      </c>
      <c r="F67" s="150" t="str">
        <f t="shared" si="4"/>
        <v/>
      </c>
      <c r="G67" s="150" t="str">
        <f t="shared" si="5"/>
        <v/>
      </c>
      <c r="H67" s="150" t="str">
        <f>IF(Analysis!K44=0, "", Analysis!K44)</f>
        <v/>
      </c>
      <c r="I67" s="151" t="s">
        <v>102</v>
      </c>
      <c r="J67" s="151" t="s">
        <v>102</v>
      </c>
      <c r="K67" s="151" t="str">
        <f>IF(Analysis!AD44=0, "", Analysis!AD44)</f>
        <v/>
      </c>
      <c r="L67" s="151" t="str">
        <f>IF(Analysis!AQ44=0, "", Analysis!AQ44)</f>
        <v/>
      </c>
      <c r="M67" s="153" t="str">
        <f>IF(Analysis!AT44=0, "", Analysis!AT44)</f>
        <v/>
      </c>
      <c r="N67" s="151"/>
      <c r="O67" s="152" t="str">
        <f>IF(Analysis!AW44=0, "", Analysis!AW44)</f>
        <v/>
      </c>
      <c r="P67" s="152" t="str">
        <f>IF(Analysis!AH44=0, "", Analysis!AH44*Analysis!AD44)</f>
        <v/>
      </c>
      <c r="Q67" s="152" t="str">
        <f>IF(Analysis!AK44=0, "", Analysis!AK44)</f>
        <v/>
      </c>
      <c r="R67" s="152" t="str">
        <f>IF(Analysis!AN44=0, "", Analysis!AN44)</f>
        <v/>
      </c>
      <c r="S67" s="151"/>
      <c r="T67" s="148"/>
    </row>
    <row r="68" spans="1:20" ht="15" customHeight="1">
      <c r="A68" s="154" t="str">
        <f>IF(B68="", "", EnSmPC!$AQ$17)</f>
        <v/>
      </c>
      <c r="B68" s="154" t="str">
        <f t="shared" si="3"/>
        <v/>
      </c>
      <c r="C68" s="154" t="str">
        <f>IFERROR(Analysis!A45, "")</f>
        <v/>
      </c>
      <c r="D68" s="150" t="s">
        <v>508</v>
      </c>
      <c r="E68" s="150" t="s">
        <v>13</v>
      </c>
      <c r="F68" s="150" t="str">
        <f t="shared" si="4"/>
        <v/>
      </c>
      <c r="G68" s="150" t="str">
        <f t="shared" si="5"/>
        <v/>
      </c>
      <c r="H68" s="150" t="str">
        <f>IF(Analysis!K45=0, "", Analysis!K45)</f>
        <v/>
      </c>
      <c r="I68" s="151" t="s">
        <v>102</v>
      </c>
      <c r="J68" s="151" t="s">
        <v>102</v>
      </c>
      <c r="K68" s="151" t="str">
        <f>IF(Analysis!AD45=0, "", Analysis!AD45)</f>
        <v/>
      </c>
      <c r="L68" s="151" t="str">
        <f>IF(Analysis!AQ45=0, "", Analysis!AQ45)</f>
        <v/>
      </c>
      <c r="M68" s="153" t="str">
        <f>IF(Analysis!AT45=0, "", Analysis!AT45)</f>
        <v/>
      </c>
      <c r="N68" s="151"/>
      <c r="O68" s="152" t="str">
        <f>IF(Analysis!AW45=0, "", Analysis!AW45)</f>
        <v/>
      </c>
      <c r="P68" s="152" t="str">
        <f>IF(Analysis!AH45=0, "", Analysis!AH45*Analysis!AD45)</f>
        <v/>
      </c>
      <c r="Q68" s="152" t="str">
        <f>IF(Analysis!AK45=0, "", Analysis!AK45)</f>
        <v/>
      </c>
      <c r="R68" s="152" t="str">
        <f>IF(Analysis!AN45=0, "", Analysis!AN45)</f>
        <v/>
      </c>
      <c r="S68" s="151"/>
      <c r="T68" s="148"/>
    </row>
    <row r="69" spans="1:20" ht="15" customHeight="1">
      <c r="A69" s="154" t="str">
        <f>IF(B69="", "", EnSmPC!$AQ$17)</f>
        <v/>
      </c>
      <c r="B69" s="154" t="str">
        <f t="shared" si="3"/>
        <v/>
      </c>
      <c r="C69" s="154" t="str">
        <f>IFERROR(Analysis!A46, "")</f>
        <v/>
      </c>
      <c r="D69" s="150" t="s">
        <v>508</v>
      </c>
      <c r="E69" s="150" t="s">
        <v>13</v>
      </c>
      <c r="F69" s="150" t="str">
        <f t="shared" si="4"/>
        <v/>
      </c>
      <c r="G69" s="150" t="str">
        <f t="shared" si="5"/>
        <v/>
      </c>
      <c r="H69" s="150" t="str">
        <f>IF(Analysis!K46=0, "", Analysis!K46)</f>
        <v/>
      </c>
      <c r="I69" s="151" t="s">
        <v>102</v>
      </c>
      <c r="J69" s="151" t="s">
        <v>102</v>
      </c>
      <c r="K69" s="151" t="str">
        <f>IF(Analysis!AD46=0, "", Analysis!AD46)</f>
        <v/>
      </c>
      <c r="L69" s="151" t="str">
        <f>IF(Analysis!AQ46=0, "", Analysis!AQ46)</f>
        <v/>
      </c>
      <c r="M69" s="153" t="str">
        <f>IF(Analysis!AT46=0, "", Analysis!AT46)</f>
        <v/>
      </c>
      <c r="N69" s="151"/>
      <c r="O69" s="152" t="str">
        <f>IF(Analysis!AW46=0, "", Analysis!AW46)</f>
        <v/>
      </c>
      <c r="P69" s="152" t="str">
        <f>IF(Analysis!AH46=0, "", Analysis!AH46*Analysis!AD46)</f>
        <v/>
      </c>
      <c r="Q69" s="152" t="str">
        <f>IF(Analysis!AK46=0, "", Analysis!AK46)</f>
        <v/>
      </c>
      <c r="R69" s="152" t="str">
        <f>IF(Analysis!AN46=0, "", Analysis!AN46)</f>
        <v/>
      </c>
      <c r="S69" s="151"/>
      <c r="T69" s="148"/>
    </row>
    <row r="70" spans="1:20" ht="15" customHeight="1">
      <c r="A70" s="154" t="str">
        <f>IF(B70="", "", EnSmPC!$AQ$17)</f>
        <v/>
      </c>
      <c r="B70" s="154" t="str">
        <f t="shared" si="3"/>
        <v/>
      </c>
      <c r="C70" s="154" t="str">
        <f>IFERROR(Analysis!A47, "")</f>
        <v/>
      </c>
      <c r="D70" s="150" t="s">
        <v>508</v>
      </c>
      <c r="E70" s="150" t="s">
        <v>13</v>
      </c>
      <c r="F70" s="150" t="str">
        <f t="shared" si="4"/>
        <v/>
      </c>
      <c r="G70" s="150" t="str">
        <f t="shared" si="5"/>
        <v/>
      </c>
      <c r="H70" s="150" t="str">
        <f>IF(Analysis!K47=0, "", Analysis!K47)</f>
        <v/>
      </c>
      <c r="I70" s="151" t="s">
        <v>102</v>
      </c>
      <c r="J70" s="151" t="s">
        <v>102</v>
      </c>
      <c r="K70" s="151" t="str">
        <f>IF(Analysis!AD47=0, "", Analysis!AD47)</f>
        <v/>
      </c>
      <c r="L70" s="151" t="str">
        <f>IF(Analysis!AQ47=0, "", Analysis!AQ47)</f>
        <v/>
      </c>
      <c r="M70" s="153" t="str">
        <f>IF(Analysis!AT47=0, "", Analysis!AT47)</f>
        <v/>
      </c>
      <c r="N70" s="151"/>
      <c r="O70" s="152" t="str">
        <f>IF(Analysis!AW47=0, "", Analysis!AW47)</f>
        <v/>
      </c>
      <c r="P70" s="152" t="str">
        <f>IF(Analysis!AH47=0, "", Analysis!AH47*Analysis!AD47)</f>
        <v/>
      </c>
      <c r="Q70" s="152" t="str">
        <f>IF(Analysis!AK47=0, "", Analysis!AK47)</f>
        <v/>
      </c>
      <c r="R70" s="152" t="str">
        <f>IF(Analysis!AN47=0, "", Analysis!AN47)</f>
        <v/>
      </c>
      <c r="S70" s="151"/>
      <c r="T70" s="148"/>
    </row>
    <row r="71" spans="1:20" ht="15" customHeight="1">
      <c r="A71" s="154" t="str">
        <f>IF(B71="", "", EnSmPC!$AQ$17)</f>
        <v/>
      </c>
      <c r="B71" s="154" t="str">
        <f t="shared" si="3"/>
        <v/>
      </c>
      <c r="C71" s="154" t="str">
        <f>IFERROR(Analysis!A48, "")</f>
        <v/>
      </c>
      <c r="D71" s="150" t="s">
        <v>508</v>
      </c>
      <c r="E71" s="150" t="s">
        <v>13</v>
      </c>
      <c r="F71" s="150" t="str">
        <f t="shared" si="4"/>
        <v/>
      </c>
      <c r="G71" s="150" t="str">
        <f t="shared" si="5"/>
        <v/>
      </c>
      <c r="H71" s="150" t="str">
        <f>IF(Analysis!K48=0, "", Analysis!K48)</f>
        <v/>
      </c>
      <c r="I71" s="151" t="s">
        <v>102</v>
      </c>
      <c r="J71" s="151" t="s">
        <v>102</v>
      </c>
      <c r="K71" s="151" t="str">
        <f>IF(Analysis!AD48=0, "", Analysis!AD48)</f>
        <v/>
      </c>
      <c r="L71" s="151" t="str">
        <f>IF(Analysis!AQ48=0, "", Analysis!AQ48)</f>
        <v/>
      </c>
      <c r="M71" s="153" t="str">
        <f>IF(Analysis!AT48=0, "", Analysis!AT48)</f>
        <v/>
      </c>
      <c r="N71" s="151"/>
      <c r="O71" s="152" t="str">
        <f>IF(Analysis!AW48=0, "", Analysis!AW48)</f>
        <v/>
      </c>
      <c r="P71" s="152" t="str">
        <f>IF(Analysis!AH48=0, "", Analysis!AH48*Analysis!AD48)</f>
        <v/>
      </c>
      <c r="Q71" s="152" t="str">
        <f>IF(Analysis!AK48=0, "", Analysis!AK48)</f>
        <v/>
      </c>
      <c r="R71" s="152" t="str">
        <f>IF(Analysis!AN48=0, "", Analysis!AN48)</f>
        <v/>
      </c>
      <c r="S71" s="151"/>
      <c r="T71" s="148"/>
    </row>
    <row r="72" spans="1:20" ht="15" customHeight="1">
      <c r="A72" s="154" t="str">
        <f>IF(B72="", "", EnSmPC!$AQ$17)</f>
        <v/>
      </c>
      <c r="B72" s="154" t="str">
        <f t="shared" si="3"/>
        <v/>
      </c>
      <c r="C72" s="154" t="str">
        <f>IFERROR(Analysis!A49, "")</f>
        <v/>
      </c>
      <c r="D72" s="150" t="s">
        <v>508</v>
      </c>
      <c r="E72" s="150" t="s">
        <v>13</v>
      </c>
      <c r="F72" s="150" t="str">
        <f t="shared" si="4"/>
        <v/>
      </c>
      <c r="G72" s="150" t="str">
        <f t="shared" si="5"/>
        <v/>
      </c>
      <c r="H72" s="150" t="str">
        <f>IF(Analysis!K49=0, "", Analysis!K49)</f>
        <v/>
      </c>
      <c r="I72" s="151" t="s">
        <v>102</v>
      </c>
      <c r="J72" s="151" t="s">
        <v>102</v>
      </c>
      <c r="K72" s="151" t="str">
        <f>IF(Analysis!AD49=0, "", Analysis!AD49)</f>
        <v/>
      </c>
      <c r="L72" s="151" t="str">
        <f>IF(Analysis!AQ49=0, "", Analysis!AQ49)</f>
        <v/>
      </c>
      <c r="M72" s="153" t="str">
        <f>IF(Analysis!AT49=0, "", Analysis!AT49)</f>
        <v/>
      </c>
      <c r="N72" s="151"/>
      <c r="O72" s="152" t="str">
        <f>IF(Analysis!AW49=0, "", Analysis!AW49)</f>
        <v/>
      </c>
      <c r="P72" s="152" t="str">
        <f>IF(Analysis!AH49=0, "", Analysis!AH49*Analysis!AD49)</f>
        <v/>
      </c>
      <c r="Q72" s="152" t="str">
        <f>IF(Analysis!AK49=0, "", Analysis!AK49)</f>
        <v/>
      </c>
      <c r="R72" s="152" t="str">
        <f>IF(Analysis!AN49=0, "", Analysis!AN49)</f>
        <v/>
      </c>
      <c r="S72" s="151"/>
      <c r="T72" s="148"/>
    </row>
    <row r="73" spans="1:20" ht="15" customHeight="1">
      <c r="A73" s="154" t="str">
        <f>IF(B73="", "", EnSmPC!$AQ$17)</f>
        <v/>
      </c>
      <c r="B73" s="154" t="str">
        <f t="shared" si="3"/>
        <v/>
      </c>
      <c r="C73" s="154" t="str">
        <f>IFERROR(Analysis!A50, "")</f>
        <v/>
      </c>
      <c r="D73" s="150" t="s">
        <v>508</v>
      </c>
      <c r="E73" s="150" t="s">
        <v>13</v>
      </c>
      <c r="F73" s="150" t="str">
        <f t="shared" si="4"/>
        <v/>
      </c>
      <c r="G73" s="150" t="str">
        <f t="shared" si="5"/>
        <v/>
      </c>
      <c r="H73" s="150" t="str">
        <f>IF(Analysis!K50=0, "", Analysis!K50)</f>
        <v/>
      </c>
      <c r="I73" s="151" t="s">
        <v>102</v>
      </c>
      <c r="J73" s="151" t="s">
        <v>102</v>
      </c>
      <c r="K73" s="151" t="str">
        <f>IF(Analysis!AD50=0, "", Analysis!AD50)</f>
        <v/>
      </c>
      <c r="L73" s="151" t="str">
        <f>IF(Analysis!AQ50=0, "", Analysis!AQ50)</f>
        <v/>
      </c>
      <c r="M73" s="153" t="str">
        <f>IF(Analysis!AT50=0, "", Analysis!AT50)</f>
        <v/>
      </c>
      <c r="N73" s="151"/>
      <c r="O73" s="152" t="str">
        <f>IF(Analysis!AW50=0, "", Analysis!AW50)</f>
        <v/>
      </c>
      <c r="P73" s="152" t="str">
        <f>IF(Analysis!AH50=0, "", Analysis!AH50*Analysis!AD50)</f>
        <v/>
      </c>
      <c r="Q73" s="152" t="str">
        <f>IF(Analysis!AK50=0, "", Analysis!AK50)</f>
        <v/>
      </c>
      <c r="R73" s="152" t="str">
        <f>IF(Analysis!AN50=0, "", Analysis!AN50)</f>
        <v/>
      </c>
      <c r="S73" s="151"/>
      <c r="T73" s="148"/>
    </row>
    <row r="74" spans="1:20" ht="15" customHeight="1">
      <c r="A74" s="154" t="str">
        <f>IF(B74="", "", EnSmPC!$AQ$17)</f>
        <v/>
      </c>
      <c r="B74" s="154" t="str">
        <f t="shared" si="3"/>
        <v/>
      </c>
      <c r="C74" s="154" t="str">
        <f>IFERROR(Analysis!A51, "")</f>
        <v/>
      </c>
      <c r="D74" s="150" t="s">
        <v>508</v>
      </c>
      <c r="E74" s="150" t="s">
        <v>13</v>
      </c>
      <c r="F74" s="150" t="str">
        <f t="shared" si="4"/>
        <v/>
      </c>
      <c r="G74" s="150" t="str">
        <f t="shared" si="5"/>
        <v/>
      </c>
      <c r="H74" s="150" t="str">
        <f>IF(Analysis!K51=0, "", Analysis!K51)</f>
        <v/>
      </c>
      <c r="I74" s="151" t="s">
        <v>102</v>
      </c>
      <c r="J74" s="151" t="s">
        <v>102</v>
      </c>
      <c r="K74" s="151" t="str">
        <f>IF(Analysis!AD51=0, "", Analysis!AD51)</f>
        <v/>
      </c>
      <c r="L74" s="151" t="str">
        <f>IF(Analysis!AQ51=0, "", Analysis!AQ51)</f>
        <v/>
      </c>
      <c r="M74" s="153" t="str">
        <f>IF(Analysis!AT51=0, "", Analysis!AT51)</f>
        <v/>
      </c>
      <c r="N74" s="151"/>
      <c r="O74" s="152" t="str">
        <f>IF(Analysis!AW51=0, "", Analysis!AW51)</f>
        <v/>
      </c>
      <c r="P74" s="152" t="str">
        <f>IF(Analysis!AH51=0, "", Analysis!AH51*Analysis!AD51)</f>
        <v/>
      </c>
      <c r="Q74" s="152" t="str">
        <f>IF(Analysis!AK51=0, "", Analysis!AK51)</f>
        <v/>
      </c>
      <c r="R74" s="152" t="str">
        <f>IF(Analysis!AN51=0, "", Analysis!AN51)</f>
        <v/>
      </c>
      <c r="S74" s="151"/>
      <c r="T74" s="148"/>
    </row>
    <row r="75" spans="1:20" ht="15" customHeight="1">
      <c r="A75" s="154" t="str">
        <f>IF(B75="", "", EnSmPC!$AQ$17)</f>
        <v/>
      </c>
      <c r="B75" s="154" t="str">
        <f t="shared" si="3"/>
        <v/>
      </c>
      <c r="C75" s="154" t="str">
        <f>IFERROR(Analysis!A52, "")</f>
        <v/>
      </c>
      <c r="D75" s="150" t="s">
        <v>508</v>
      </c>
      <c r="E75" s="150" t="s">
        <v>13</v>
      </c>
      <c r="F75" s="150" t="str">
        <f t="shared" si="4"/>
        <v/>
      </c>
      <c r="G75" s="150" t="str">
        <f t="shared" si="5"/>
        <v/>
      </c>
      <c r="H75" s="150" t="str">
        <f>IF(Analysis!K52=0, "", Analysis!K52)</f>
        <v/>
      </c>
      <c r="I75" s="151" t="s">
        <v>102</v>
      </c>
      <c r="J75" s="151" t="s">
        <v>102</v>
      </c>
      <c r="K75" s="151" t="str">
        <f>IF(Analysis!AD52=0, "", Analysis!AD52)</f>
        <v/>
      </c>
      <c r="L75" s="151" t="str">
        <f>IF(Analysis!AQ52=0, "", Analysis!AQ52)</f>
        <v/>
      </c>
      <c r="M75" s="153" t="str">
        <f>IF(Analysis!AT52=0, "", Analysis!AT52)</f>
        <v/>
      </c>
      <c r="N75" s="151"/>
      <c r="O75" s="152" t="str">
        <f>IF(Analysis!AW52=0, "", Analysis!AW52)</f>
        <v/>
      </c>
      <c r="P75" s="152" t="str">
        <f>IF(Analysis!AH52=0, "", Analysis!AH52*Analysis!AD52)</f>
        <v/>
      </c>
      <c r="Q75" s="152" t="str">
        <f>IF(Analysis!AK52=0, "", Analysis!AK52)</f>
        <v/>
      </c>
      <c r="R75" s="152" t="str">
        <f>IF(Analysis!AN52=0, "", Analysis!AN52)</f>
        <v/>
      </c>
      <c r="S75" s="151"/>
      <c r="T75" s="148"/>
    </row>
    <row r="76" spans="1:20" ht="15" customHeight="1">
      <c r="A76" s="154" t="str">
        <f>IF(B76="", "", EnSmPC!$AQ$17)</f>
        <v/>
      </c>
      <c r="B76" s="154" t="str">
        <f t="shared" si="3"/>
        <v/>
      </c>
      <c r="C76" s="154" t="str">
        <f>IFERROR(Analysis!A53, "")</f>
        <v/>
      </c>
      <c r="D76" s="150" t="s">
        <v>508</v>
      </c>
      <c r="E76" s="150" t="s">
        <v>13</v>
      </c>
      <c r="F76" s="150" t="str">
        <f t="shared" si="4"/>
        <v/>
      </c>
      <c r="G76" s="150" t="str">
        <f t="shared" si="5"/>
        <v/>
      </c>
      <c r="H76" s="150" t="str">
        <f>IF(Analysis!K53=0, "", Analysis!K53)</f>
        <v/>
      </c>
      <c r="I76" s="151" t="s">
        <v>102</v>
      </c>
      <c r="J76" s="151" t="s">
        <v>102</v>
      </c>
      <c r="K76" s="151" t="str">
        <f>IF(Analysis!AD53=0, "", Analysis!AD53)</f>
        <v/>
      </c>
      <c r="L76" s="151" t="str">
        <f>IF(Analysis!AQ53=0, "", Analysis!AQ53)</f>
        <v/>
      </c>
      <c r="M76" s="153" t="str">
        <f>IF(Analysis!AT53=0, "", Analysis!AT53)</f>
        <v/>
      </c>
      <c r="N76" s="151"/>
      <c r="O76" s="152" t="str">
        <f>IF(Analysis!AW53=0, "", Analysis!AW53)</f>
        <v/>
      </c>
      <c r="P76" s="152" t="str">
        <f>IF(Analysis!AH53=0, "", Analysis!AH53*Analysis!AD53)</f>
        <v/>
      </c>
      <c r="Q76" s="152" t="str">
        <f>IF(Analysis!AK53=0, "", Analysis!AK53)</f>
        <v/>
      </c>
      <c r="R76" s="152" t="str">
        <f>IF(Analysis!AN53=0, "", Analysis!AN53)</f>
        <v/>
      </c>
      <c r="S76" s="151"/>
      <c r="T76" s="148"/>
    </row>
    <row r="77" spans="1:20" ht="15" customHeight="1">
      <c r="A77" s="154" t="str">
        <f>IF(B77="", "", EnSmPC!$AQ$17)</f>
        <v/>
      </c>
      <c r="B77" s="154" t="str">
        <f t="shared" si="3"/>
        <v/>
      </c>
      <c r="C77" s="154" t="str">
        <f>IFERROR(Analysis!A54, "")</f>
        <v/>
      </c>
      <c r="D77" s="150" t="s">
        <v>508</v>
      </c>
      <c r="E77" s="150" t="s">
        <v>13</v>
      </c>
      <c r="F77" s="150" t="str">
        <f t="shared" si="4"/>
        <v/>
      </c>
      <c r="G77" s="150" t="str">
        <f t="shared" si="5"/>
        <v/>
      </c>
      <c r="H77" s="150" t="str">
        <f>IF(Analysis!K54=0, "", Analysis!K54)</f>
        <v/>
      </c>
      <c r="I77" s="151" t="s">
        <v>102</v>
      </c>
      <c r="J77" s="151" t="s">
        <v>102</v>
      </c>
      <c r="K77" s="151" t="str">
        <f>IF(Analysis!AD54=0, "", Analysis!AD54)</f>
        <v/>
      </c>
      <c r="L77" s="151" t="str">
        <f>IF(Analysis!AQ54=0, "", Analysis!AQ54)</f>
        <v/>
      </c>
      <c r="M77" s="153" t="str">
        <f>IF(Analysis!AT54=0, "", Analysis!AT54)</f>
        <v/>
      </c>
      <c r="N77" s="151"/>
      <c r="O77" s="152" t="str">
        <f>IF(Analysis!AW54=0, "", Analysis!AW54)</f>
        <v/>
      </c>
      <c r="P77" s="152" t="str">
        <f>IF(Analysis!AH54=0, "", Analysis!AH54*Analysis!AD54)</f>
        <v/>
      </c>
      <c r="Q77" s="152" t="str">
        <f>IF(Analysis!AK54=0, "", Analysis!AK54)</f>
        <v/>
      </c>
      <c r="R77" s="152" t="str">
        <f>IF(Analysis!AN54=0, "", Analysis!AN54)</f>
        <v/>
      </c>
      <c r="S77" s="151"/>
      <c r="T77" s="148"/>
    </row>
    <row r="78" spans="1:20" ht="15" customHeight="1">
      <c r="A78" s="154" t="str">
        <f>IF(B78="", "", EnSmPC!$AQ$17)</f>
        <v/>
      </c>
      <c r="B78" s="154" t="str">
        <f t="shared" si="3"/>
        <v/>
      </c>
      <c r="C78" s="154" t="str">
        <f>IFERROR(Analysis!A55, "")</f>
        <v/>
      </c>
      <c r="D78" s="150" t="s">
        <v>508</v>
      </c>
      <c r="E78" s="150" t="s">
        <v>13</v>
      </c>
      <c r="F78" s="150" t="str">
        <f t="shared" si="4"/>
        <v/>
      </c>
      <c r="G78" s="150" t="str">
        <f t="shared" si="5"/>
        <v/>
      </c>
      <c r="H78" s="150" t="str">
        <f>IF(Analysis!K55=0, "", Analysis!K55)</f>
        <v/>
      </c>
      <c r="I78" s="151" t="s">
        <v>102</v>
      </c>
      <c r="J78" s="151" t="s">
        <v>102</v>
      </c>
      <c r="K78" s="151" t="str">
        <f>IF(Analysis!AD55=0, "", Analysis!AD55)</f>
        <v/>
      </c>
      <c r="L78" s="151" t="str">
        <f>IF(Analysis!AQ55=0, "", Analysis!AQ55)</f>
        <v/>
      </c>
      <c r="M78" s="153" t="str">
        <f>IF(Analysis!AT55=0, "", Analysis!AT55)</f>
        <v/>
      </c>
      <c r="N78" s="151"/>
      <c r="O78" s="152" t="str">
        <f>IF(Analysis!AW55=0, "", Analysis!AW55)</f>
        <v/>
      </c>
      <c r="P78" s="152" t="str">
        <f>IF(Analysis!AH55=0, "", Analysis!AH55*Analysis!AD55)</f>
        <v/>
      </c>
      <c r="Q78" s="152" t="str">
        <f>IF(Analysis!AK55=0, "", Analysis!AK55)</f>
        <v/>
      </c>
      <c r="R78" s="152" t="str">
        <f>IF(Analysis!AN55=0, "", Analysis!AN55)</f>
        <v/>
      </c>
      <c r="S78" s="151"/>
      <c r="T78" s="148"/>
    </row>
    <row r="79" spans="1:20" ht="15" customHeight="1">
      <c r="A79" s="154" t="str">
        <f>IF(B79="", "", EnSmPC!$AQ$17)</f>
        <v/>
      </c>
      <c r="B79" s="154" t="str">
        <f t="shared" si="3"/>
        <v/>
      </c>
      <c r="C79" s="154" t="str">
        <f>IFERROR(Analysis!A56, "")</f>
        <v/>
      </c>
      <c r="D79" s="150" t="s">
        <v>508</v>
      </c>
      <c r="E79" s="150" t="s">
        <v>13</v>
      </c>
      <c r="F79" s="150" t="str">
        <f t="shared" si="4"/>
        <v/>
      </c>
      <c r="G79" s="150" t="str">
        <f t="shared" si="5"/>
        <v/>
      </c>
      <c r="H79" s="150" t="str">
        <f>IF(Analysis!K56=0, "", Analysis!K56)</f>
        <v/>
      </c>
      <c r="I79" s="151" t="s">
        <v>102</v>
      </c>
      <c r="J79" s="151" t="s">
        <v>102</v>
      </c>
      <c r="K79" s="151" t="str">
        <f>IF(Analysis!AD56=0, "", Analysis!AD56)</f>
        <v/>
      </c>
      <c r="L79" s="151" t="str">
        <f>IF(Analysis!AQ56=0, "", Analysis!AQ56)</f>
        <v/>
      </c>
      <c r="M79" s="153" t="str">
        <f>IF(Analysis!AT56=0, "", Analysis!AT56)</f>
        <v/>
      </c>
      <c r="N79" s="151"/>
      <c r="O79" s="152" t="str">
        <f>IF(Analysis!AW56=0, "", Analysis!AW56)</f>
        <v/>
      </c>
      <c r="P79" s="152" t="str">
        <f>IF(Analysis!AH56=0, "", Analysis!AH56*Analysis!AD56)</f>
        <v/>
      </c>
      <c r="Q79" s="152" t="str">
        <f>IF(Analysis!AK56=0, "", Analysis!AK56)</f>
        <v/>
      </c>
      <c r="R79" s="152" t="str">
        <f>IF(Analysis!AN56=0, "", Analysis!AN56)</f>
        <v/>
      </c>
      <c r="S79" s="151"/>
      <c r="T79" s="148"/>
    </row>
  </sheetData>
  <sheetProtection algorithmName="SHA-512" hashValue="TJ55oEVLZrAICaQy/TjOEUcXHGmZc7bvXc1fiaoGTSufs9qtWl7biAL1qPg3+dpXihAj3c2vSZtVecIjTQlGsg==" saltValue="+ay8vWgXhlqlpQUpWBKni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6B736-25E2-4F82-87A4-093793C43183}">
  <sheetPr codeName="Sheet10"/>
  <dimension ref="A1:AY8924"/>
  <sheetViews>
    <sheetView showGridLines="0" showRowColHeaders="0" zoomScale="90" zoomScaleNormal="90" workbookViewId="0">
      <selection activeCell="D22" sqref="D22:L22"/>
    </sheetView>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23" t="s">
        <v>539</v>
      </c>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5"/>
      <c r="AW12" s="5"/>
      <c r="AX12" s="5"/>
      <c r="AY12" s="5"/>
    </row>
    <row r="13" spans="1:51" ht="15" customHeight="1">
      <c r="A13" s="1"/>
      <c r="B13" s="2"/>
      <c r="C13" s="5"/>
      <c r="D13" s="6"/>
      <c r="E13" s="6"/>
      <c r="F13" s="6"/>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5"/>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598" t="s">
        <v>654</v>
      </c>
      <c r="E15" s="598"/>
      <c r="F15" s="598"/>
      <c r="G15" s="598"/>
      <c r="H15" s="598"/>
      <c r="I15" s="598"/>
      <c r="J15" s="598"/>
      <c r="K15" s="598"/>
      <c r="L15" s="598"/>
      <c r="M15" s="598"/>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c r="AT15" s="598"/>
      <c r="AU15" s="598"/>
      <c r="AV15" s="598"/>
      <c r="AW15" s="598"/>
      <c r="AX15" s="598"/>
      <c r="AY15" s="5"/>
    </row>
    <row r="16" spans="1:51" ht="15" customHeight="1">
      <c r="A16" s="1"/>
      <c r="B16" s="2"/>
      <c r="C16" s="5"/>
      <c r="D16" s="598"/>
      <c r="E16" s="598"/>
      <c r="F16" s="598"/>
      <c r="G16" s="598"/>
      <c r="H16" s="598"/>
      <c r="I16" s="598"/>
      <c r="J16" s="598"/>
      <c r="K16" s="598"/>
      <c r="L16" s="598"/>
      <c r="M16" s="598"/>
      <c r="N16" s="598"/>
      <c r="O16" s="598"/>
      <c r="P16" s="598"/>
      <c r="Q16" s="598"/>
      <c r="R16" s="598"/>
      <c r="S16" s="598"/>
      <c r="T16" s="598"/>
      <c r="U16" s="598"/>
      <c r="V16" s="598"/>
      <c r="W16" s="598"/>
      <c r="X16" s="598"/>
      <c r="Y16" s="598"/>
      <c r="Z16" s="598"/>
      <c r="AA16" s="598"/>
      <c r="AB16" s="598"/>
      <c r="AC16" s="598"/>
      <c r="AD16" s="598"/>
      <c r="AE16" s="598"/>
      <c r="AF16" s="598"/>
      <c r="AG16" s="598"/>
      <c r="AH16" s="598"/>
      <c r="AI16" s="598"/>
      <c r="AJ16" s="598"/>
      <c r="AK16" s="598"/>
      <c r="AL16" s="598"/>
      <c r="AM16" s="598"/>
      <c r="AN16" s="598"/>
      <c r="AO16" s="598"/>
      <c r="AP16" s="598"/>
      <c r="AQ16" s="598"/>
      <c r="AR16" s="598"/>
      <c r="AS16" s="598"/>
      <c r="AT16" s="598"/>
      <c r="AU16" s="598"/>
      <c r="AV16" s="598"/>
      <c r="AW16" s="598"/>
      <c r="AX16" s="598"/>
      <c r="AY16" s="5"/>
    </row>
    <row r="17" spans="1:51" ht="15" customHeight="1">
      <c r="A17" s="1"/>
      <c r="B17" s="2"/>
      <c r="C17" s="5"/>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5"/>
    </row>
    <row r="18" spans="1:51" ht="15" customHeight="1">
      <c r="A18" s="1"/>
      <c r="B18" s="2"/>
      <c r="C18" s="5"/>
      <c r="D18" s="552" t="s">
        <v>218</v>
      </c>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3"/>
      <c r="AD18" s="553"/>
      <c r="AE18" s="553"/>
      <c r="AF18" s="553"/>
      <c r="AG18" s="553"/>
      <c r="AH18" s="553"/>
      <c r="AI18" s="553"/>
      <c r="AJ18" s="553"/>
      <c r="AK18" s="553"/>
      <c r="AL18" s="553"/>
      <c r="AM18" s="553"/>
      <c r="AN18" s="553"/>
      <c r="AO18" s="553"/>
      <c r="AP18" s="553"/>
      <c r="AQ18" s="553"/>
      <c r="AR18" s="553"/>
      <c r="AS18" s="553"/>
      <c r="AT18" s="553"/>
      <c r="AU18" s="553"/>
      <c r="AV18" s="553"/>
      <c r="AW18" s="553"/>
      <c r="AX18" s="554"/>
      <c r="AY18" s="5"/>
    </row>
    <row r="19" spans="1:51" ht="15" customHeight="1">
      <c r="A19" s="1"/>
      <c r="B19" s="2"/>
      <c r="C19" s="5"/>
      <c r="D19" s="555"/>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7"/>
      <c r="AY19" s="5"/>
    </row>
    <row r="20" spans="1:51" ht="15" customHeight="1">
      <c r="A20" s="1"/>
      <c r="B20" s="2"/>
      <c r="C20" s="5"/>
      <c r="D20" s="20"/>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1"/>
      <c r="AY20" s="5"/>
    </row>
    <row r="21" spans="1:51" ht="15" customHeight="1">
      <c r="A21" s="1"/>
      <c r="B21" s="2"/>
      <c r="C21" s="5"/>
      <c r="D21" s="40" t="s">
        <v>34</v>
      </c>
      <c r="E21" s="25"/>
      <c r="F21" s="25"/>
      <c r="G21" s="25"/>
      <c r="H21" s="25"/>
      <c r="I21" s="25"/>
      <c r="J21" s="25"/>
      <c r="K21" s="25"/>
      <c r="L21" s="25"/>
      <c r="M21" s="25"/>
      <c r="N21" s="38" t="s">
        <v>202</v>
      </c>
      <c r="O21" s="25"/>
      <c r="P21" s="25"/>
      <c r="Q21" s="25"/>
      <c r="R21" s="25"/>
      <c r="S21" s="25"/>
      <c r="T21" s="25"/>
      <c r="U21" s="25"/>
      <c r="V21" s="42" t="s">
        <v>203</v>
      </c>
      <c r="W21" s="25"/>
      <c r="X21" s="25"/>
      <c r="Y21" s="25"/>
      <c r="Z21" s="25"/>
      <c r="AA21" s="25"/>
      <c r="AB21" s="25"/>
      <c r="AC21" s="25"/>
      <c r="AD21" s="25"/>
      <c r="AE21" s="39" t="s">
        <v>651</v>
      </c>
      <c r="AF21" s="25"/>
      <c r="AG21" s="25"/>
      <c r="AH21" s="25"/>
      <c r="AI21" s="25"/>
      <c r="AJ21" s="25"/>
      <c r="AK21" s="25"/>
      <c r="AL21" s="25"/>
      <c r="AM21" s="25"/>
      <c r="AN21" s="25"/>
      <c r="AO21" s="25"/>
      <c r="AP21" s="25"/>
      <c r="AQ21" s="25"/>
      <c r="AR21" s="25"/>
      <c r="AS21" s="25"/>
      <c r="AT21" s="25"/>
      <c r="AU21" s="25"/>
      <c r="AV21" s="25"/>
      <c r="AW21" s="25"/>
      <c r="AX21" s="21"/>
      <c r="AY21" s="5"/>
    </row>
    <row r="22" spans="1:51" ht="15" customHeight="1">
      <c r="A22" s="1"/>
      <c r="B22" s="2"/>
      <c r="C22" s="5"/>
      <c r="D22" s="561"/>
      <c r="E22" s="562"/>
      <c r="F22" s="562"/>
      <c r="G22" s="562"/>
      <c r="H22" s="562"/>
      <c r="I22" s="562"/>
      <c r="J22" s="562"/>
      <c r="K22" s="562"/>
      <c r="L22" s="563"/>
      <c r="M22" s="25"/>
      <c r="N22" s="561"/>
      <c r="O22" s="562"/>
      <c r="P22" s="562"/>
      <c r="Q22" s="562"/>
      <c r="R22" s="562"/>
      <c r="S22" s="562"/>
      <c r="T22" s="563"/>
      <c r="U22" s="25"/>
      <c r="V22" s="561"/>
      <c r="W22" s="562"/>
      <c r="X22" s="562"/>
      <c r="Y22" s="562"/>
      <c r="Z22" s="562"/>
      <c r="AA22" s="562"/>
      <c r="AB22" s="562"/>
      <c r="AC22" s="563"/>
      <c r="AD22" s="25"/>
      <c r="AE22" s="597"/>
      <c r="AF22" s="597"/>
      <c r="AG22" s="597"/>
      <c r="AH22" s="597"/>
      <c r="AI22" s="597"/>
      <c r="AJ22" s="597"/>
      <c r="AK22" s="597"/>
      <c r="AL22" s="597"/>
      <c r="AM22" s="597"/>
      <c r="AN22" s="597"/>
      <c r="AO22" s="597"/>
      <c r="AP22" s="597"/>
      <c r="AQ22" s="597"/>
      <c r="AR22" s="597"/>
      <c r="AS22" s="597"/>
      <c r="AT22" s="597"/>
      <c r="AU22" s="597"/>
      <c r="AV22" s="597"/>
      <c r="AW22" s="597"/>
      <c r="AX22" s="597"/>
      <c r="AY22" s="5"/>
    </row>
    <row r="23" spans="1:51" ht="15" customHeight="1">
      <c r="A23" s="1"/>
      <c r="B23" s="2"/>
      <c r="C23" s="5"/>
      <c r="D23" s="20"/>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1"/>
      <c r="AY23" s="5"/>
    </row>
    <row r="24" spans="1:51" ht="15" customHeight="1">
      <c r="A24" s="1"/>
      <c r="B24" s="2"/>
      <c r="C24" s="5"/>
      <c r="D24" s="33" t="s">
        <v>204</v>
      </c>
      <c r="E24" s="25"/>
      <c r="F24" s="25"/>
      <c r="G24" s="25"/>
      <c r="H24" s="25"/>
      <c r="I24" s="25"/>
      <c r="J24" s="25"/>
      <c r="K24" s="25"/>
      <c r="L24" s="25"/>
      <c r="M24" s="25"/>
      <c r="N24" s="39" t="s">
        <v>205</v>
      </c>
      <c r="O24" s="25"/>
      <c r="P24" s="39"/>
      <c r="Q24" s="25"/>
      <c r="R24" s="25"/>
      <c r="S24" s="25"/>
      <c r="T24" s="25"/>
      <c r="U24" s="25"/>
      <c r="V24" s="25"/>
      <c r="W24" s="25"/>
      <c r="X24" s="25"/>
      <c r="Y24" s="25"/>
      <c r="Z24" s="25"/>
      <c r="AA24" s="25"/>
      <c r="AB24" s="25"/>
      <c r="AC24" s="39"/>
      <c r="AD24" s="25"/>
      <c r="AE24" s="39" t="s">
        <v>206</v>
      </c>
      <c r="AF24" s="39"/>
      <c r="AG24" s="25"/>
      <c r="AH24" s="25"/>
      <c r="AI24" s="25"/>
      <c r="AJ24" s="25"/>
      <c r="AK24" s="25"/>
      <c r="AL24" s="25"/>
      <c r="AM24" s="25"/>
      <c r="AN24" s="25"/>
      <c r="AO24" s="39" t="s">
        <v>207</v>
      </c>
      <c r="AP24" s="25"/>
      <c r="AQ24" s="25"/>
      <c r="AR24" s="25"/>
      <c r="AS24" s="25"/>
      <c r="AT24" s="25"/>
      <c r="AU24" s="39" t="s">
        <v>208</v>
      </c>
      <c r="AV24" s="25"/>
      <c r="AW24" s="25"/>
      <c r="AX24" s="21"/>
      <c r="AY24" s="5"/>
    </row>
    <row r="25" spans="1:51" ht="15" customHeight="1">
      <c r="A25" s="1"/>
      <c r="B25" s="2"/>
      <c r="C25" s="5"/>
      <c r="D25" s="561"/>
      <c r="E25" s="562"/>
      <c r="F25" s="562"/>
      <c r="G25" s="562"/>
      <c r="H25" s="562"/>
      <c r="I25" s="562"/>
      <c r="J25" s="562"/>
      <c r="K25" s="562"/>
      <c r="L25" s="563"/>
      <c r="M25" s="25"/>
      <c r="N25" s="561"/>
      <c r="O25" s="562"/>
      <c r="P25" s="562"/>
      <c r="Q25" s="562"/>
      <c r="R25" s="562"/>
      <c r="S25" s="562"/>
      <c r="T25" s="562"/>
      <c r="U25" s="562"/>
      <c r="V25" s="562"/>
      <c r="W25" s="562"/>
      <c r="X25" s="562"/>
      <c r="Y25" s="562"/>
      <c r="Z25" s="562"/>
      <c r="AA25" s="562"/>
      <c r="AB25" s="562"/>
      <c r="AC25" s="563"/>
      <c r="AD25" s="25"/>
      <c r="AE25" s="561"/>
      <c r="AF25" s="562"/>
      <c r="AG25" s="562"/>
      <c r="AH25" s="562"/>
      <c r="AI25" s="562"/>
      <c r="AJ25" s="562"/>
      <c r="AK25" s="562"/>
      <c r="AL25" s="562"/>
      <c r="AM25" s="563"/>
      <c r="AN25" s="25"/>
      <c r="AO25" s="561"/>
      <c r="AP25" s="562"/>
      <c r="AQ25" s="562"/>
      <c r="AR25" s="562"/>
      <c r="AS25" s="563"/>
      <c r="AT25" s="25"/>
      <c r="AU25" s="576"/>
      <c r="AV25" s="577"/>
      <c r="AW25" s="577"/>
      <c r="AX25" s="578"/>
      <c r="AY25" s="5"/>
    </row>
    <row r="26" spans="1:51" ht="15" customHeight="1">
      <c r="A26" s="1"/>
      <c r="B26" s="2"/>
      <c r="C26" s="5"/>
      <c r="D26" s="20"/>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1"/>
      <c r="AY26" s="5"/>
    </row>
    <row r="27" spans="1:51" ht="15" customHeight="1">
      <c r="A27" s="1"/>
      <c r="B27" s="2"/>
      <c r="C27" s="5"/>
      <c r="D27" s="611" t="s">
        <v>209</v>
      </c>
      <c r="E27" s="612"/>
      <c r="F27" s="612"/>
      <c r="G27" s="612"/>
      <c r="H27" s="612"/>
      <c r="I27" s="612"/>
      <c r="J27" s="612"/>
      <c r="K27" s="612"/>
      <c r="L27" s="612"/>
      <c r="M27" s="34"/>
      <c r="N27" s="34"/>
      <c r="O27" s="612" t="s">
        <v>210</v>
      </c>
      <c r="P27" s="612"/>
      <c r="Q27" s="612"/>
      <c r="R27" s="612"/>
      <c r="S27" s="612"/>
      <c r="T27" s="34"/>
      <c r="U27" s="34"/>
      <c r="V27" s="615" t="s">
        <v>61</v>
      </c>
      <c r="W27" s="615"/>
      <c r="X27" s="615"/>
      <c r="Y27" s="615"/>
      <c r="Z27" s="615"/>
      <c r="AA27" s="34"/>
      <c r="AB27" s="34"/>
      <c r="AC27" s="612" t="s">
        <v>211</v>
      </c>
      <c r="AD27" s="612"/>
      <c r="AE27" s="612"/>
      <c r="AF27" s="612"/>
      <c r="AG27" s="612"/>
      <c r="AH27" s="34"/>
      <c r="AI27" s="34"/>
      <c r="AJ27" s="615" t="s">
        <v>212</v>
      </c>
      <c r="AK27" s="615"/>
      <c r="AL27" s="615"/>
      <c r="AM27" s="616"/>
      <c r="AN27" s="25"/>
      <c r="AO27" s="599" t="s">
        <v>216</v>
      </c>
      <c r="AP27" s="600"/>
      <c r="AQ27" s="600"/>
      <c r="AR27" s="600"/>
      <c r="AS27" s="600"/>
      <c r="AT27" s="600"/>
      <c r="AU27" s="600"/>
      <c r="AV27" s="600"/>
      <c r="AW27" s="600"/>
      <c r="AX27" s="601"/>
      <c r="AY27" s="5"/>
    </row>
    <row r="28" spans="1:51" ht="15" customHeight="1">
      <c r="A28" s="1"/>
      <c r="B28" s="2"/>
      <c r="C28" s="5"/>
      <c r="D28" s="613"/>
      <c r="E28" s="591"/>
      <c r="F28" s="591"/>
      <c r="G28" s="591"/>
      <c r="H28" s="591"/>
      <c r="I28" s="591"/>
      <c r="J28" s="591"/>
      <c r="K28" s="591"/>
      <c r="L28" s="591"/>
      <c r="M28" s="43"/>
      <c r="N28" s="43"/>
      <c r="O28" s="591"/>
      <c r="P28" s="591"/>
      <c r="Q28" s="591"/>
      <c r="R28" s="591"/>
      <c r="S28" s="591"/>
      <c r="T28" s="43"/>
      <c r="U28" s="43"/>
      <c r="V28" s="593"/>
      <c r="W28" s="593"/>
      <c r="X28" s="593"/>
      <c r="Y28" s="593"/>
      <c r="Z28" s="593"/>
      <c r="AA28" s="43"/>
      <c r="AB28" s="43"/>
      <c r="AC28" s="591"/>
      <c r="AD28" s="591"/>
      <c r="AE28" s="591"/>
      <c r="AF28" s="591"/>
      <c r="AG28" s="591"/>
      <c r="AH28" s="43"/>
      <c r="AI28" s="43"/>
      <c r="AJ28" s="593"/>
      <c r="AK28" s="593"/>
      <c r="AL28" s="593"/>
      <c r="AM28" s="595"/>
      <c r="AN28" s="25"/>
      <c r="AO28" s="602"/>
      <c r="AP28" s="603"/>
      <c r="AQ28" s="603"/>
      <c r="AR28" s="603"/>
      <c r="AS28" s="603"/>
      <c r="AT28" s="603"/>
      <c r="AU28" s="603"/>
      <c r="AV28" s="603"/>
      <c r="AW28" s="603"/>
      <c r="AX28" s="604"/>
      <c r="AY28" s="5"/>
    </row>
    <row r="29" spans="1:51" ht="15" customHeight="1">
      <c r="A29" s="1"/>
      <c r="B29" s="2"/>
      <c r="C29" s="5"/>
      <c r="D29" s="613"/>
      <c r="E29" s="591"/>
      <c r="F29" s="591"/>
      <c r="G29" s="591"/>
      <c r="H29" s="591"/>
      <c r="I29" s="591"/>
      <c r="J29" s="591"/>
      <c r="K29" s="591"/>
      <c r="L29" s="591"/>
      <c r="M29" s="43"/>
      <c r="N29" s="43"/>
      <c r="O29" s="591"/>
      <c r="P29" s="591"/>
      <c r="Q29" s="591"/>
      <c r="R29" s="591"/>
      <c r="S29" s="591"/>
      <c r="T29" s="43"/>
      <c r="U29" s="43"/>
      <c r="V29" s="43"/>
      <c r="W29" s="43"/>
      <c r="X29" s="43"/>
      <c r="Y29" s="43"/>
      <c r="Z29" s="43"/>
      <c r="AA29" s="43"/>
      <c r="AB29" s="43"/>
      <c r="AC29" s="591"/>
      <c r="AD29" s="591"/>
      <c r="AE29" s="591"/>
      <c r="AF29" s="591"/>
      <c r="AG29" s="591"/>
      <c r="AH29" s="43"/>
      <c r="AI29" s="43"/>
      <c r="AJ29" s="44"/>
      <c r="AK29" s="44"/>
      <c r="AL29" s="44"/>
      <c r="AM29" s="35"/>
      <c r="AN29" s="25"/>
      <c r="AO29" s="602"/>
      <c r="AP29" s="603"/>
      <c r="AQ29" s="603"/>
      <c r="AR29" s="603"/>
      <c r="AS29" s="603"/>
      <c r="AT29" s="603"/>
      <c r="AU29" s="603"/>
      <c r="AV29" s="603"/>
      <c r="AW29" s="603"/>
      <c r="AX29" s="604"/>
      <c r="AY29" s="5"/>
    </row>
    <row r="30" spans="1:51" ht="15" customHeight="1">
      <c r="A30" s="1"/>
      <c r="B30" s="2"/>
      <c r="C30" s="5"/>
      <c r="D30" s="613"/>
      <c r="E30" s="591"/>
      <c r="F30" s="591"/>
      <c r="G30" s="591"/>
      <c r="H30" s="591"/>
      <c r="I30" s="591"/>
      <c r="J30" s="591"/>
      <c r="K30" s="591"/>
      <c r="L30" s="591"/>
      <c r="M30" s="43"/>
      <c r="N30" s="43"/>
      <c r="O30" s="591" t="s">
        <v>213</v>
      </c>
      <c r="P30" s="591"/>
      <c r="Q30" s="591"/>
      <c r="R30" s="591"/>
      <c r="S30" s="591"/>
      <c r="T30" s="591"/>
      <c r="U30" s="43"/>
      <c r="V30" s="593" t="s">
        <v>214</v>
      </c>
      <c r="W30" s="593"/>
      <c r="X30" s="593"/>
      <c r="Y30" s="593"/>
      <c r="Z30" s="593"/>
      <c r="AA30" s="43"/>
      <c r="AB30" s="43"/>
      <c r="AC30" s="593" t="s">
        <v>215</v>
      </c>
      <c r="AD30" s="593"/>
      <c r="AE30" s="593"/>
      <c r="AF30" s="593"/>
      <c r="AG30" s="593"/>
      <c r="AH30" s="43"/>
      <c r="AI30" s="43"/>
      <c r="AJ30" s="593" t="s">
        <v>43</v>
      </c>
      <c r="AK30" s="593"/>
      <c r="AL30" s="593"/>
      <c r="AM30" s="595"/>
      <c r="AN30" s="25"/>
      <c r="AO30" s="605"/>
      <c r="AP30" s="606"/>
      <c r="AQ30" s="606"/>
      <c r="AR30" s="606"/>
      <c r="AS30" s="606"/>
      <c r="AT30" s="606"/>
      <c r="AU30" s="606"/>
      <c r="AV30" s="606"/>
      <c r="AW30" s="606"/>
      <c r="AX30" s="607"/>
      <c r="AY30" s="5"/>
    </row>
    <row r="31" spans="1:51" ht="15" customHeight="1">
      <c r="A31" s="1"/>
      <c r="B31" s="2"/>
      <c r="C31" s="5"/>
      <c r="D31" s="614"/>
      <c r="E31" s="592"/>
      <c r="F31" s="592"/>
      <c r="G31" s="592"/>
      <c r="H31" s="592"/>
      <c r="I31" s="592"/>
      <c r="J31" s="592"/>
      <c r="K31" s="592"/>
      <c r="L31" s="592"/>
      <c r="M31" s="36"/>
      <c r="N31" s="36"/>
      <c r="O31" s="592"/>
      <c r="P31" s="592"/>
      <c r="Q31" s="592"/>
      <c r="R31" s="592"/>
      <c r="S31" s="592"/>
      <c r="T31" s="592"/>
      <c r="U31" s="36"/>
      <c r="V31" s="594"/>
      <c r="W31" s="594"/>
      <c r="X31" s="594"/>
      <c r="Y31" s="594"/>
      <c r="Z31" s="594"/>
      <c r="AA31" s="36"/>
      <c r="AB31" s="36"/>
      <c r="AC31" s="594"/>
      <c r="AD31" s="594"/>
      <c r="AE31" s="594"/>
      <c r="AF31" s="594"/>
      <c r="AG31" s="594"/>
      <c r="AH31" s="36"/>
      <c r="AI31" s="36"/>
      <c r="AJ31" s="594"/>
      <c r="AK31" s="594"/>
      <c r="AL31" s="594"/>
      <c r="AM31" s="596"/>
      <c r="AN31" s="25"/>
      <c r="AO31" s="608"/>
      <c r="AP31" s="609"/>
      <c r="AQ31" s="609"/>
      <c r="AR31" s="609"/>
      <c r="AS31" s="609"/>
      <c r="AT31" s="609"/>
      <c r="AU31" s="609"/>
      <c r="AV31" s="609"/>
      <c r="AW31" s="609"/>
      <c r="AX31" s="610"/>
      <c r="AY31" s="5"/>
    </row>
    <row r="32" spans="1:51" ht="15" customHeight="1">
      <c r="A32" s="1"/>
      <c r="B32" s="2"/>
      <c r="C32" s="5"/>
      <c r="D32" s="20"/>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5"/>
    </row>
    <row r="33" spans="1:51" ht="15" customHeight="1">
      <c r="A33" s="1"/>
      <c r="B33" s="2"/>
      <c r="C33" s="5"/>
      <c r="D33" s="33" t="s">
        <v>650</v>
      </c>
      <c r="E33" s="25"/>
      <c r="F33" s="25"/>
      <c r="G33" s="25"/>
      <c r="H33" s="25"/>
      <c r="I33" s="25"/>
      <c r="R33" s="200" t="s">
        <v>217</v>
      </c>
      <c r="S33" s="25"/>
      <c r="T33" s="25"/>
      <c r="U33" s="25"/>
      <c r="V33" s="25"/>
      <c r="W33" s="38"/>
      <c r="X33" s="38"/>
      <c r="Y33" s="25"/>
      <c r="AA33" s="38" t="s">
        <v>49</v>
      </c>
      <c r="AB33" s="25"/>
      <c r="AC33" s="25"/>
      <c r="AD33" s="25"/>
      <c r="AE33" s="25"/>
      <c r="AF33" s="25"/>
      <c r="AG33" s="25"/>
      <c r="AH33" s="25"/>
      <c r="AI33" s="25"/>
      <c r="AJ33" s="25"/>
      <c r="AK33" s="25"/>
      <c r="AL33" s="25"/>
      <c r="AM33" s="25"/>
      <c r="AO33" s="42" t="s">
        <v>203</v>
      </c>
      <c r="AP33" s="25"/>
      <c r="AQ33" s="25"/>
      <c r="AR33" s="25"/>
      <c r="AS33" s="25"/>
      <c r="AT33" s="25"/>
      <c r="AU33" s="25"/>
      <c r="AV33" s="25"/>
      <c r="AY33" s="5"/>
    </row>
    <row r="34" spans="1:51" ht="15" customHeight="1">
      <c r="A34" s="1"/>
      <c r="B34" s="2"/>
      <c r="C34" s="5"/>
      <c r="D34" s="597"/>
      <c r="E34" s="597"/>
      <c r="F34" s="597"/>
      <c r="G34" s="597"/>
      <c r="H34" s="597"/>
      <c r="I34" s="597"/>
      <c r="J34" s="597"/>
      <c r="K34" s="597"/>
      <c r="L34" s="597"/>
      <c r="M34" s="597"/>
      <c r="N34" s="597"/>
      <c r="O34" s="597"/>
      <c r="P34" s="597"/>
      <c r="R34" s="561"/>
      <c r="S34" s="562"/>
      <c r="T34" s="562"/>
      <c r="U34" s="562"/>
      <c r="V34" s="562"/>
      <c r="W34" s="562"/>
      <c r="X34" s="562"/>
      <c r="Y34" s="563"/>
      <c r="AA34" s="561"/>
      <c r="AB34" s="562"/>
      <c r="AC34" s="562"/>
      <c r="AD34" s="562"/>
      <c r="AE34" s="562"/>
      <c r="AF34" s="562"/>
      <c r="AG34" s="562"/>
      <c r="AH34" s="562"/>
      <c r="AI34" s="562"/>
      <c r="AJ34" s="562"/>
      <c r="AK34" s="562"/>
      <c r="AL34" s="562"/>
      <c r="AM34" s="563"/>
      <c r="AO34" s="579"/>
      <c r="AP34" s="580"/>
      <c r="AQ34" s="580"/>
      <c r="AR34" s="580"/>
      <c r="AS34" s="580"/>
      <c r="AT34" s="580"/>
      <c r="AU34" s="580"/>
      <c r="AV34" s="581"/>
      <c r="AY34" s="5"/>
    </row>
    <row r="35" spans="1:51" ht="15" customHeight="1">
      <c r="A35" s="1"/>
      <c r="B35" s="2"/>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15" customHeight="1">
      <c r="A36" s="1"/>
      <c r="B36" s="2"/>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row>
    <row r="37" spans="1:51" ht="15" customHeight="1">
      <c r="A37" s="1"/>
      <c r="B37" s="2"/>
      <c r="C37" s="5"/>
      <c r="D37" s="552" t="s">
        <v>201</v>
      </c>
      <c r="E37" s="553"/>
      <c r="F37" s="553"/>
      <c r="G37" s="553"/>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553"/>
      <c r="AF37" s="553"/>
      <c r="AG37" s="553"/>
      <c r="AH37" s="553"/>
      <c r="AI37" s="553"/>
      <c r="AJ37" s="553"/>
      <c r="AK37" s="553"/>
      <c r="AL37" s="553"/>
      <c r="AM37" s="553"/>
      <c r="AN37" s="553"/>
      <c r="AO37" s="553"/>
      <c r="AP37" s="553"/>
      <c r="AQ37" s="553"/>
      <c r="AR37" s="553"/>
      <c r="AS37" s="553"/>
      <c r="AT37" s="553"/>
      <c r="AU37" s="553"/>
      <c r="AV37" s="553"/>
      <c r="AW37" s="553"/>
      <c r="AX37" s="554"/>
      <c r="AY37" s="5"/>
    </row>
    <row r="38" spans="1:51" ht="15" customHeight="1">
      <c r="A38" s="1"/>
      <c r="B38" s="2"/>
      <c r="C38" s="5"/>
      <c r="D38" s="555"/>
      <c r="E38" s="556"/>
      <c r="F38" s="556"/>
      <c r="G38" s="556"/>
      <c r="H38" s="556"/>
      <c r="I38" s="556"/>
      <c r="J38" s="556"/>
      <c r="K38" s="556"/>
      <c r="L38" s="556"/>
      <c r="M38" s="556"/>
      <c r="N38" s="556"/>
      <c r="O38" s="556"/>
      <c r="P38" s="556"/>
      <c r="Q38" s="556"/>
      <c r="R38" s="556"/>
      <c r="S38" s="556"/>
      <c r="T38" s="556"/>
      <c r="U38" s="556"/>
      <c r="V38" s="556"/>
      <c r="W38" s="556"/>
      <c r="X38" s="556"/>
      <c r="Y38" s="556"/>
      <c r="Z38" s="556"/>
      <c r="AA38" s="556"/>
      <c r="AB38" s="556"/>
      <c r="AC38" s="556"/>
      <c r="AD38" s="556"/>
      <c r="AE38" s="556"/>
      <c r="AF38" s="556"/>
      <c r="AG38" s="556"/>
      <c r="AH38" s="556"/>
      <c r="AI38" s="556"/>
      <c r="AJ38" s="556"/>
      <c r="AK38" s="556"/>
      <c r="AL38" s="556"/>
      <c r="AM38" s="556"/>
      <c r="AN38" s="556"/>
      <c r="AO38" s="556"/>
      <c r="AP38" s="556"/>
      <c r="AQ38" s="556"/>
      <c r="AR38" s="556"/>
      <c r="AS38" s="556"/>
      <c r="AT38" s="556"/>
      <c r="AU38" s="556"/>
      <c r="AV38" s="556"/>
      <c r="AW38" s="556"/>
      <c r="AX38" s="557"/>
      <c r="AY38" s="5"/>
    </row>
    <row r="39" spans="1:51" ht="15" customHeight="1">
      <c r="A39" s="1"/>
      <c r="B39" s="2"/>
      <c r="C39" s="5"/>
      <c r="D39" s="20"/>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1"/>
      <c r="AY39" s="5"/>
    </row>
    <row r="40" spans="1:51" ht="15" customHeight="1">
      <c r="A40" s="1"/>
      <c r="B40" s="2"/>
      <c r="C40" s="5"/>
      <c r="D40" s="33" t="s">
        <v>219</v>
      </c>
      <c r="E40" s="25"/>
      <c r="F40" s="25"/>
      <c r="G40" s="25"/>
      <c r="H40" s="25"/>
      <c r="I40" s="39" t="s">
        <v>220</v>
      </c>
      <c r="J40" s="39"/>
      <c r="K40" s="25"/>
      <c r="L40" s="25"/>
      <c r="M40" s="25"/>
      <c r="N40" s="39" t="s">
        <v>221</v>
      </c>
      <c r="O40" s="25"/>
      <c r="P40" s="39"/>
      <c r="Q40" s="25"/>
      <c r="R40" s="25"/>
      <c r="S40" s="25"/>
      <c r="T40" s="25"/>
      <c r="U40" s="39" t="s">
        <v>222</v>
      </c>
      <c r="V40" s="39"/>
      <c r="W40" s="25"/>
      <c r="X40" s="39"/>
      <c r="Y40" s="25"/>
      <c r="Z40" s="25"/>
      <c r="AA40" s="39" t="s">
        <v>223</v>
      </c>
      <c r="AB40" s="25"/>
      <c r="AC40" s="25"/>
      <c r="AD40" s="25"/>
      <c r="AE40" s="25"/>
      <c r="AF40" s="25"/>
      <c r="AG40" s="25"/>
      <c r="AH40" s="25"/>
      <c r="AI40" s="25"/>
      <c r="AJ40" s="25"/>
      <c r="AK40" s="38" t="s">
        <v>224</v>
      </c>
      <c r="AL40" s="25"/>
      <c r="AM40" s="25"/>
      <c r="AN40" s="25"/>
      <c r="AO40" s="25"/>
      <c r="AP40" s="25"/>
      <c r="AQ40" s="38" t="s">
        <v>635</v>
      </c>
      <c r="AR40" s="25"/>
      <c r="AS40" s="25"/>
      <c r="AT40" s="25"/>
      <c r="AU40" s="25"/>
      <c r="AV40" s="25"/>
      <c r="AW40" s="25"/>
      <c r="AX40" s="21"/>
      <c r="AY40" s="5"/>
    </row>
    <row r="41" spans="1:51" ht="15" customHeight="1">
      <c r="A41" s="1"/>
      <c r="B41" s="2"/>
      <c r="C41" s="5"/>
      <c r="D41" s="561"/>
      <c r="E41" s="562"/>
      <c r="F41" s="562"/>
      <c r="G41" s="563"/>
      <c r="H41" s="25"/>
      <c r="I41" s="561"/>
      <c r="J41" s="562"/>
      <c r="K41" s="562"/>
      <c r="L41" s="563"/>
      <c r="M41" s="25"/>
      <c r="N41" s="561"/>
      <c r="O41" s="562"/>
      <c r="P41" s="562"/>
      <c r="Q41" s="562"/>
      <c r="R41" s="562"/>
      <c r="S41" s="563"/>
      <c r="T41" s="25"/>
      <c r="U41" s="582"/>
      <c r="V41" s="583"/>
      <c r="W41" s="583"/>
      <c r="X41" s="583"/>
      <c r="Y41" s="584"/>
      <c r="Z41" s="25"/>
      <c r="AA41" s="579"/>
      <c r="AB41" s="580"/>
      <c r="AC41" s="580"/>
      <c r="AD41" s="580"/>
      <c r="AE41" s="580"/>
      <c r="AF41" s="580"/>
      <c r="AG41" s="580"/>
      <c r="AH41" s="580"/>
      <c r="AI41" s="581"/>
      <c r="AJ41" s="25"/>
      <c r="AK41" s="561"/>
      <c r="AL41" s="562"/>
      <c r="AM41" s="562"/>
      <c r="AN41" s="562"/>
      <c r="AO41" s="563"/>
      <c r="AP41" s="25"/>
      <c r="AQ41" s="561"/>
      <c r="AR41" s="562"/>
      <c r="AS41" s="562"/>
      <c r="AT41" s="562"/>
      <c r="AU41" s="562"/>
      <c r="AV41" s="562"/>
      <c r="AW41" s="562"/>
      <c r="AX41" s="563"/>
      <c r="AY41" s="5"/>
    </row>
    <row r="42" spans="1:51" ht="15" customHeight="1">
      <c r="A42" s="1"/>
      <c r="B42" s="2"/>
      <c r="C42" s="5"/>
      <c r="D42" s="20"/>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1"/>
      <c r="AY42" s="5"/>
    </row>
    <row r="43" spans="1:51" ht="15" customHeight="1">
      <c r="A43" s="1"/>
      <c r="B43" s="2"/>
      <c r="C43" s="5"/>
      <c r="D43" s="33" t="s">
        <v>225</v>
      </c>
      <c r="E43" s="25"/>
      <c r="F43" s="25"/>
      <c r="G43" s="25"/>
      <c r="H43" s="25"/>
      <c r="I43" s="25"/>
      <c r="J43" s="25"/>
      <c r="K43" s="25"/>
      <c r="L43" s="25"/>
      <c r="M43" s="25"/>
      <c r="N43" s="39" t="s">
        <v>226</v>
      </c>
      <c r="O43" s="25"/>
      <c r="P43" s="39"/>
      <c r="Q43" s="25"/>
      <c r="R43" s="25"/>
      <c r="S43" s="25"/>
      <c r="T43" s="25"/>
      <c r="U43" s="25"/>
      <c r="V43" s="25"/>
      <c r="W43" s="25"/>
      <c r="X43" s="25"/>
      <c r="Y43" s="25"/>
      <c r="Z43" s="25"/>
      <c r="AA43" s="25"/>
      <c r="AB43" s="25"/>
      <c r="AC43" s="39"/>
      <c r="AD43" s="25"/>
      <c r="AE43" s="25"/>
      <c r="AF43" s="39" t="s">
        <v>206</v>
      </c>
      <c r="AG43" s="25"/>
      <c r="AH43" s="25"/>
      <c r="AI43" s="25"/>
      <c r="AJ43" s="25"/>
      <c r="AK43" s="25"/>
      <c r="AL43" s="25"/>
      <c r="AM43" s="25"/>
      <c r="AN43" s="25"/>
      <c r="AO43" s="39" t="s">
        <v>207</v>
      </c>
      <c r="AP43" s="25"/>
      <c r="AQ43" s="25"/>
      <c r="AR43" s="25"/>
      <c r="AS43" s="25"/>
      <c r="AT43" s="25"/>
      <c r="AU43" s="39" t="s">
        <v>208</v>
      </c>
      <c r="AV43" s="25"/>
      <c r="AW43" s="25"/>
      <c r="AX43" s="21"/>
      <c r="AY43" s="5"/>
    </row>
    <row r="44" spans="1:51" ht="15" customHeight="1">
      <c r="A44" s="1"/>
      <c r="B44" s="2"/>
      <c r="C44" s="5"/>
      <c r="D44" s="561"/>
      <c r="E44" s="562"/>
      <c r="F44" s="562"/>
      <c r="G44" s="562"/>
      <c r="H44" s="562"/>
      <c r="I44" s="562"/>
      <c r="J44" s="562"/>
      <c r="K44" s="562"/>
      <c r="L44" s="563"/>
      <c r="M44" s="25"/>
      <c r="N44" s="561"/>
      <c r="O44" s="562"/>
      <c r="P44" s="562"/>
      <c r="Q44" s="562"/>
      <c r="R44" s="562"/>
      <c r="S44" s="562"/>
      <c r="T44" s="562"/>
      <c r="U44" s="562"/>
      <c r="V44" s="562"/>
      <c r="W44" s="562"/>
      <c r="X44" s="562"/>
      <c r="Y44" s="562"/>
      <c r="Z44" s="562"/>
      <c r="AA44" s="562"/>
      <c r="AB44" s="562"/>
      <c r="AC44" s="562"/>
      <c r="AD44" s="563"/>
      <c r="AE44" s="25"/>
      <c r="AF44" s="561"/>
      <c r="AG44" s="562"/>
      <c r="AH44" s="562"/>
      <c r="AI44" s="562"/>
      <c r="AJ44" s="562"/>
      <c r="AK44" s="562"/>
      <c r="AL44" s="562"/>
      <c r="AM44" s="563"/>
      <c r="AN44" s="25"/>
      <c r="AO44" s="561"/>
      <c r="AP44" s="562"/>
      <c r="AQ44" s="562"/>
      <c r="AR44" s="562"/>
      <c r="AS44" s="563"/>
      <c r="AT44" s="25"/>
      <c r="AU44" s="576"/>
      <c r="AV44" s="577"/>
      <c r="AW44" s="577"/>
      <c r="AX44" s="578"/>
      <c r="AY44" s="5"/>
    </row>
    <row r="45" spans="1:51" ht="15" customHeight="1">
      <c r="A45" s="1"/>
      <c r="B45" s="2"/>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row>
    <row r="46" spans="1:51" ht="15" customHeight="1">
      <c r="A46" s="1"/>
      <c r="B46" s="2"/>
      <c r="C46" s="5"/>
      <c r="D46" s="141" t="s">
        <v>474</v>
      </c>
      <c r="E46" s="5"/>
      <c r="F46" s="5"/>
      <c r="G46" s="5"/>
      <c r="H46" s="5"/>
      <c r="I46" s="5"/>
      <c r="J46" s="5"/>
      <c r="K46" s="5"/>
      <c r="L46" s="5"/>
      <c r="M46" s="5"/>
      <c r="N46" s="141" t="s">
        <v>473</v>
      </c>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row>
    <row r="47" spans="1:51" ht="15" customHeight="1">
      <c r="A47" s="1"/>
      <c r="B47" s="2"/>
      <c r="C47" s="5"/>
      <c r="D47" s="561"/>
      <c r="E47" s="562"/>
      <c r="F47" s="562"/>
      <c r="G47" s="562"/>
      <c r="H47" s="562"/>
      <c r="I47" s="562"/>
      <c r="J47" s="562"/>
      <c r="K47" s="562"/>
      <c r="L47" s="563"/>
      <c r="M47" s="5"/>
      <c r="N47" s="926"/>
      <c r="O47" s="927"/>
      <c r="P47" s="927"/>
      <c r="Q47" s="927"/>
      <c r="R47" s="927"/>
      <c r="S47" s="928"/>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row>
    <row r="48" spans="1:51" ht="15" customHeight="1">
      <c r="A48" s="1"/>
      <c r="B48" s="2"/>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row>
    <row r="49" spans="1:51" ht="15" customHeight="1">
      <c r="A49" s="1"/>
      <c r="B49" s="2"/>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row>
    <row r="50" spans="1:51" ht="15" customHeight="1">
      <c r="A50" s="1"/>
      <c r="B50" s="2"/>
      <c r="C50" s="5"/>
      <c r="D50" s="552" t="s">
        <v>227</v>
      </c>
      <c r="E50" s="553"/>
      <c r="F50" s="553"/>
      <c r="G50" s="553"/>
      <c r="H50" s="553"/>
      <c r="I50" s="553"/>
      <c r="J50" s="553"/>
      <c r="K50" s="553"/>
      <c r="L50" s="553"/>
      <c r="M50" s="553"/>
      <c r="N50" s="553"/>
      <c r="O50" s="553"/>
      <c r="P50" s="553"/>
      <c r="Q50" s="553"/>
      <c r="R50" s="553"/>
      <c r="S50" s="553"/>
      <c r="T50" s="553"/>
      <c r="U50" s="553"/>
      <c r="V50" s="553"/>
      <c r="W50" s="553"/>
      <c r="X50" s="553"/>
      <c r="Y50" s="553"/>
      <c r="Z50" s="553"/>
      <c r="AA50" s="553"/>
      <c r="AB50" s="553"/>
      <c r="AC50" s="553"/>
      <c r="AD50" s="553"/>
      <c r="AE50" s="553"/>
      <c r="AF50" s="553"/>
      <c r="AG50" s="553"/>
      <c r="AH50" s="553"/>
      <c r="AI50" s="553"/>
      <c r="AJ50" s="553"/>
      <c r="AK50" s="553"/>
      <c r="AL50" s="553"/>
      <c r="AM50" s="553"/>
      <c r="AN50" s="553"/>
      <c r="AO50" s="553"/>
      <c r="AP50" s="553"/>
      <c r="AQ50" s="553"/>
      <c r="AR50" s="553"/>
      <c r="AS50" s="553"/>
      <c r="AT50" s="553"/>
      <c r="AU50" s="553"/>
      <c r="AV50" s="553"/>
      <c r="AW50" s="553"/>
      <c r="AX50" s="554"/>
      <c r="AY50" s="5"/>
    </row>
    <row r="51" spans="1:51" ht="15" customHeight="1">
      <c r="A51" s="1"/>
      <c r="B51" s="2"/>
      <c r="C51" s="5"/>
      <c r="D51" s="555"/>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O51" s="556"/>
      <c r="AP51" s="556"/>
      <c r="AQ51" s="556"/>
      <c r="AR51" s="556"/>
      <c r="AS51" s="556"/>
      <c r="AT51" s="556"/>
      <c r="AU51" s="556"/>
      <c r="AV51" s="556"/>
      <c r="AW51" s="556"/>
      <c r="AX51" s="557"/>
      <c r="AY51" s="5"/>
    </row>
    <row r="52" spans="1:51" ht="15" customHeight="1">
      <c r="A52" s="1"/>
      <c r="B52" s="2"/>
      <c r="C52" s="5"/>
      <c r="D52" s="589" t="s">
        <v>541</v>
      </c>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c r="AW52" s="428"/>
      <c r="AX52" s="590"/>
      <c r="AY52" s="5"/>
    </row>
    <row r="53" spans="1:51" ht="15" customHeight="1">
      <c r="A53" s="1"/>
      <c r="B53" s="2"/>
      <c r="C53" s="5"/>
      <c r="D53" s="589"/>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c r="AG53" s="428"/>
      <c r="AH53" s="428"/>
      <c r="AI53" s="428"/>
      <c r="AJ53" s="428"/>
      <c r="AK53" s="428"/>
      <c r="AL53" s="428"/>
      <c r="AM53" s="428"/>
      <c r="AN53" s="428"/>
      <c r="AO53" s="428"/>
      <c r="AP53" s="428"/>
      <c r="AQ53" s="428"/>
      <c r="AR53" s="428"/>
      <c r="AS53" s="428"/>
      <c r="AT53" s="428"/>
      <c r="AU53" s="428"/>
      <c r="AV53" s="428"/>
      <c r="AW53" s="428"/>
      <c r="AX53" s="590"/>
      <c r="AY53" s="5"/>
    </row>
    <row r="54" spans="1:51" ht="15" customHeight="1">
      <c r="A54" s="1"/>
      <c r="B54" s="2"/>
      <c r="C54" s="5"/>
      <c r="D54" s="47"/>
      <c r="E54" s="45"/>
      <c r="F54" s="45"/>
      <c r="G54" s="45"/>
      <c r="H54" s="45"/>
      <c r="I54" s="45"/>
      <c r="J54" s="45"/>
      <c r="K54" s="45"/>
      <c r="L54" s="45"/>
      <c r="M54" s="45"/>
      <c r="N54" s="45"/>
      <c r="O54" s="45"/>
      <c r="P54" s="45"/>
      <c r="Q54" s="45"/>
      <c r="R54" s="45"/>
      <c r="S54" s="45"/>
      <c r="T54" s="45"/>
      <c r="U54" s="45"/>
      <c r="V54" s="45"/>
      <c r="W54" s="45"/>
      <c r="X54" s="45"/>
      <c r="Y54" s="45"/>
      <c r="Z54" s="45"/>
      <c r="AA54" s="25"/>
      <c r="AB54" s="45"/>
      <c r="AC54" s="45"/>
      <c r="AD54" s="45"/>
      <c r="AE54" s="45"/>
      <c r="AF54" s="45"/>
      <c r="AG54" s="45"/>
      <c r="AH54" s="45"/>
      <c r="AI54" s="45"/>
      <c r="AJ54" s="45"/>
      <c r="AK54" s="45"/>
      <c r="AL54" s="45"/>
      <c r="AM54" s="45"/>
      <c r="AN54" s="45"/>
      <c r="AO54" s="45"/>
      <c r="AP54" s="45"/>
      <c r="AQ54" s="45"/>
      <c r="AR54" s="45"/>
      <c r="AS54" s="45"/>
      <c r="AT54" s="45"/>
      <c r="AU54" s="45"/>
      <c r="AV54" s="45"/>
      <c r="AW54" s="45"/>
      <c r="AX54" s="46"/>
      <c r="AY54" s="5"/>
    </row>
    <row r="55" spans="1:51" ht="15" customHeight="1">
      <c r="A55" s="1"/>
      <c r="B55" s="2"/>
      <c r="C55" s="5"/>
      <c r="D55" s="33" t="s">
        <v>219</v>
      </c>
      <c r="E55" s="25"/>
      <c r="F55" s="25"/>
      <c r="G55" s="25"/>
      <c r="H55" s="25"/>
      <c r="I55" s="39"/>
      <c r="J55" s="39"/>
      <c r="K55" s="25"/>
      <c r="L55" s="25"/>
      <c r="M55" s="25"/>
      <c r="N55" s="39" t="s">
        <v>220</v>
      </c>
      <c r="O55" s="25"/>
      <c r="P55" s="39"/>
      <c r="Q55" s="25"/>
      <c r="R55" s="25"/>
      <c r="S55" s="25"/>
      <c r="T55" s="25"/>
      <c r="U55" s="39"/>
      <c r="V55" s="39" t="s">
        <v>221</v>
      </c>
      <c r="W55" s="25"/>
      <c r="X55" s="39"/>
      <c r="Y55" s="25"/>
      <c r="Z55" s="25"/>
      <c r="AA55" s="39"/>
      <c r="AB55" s="25"/>
      <c r="AC55" s="25"/>
      <c r="AD55" s="25"/>
      <c r="AE55" s="39" t="s">
        <v>222</v>
      </c>
      <c r="AF55" s="25"/>
      <c r="AG55" s="25"/>
      <c r="AH55" s="25"/>
      <c r="AI55" s="25"/>
      <c r="AJ55" s="25"/>
      <c r="AK55" s="25"/>
      <c r="AL55" s="25"/>
      <c r="AM55" s="25"/>
      <c r="AN55" s="25"/>
      <c r="AO55" s="39" t="s">
        <v>223</v>
      </c>
      <c r="AP55" s="25"/>
      <c r="AQ55" s="25"/>
      <c r="AR55" s="25"/>
      <c r="AS55" s="25"/>
      <c r="AT55" s="25"/>
      <c r="AU55" s="25"/>
      <c r="AV55" s="25"/>
      <c r="AW55" s="25"/>
      <c r="AX55" s="21"/>
      <c r="AY55" s="5"/>
    </row>
    <row r="56" spans="1:51" ht="15" customHeight="1">
      <c r="A56" s="1"/>
      <c r="B56" s="2"/>
      <c r="C56" s="5"/>
      <c r="D56" s="561"/>
      <c r="E56" s="562"/>
      <c r="F56" s="562"/>
      <c r="G56" s="562"/>
      <c r="H56" s="562"/>
      <c r="I56" s="562"/>
      <c r="J56" s="562"/>
      <c r="K56" s="562"/>
      <c r="L56" s="563"/>
      <c r="M56" s="25"/>
      <c r="N56" s="561"/>
      <c r="O56" s="562"/>
      <c r="P56" s="562"/>
      <c r="Q56" s="562"/>
      <c r="R56" s="562"/>
      <c r="S56" s="562"/>
      <c r="T56" s="563"/>
      <c r="U56" s="25"/>
      <c r="V56" s="561"/>
      <c r="W56" s="562"/>
      <c r="X56" s="562"/>
      <c r="Y56" s="562"/>
      <c r="Z56" s="562"/>
      <c r="AA56" s="562"/>
      <c r="AB56" s="562"/>
      <c r="AC56" s="563"/>
      <c r="AD56" s="25"/>
      <c r="AE56" s="586"/>
      <c r="AF56" s="587"/>
      <c r="AG56" s="587"/>
      <c r="AH56" s="587"/>
      <c r="AI56" s="587"/>
      <c r="AJ56" s="587"/>
      <c r="AK56" s="587"/>
      <c r="AL56" s="587"/>
      <c r="AM56" s="588"/>
      <c r="AN56" s="25"/>
      <c r="AO56" s="561"/>
      <c r="AP56" s="562"/>
      <c r="AQ56" s="562"/>
      <c r="AR56" s="562"/>
      <c r="AS56" s="562"/>
      <c r="AT56" s="562"/>
      <c r="AU56" s="562"/>
      <c r="AV56" s="562"/>
      <c r="AW56" s="562"/>
      <c r="AX56" s="563"/>
      <c r="AY56" s="5"/>
    </row>
    <row r="57" spans="1:51" ht="15" customHeight="1">
      <c r="A57" s="1"/>
      <c r="B57" s="2"/>
      <c r="C57" s="5"/>
      <c r="D57" s="20"/>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1"/>
      <c r="AY57" s="5"/>
    </row>
    <row r="58" spans="1:51" ht="15" customHeight="1">
      <c r="A58" s="1"/>
      <c r="B58" s="2"/>
      <c r="C58" s="5"/>
      <c r="D58" s="33" t="s">
        <v>204</v>
      </c>
      <c r="E58" s="25"/>
      <c r="F58" s="25"/>
      <c r="G58" s="25"/>
      <c r="H58" s="25"/>
      <c r="I58" s="25"/>
      <c r="J58" s="25"/>
      <c r="K58" s="25"/>
      <c r="L58" s="25"/>
      <c r="M58" s="25"/>
      <c r="N58" s="39" t="s">
        <v>228</v>
      </c>
      <c r="O58" s="25"/>
      <c r="P58" s="39"/>
      <c r="Q58" s="25"/>
      <c r="R58" s="25"/>
      <c r="S58" s="25"/>
      <c r="T58" s="25"/>
      <c r="U58" s="25"/>
      <c r="V58" s="25"/>
      <c r="W58" s="25"/>
      <c r="X58" s="25"/>
      <c r="Y58" s="25"/>
      <c r="Z58" s="25"/>
      <c r="AA58" s="25"/>
      <c r="AB58" s="25"/>
      <c r="AC58" s="39"/>
      <c r="AD58" s="25"/>
      <c r="AE58" s="39" t="s">
        <v>206</v>
      </c>
      <c r="AF58" s="39"/>
      <c r="AG58" s="25"/>
      <c r="AH58" s="25"/>
      <c r="AI58" s="25"/>
      <c r="AJ58" s="25"/>
      <c r="AK58" s="25"/>
      <c r="AL58" s="25"/>
      <c r="AM58" s="25"/>
      <c r="AN58" s="25"/>
      <c r="AO58" s="39" t="s">
        <v>207</v>
      </c>
      <c r="AP58" s="25"/>
      <c r="AQ58" s="25"/>
      <c r="AR58" s="25"/>
      <c r="AS58" s="25"/>
      <c r="AT58" s="25"/>
      <c r="AU58" s="39" t="s">
        <v>208</v>
      </c>
      <c r="AV58" s="25"/>
      <c r="AW58" s="25"/>
      <c r="AX58" s="21"/>
      <c r="AY58" s="5"/>
    </row>
    <row r="59" spans="1:51" ht="15" customHeight="1">
      <c r="A59" s="1"/>
      <c r="B59" s="2"/>
      <c r="C59" s="5"/>
      <c r="D59" s="561"/>
      <c r="E59" s="562"/>
      <c r="F59" s="562"/>
      <c r="G59" s="562"/>
      <c r="H59" s="562"/>
      <c r="I59" s="562"/>
      <c r="J59" s="562"/>
      <c r="K59" s="562"/>
      <c r="L59" s="563"/>
      <c r="M59" s="25"/>
      <c r="N59" s="561"/>
      <c r="O59" s="562"/>
      <c r="P59" s="562"/>
      <c r="Q59" s="562"/>
      <c r="R59" s="562"/>
      <c r="S59" s="562"/>
      <c r="T59" s="562"/>
      <c r="U59" s="562"/>
      <c r="V59" s="562"/>
      <c r="W59" s="562"/>
      <c r="X59" s="562"/>
      <c r="Y59" s="562"/>
      <c r="Z59" s="562"/>
      <c r="AA59" s="562"/>
      <c r="AB59" s="562"/>
      <c r="AC59" s="563"/>
      <c r="AD59" s="25"/>
      <c r="AE59" s="561"/>
      <c r="AF59" s="562"/>
      <c r="AG59" s="562"/>
      <c r="AH59" s="562"/>
      <c r="AI59" s="562"/>
      <c r="AJ59" s="562"/>
      <c r="AK59" s="562"/>
      <c r="AL59" s="562"/>
      <c r="AM59" s="563"/>
      <c r="AN59" s="25"/>
      <c r="AO59" s="561"/>
      <c r="AP59" s="562"/>
      <c r="AQ59" s="562"/>
      <c r="AR59" s="562"/>
      <c r="AS59" s="563"/>
      <c r="AT59" s="25"/>
      <c r="AU59" s="576"/>
      <c r="AV59" s="577"/>
      <c r="AW59" s="577"/>
      <c r="AX59" s="578"/>
      <c r="AY59" s="5"/>
    </row>
    <row r="60" spans="1:51" ht="15" customHeight="1">
      <c r="A60" s="1"/>
      <c r="B60" s="2"/>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row>
    <row r="61" spans="1:51" ht="15" customHeight="1">
      <c r="A61" s="1"/>
      <c r="B61" s="2"/>
      <c r="C61" s="5"/>
      <c r="D61" s="5"/>
      <c r="E61" s="5"/>
      <c r="F61" s="5"/>
      <c r="G61" s="5"/>
      <c r="H61" s="5"/>
      <c r="I61" s="5"/>
      <c r="J61" s="5"/>
      <c r="K61" s="5"/>
      <c r="L61" s="5"/>
      <c r="M61" s="5"/>
      <c r="N61" s="5"/>
      <c r="O61" s="5"/>
      <c r="P61" s="5"/>
      <c r="Q61" s="5"/>
      <c r="R61" s="5"/>
      <c r="S61" s="5"/>
      <c r="T61" s="5"/>
      <c r="U61" s="5"/>
      <c r="V61" s="5"/>
      <c r="W61" s="5"/>
      <c r="X61" s="5"/>
      <c r="Y61" s="5"/>
      <c r="Z61" s="5"/>
      <c r="AA61" s="5" t="s">
        <v>234</v>
      </c>
      <c r="AB61" s="5"/>
      <c r="AC61" s="5"/>
      <c r="AD61" s="5"/>
      <c r="AE61" s="5"/>
      <c r="AF61" s="5"/>
      <c r="AG61" s="5"/>
      <c r="AH61" s="5"/>
      <c r="AI61" s="5"/>
      <c r="AJ61" s="5"/>
      <c r="AK61" s="5"/>
      <c r="AL61" s="5"/>
      <c r="AM61" s="5"/>
      <c r="AN61" s="5"/>
      <c r="AO61" s="5"/>
      <c r="AP61" s="5"/>
      <c r="AQ61" s="5"/>
      <c r="AR61" s="5"/>
      <c r="AS61" s="5"/>
      <c r="AT61" s="5"/>
      <c r="AU61" s="5"/>
      <c r="AV61" s="5"/>
      <c r="AW61" s="5"/>
      <c r="AX61" s="5"/>
      <c r="AY61" s="5"/>
    </row>
    <row r="62" spans="1:51" ht="15" customHeight="1">
      <c r="A62" s="1"/>
      <c r="B62" s="2"/>
      <c r="C62" s="5"/>
      <c r="D62" s="552" t="s">
        <v>229</v>
      </c>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3"/>
      <c r="AC62" s="553"/>
      <c r="AD62" s="553"/>
      <c r="AE62" s="553"/>
      <c r="AF62" s="553"/>
      <c r="AG62" s="553"/>
      <c r="AH62" s="553"/>
      <c r="AI62" s="553"/>
      <c r="AJ62" s="553"/>
      <c r="AK62" s="553"/>
      <c r="AL62" s="553"/>
      <c r="AM62" s="553"/>
      <c r="AN62" s="553"/>
      <c r="AO62" s="553"/>
      <c r="AP62" s="553"/>
      <c r="AQ62" s="553"/>
      <c r="AR62" s="553"/>
      <c r="AS62" s="553"/>
      <c r="AT62" s="553"/>
      <c r="AU62" s="553"/>
      <c r="AV62" s="553"/>
      <c r="AW62" s="553"/>
      <c r="AX62" s="554"/>
      <c r="AY62" s="5"/>
    </row>
    <row r="63" spans="1:51" ht="15" customHeight="1">
      <c r="A63" s="1"/>
      <c r="B63" s="2"/>
      <c r="C63" s="5"/>
      <c r="D63" s="555"/>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c r="AE63" s="556"/>
      <c r="AF63" s="556"/>
      <c r="AG63" s="556"/>
      <c r="AH63" s="556"/>
      <c r="AI63" s="556"/>
      <c r="AJ63" s="556"/>
      <c r="AK63" s="556"/>
      <c r="AL63" s="556"/>
      <c r="AM63" s="556"/>
      <c r="AN63" s="556"/>
      <c r="AO63" s="556"/>
      <c r="AP63" s="556"/>
      <c r="AQ63" s="556"/>
      <c r="AR63" s="556"/>
      <c r="AS63" s="556"/>
      <c r="AT63" s="556"/>
      <c r="AU63" s="556"/>
      <c r="AV63" s="556"/>
      <c r="AW63" s="556"/>
      <c r="AX63" s="557"/>
      <c r="AY63" s="5"/>
    </row>
    <row r="64" spans="1:51" ht="15" customHeight="1">
      <c r="A64" s="1"/>
      <c r="B64" s="2"/>
      <c r="C64" s="5"/>
      <c r="D64" s="20"/>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1"/>
      <c r="AY64" s="5"/>
    </row>
    <row r="65" spans="1:51" ht="15" customHeight="1">
      <c r="A65" s="1"/>
      <c r="B65" s="2"/>
      <c r="C65" s="5"/>
      <c r="D65" s="536" t="s">
        <v>230</v>
      </c>
      <c r="E65" s="537"/>
      <c r="F65" s="537"/>
      <c r="G65" s="537"/>
      <c r="H65" s="537"/>
      <c r="I65" s="537"/>
      <c r="J65" s="537"/>
      <c r="K65" s="537"/>
      <c r="L65" s="537"/>
      <c r="M65" s="537"/>
      <c r="N65" s="537"/>
      <c r="O65" s="537"/>
      <c r="P65" s="537"/>
      <c r="Q65" s="537"/>
      <c r="R65" s="537"/>
      <c r="S65" s="537"/>
      <c r="T65" s="537"/>
      <c r="U65" s="537"/>
      <c r="V65" s="537"/>
      <c r="W65" s="537"/>
      <c r="X65" s="537"/>
      <c r="Y65" s="537"/>
      <c r="Z65" s="538"/>
      <c r="AA65" s="25"/>
      <c r="AB65" s="536" t="s">
        <v>231</v>
      </c>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8"/>
      <c r="AY65" s="5"/>
    </row>
    <row r="66" spans="1:51" ht="15" customHeight="1">
      <c r="A66" s="1"/>
      <c r="B66" s="2"/>
      <c r="C66" s="5"/>
      <c r="D66" s="536"/>
      <c r="E66" s="537"/>
      <c r="F66" s="537"/>
      <c r="G66" s="537"/>
      <c r="H66" s="537"/>
      <c r="I66" s="537"/>
      <c r="J66" s="537"/>
      <c r="K66" s="537"/>
      <c r="L66" s="537"/>
      <c r="M66" s="537"/>
      <c r="N66" s="537"/>
      <c r="O66" s="537"/>
      <c r="P66" s="537"/>
      <c r="Q66" s="537"/>
      <c r="R66" s="537"/>
      <c r="S66" s="537"/>
      <c r="T66" s="537"/>
      <c r="U66" s="537"/>
      <c r="V66" s="537"/>
      <c r="W66" s="537"/>
      <c r="X66" s="537"/>
      <c r="Y66" s="537"/>
      <c r="Z66" s="538"/>
      <c r="AA66" s="25"/>
      <c r="AB66" s="536"/>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8"/>
      <c r="AY66" s="5"/>
    </row>
    <row r="67" spans="1:51" ht="15" customHeight="1">
      <c r="A67" s="1"/>
      <c r="B67" s="2"/>
      <c r="C67" s="5"/>
      <c r="D67" s="20"/>
      <c r="E67" s="25"/>
      <c r="F67" s="25"/>
      <c r="G67" s="25"/>
      <c r="H67" s="25"/>
      <c r="I67" s="25"/>
      <c r="J67" s="25"/>
      <c r="K67" s="25"/>
      <c r="L67" s="25"/>
      <c r="M67" s="25"/>
      <c r="N67" s="25"/>
      <c r="O67" s="25"/>
      <c r="P67" s="25"/>
      <c r="Q67" s="25"/>
      <c r="R67" s="25"/>
      <c r="S67" s="25"/>
      <c r="T67" s="25"/>
      <c r="U67" s="25"/>
      <c r="V67" s="25"/>
      <c r="W67" s="25"/>
      <c r="X67" s="25"/>
      <c r="Y67" s="25"/>
      <c r="Z67" s="21"/>
      <c r="AA67" s="25"/>
      <c r="AB67" s="20"/>
      <c r="AC67" s="25"/>
      <c r="AD67" s="25"/>
      <c r="AE67" s="25"/>
      <c r="AF67" s="25"/>
      <c r="AG67" s="25"/>
      <c r="AH67" s="25"/>
      <c r="AI67" s="25"/>
      <c r="AJ67" s="25"/>
      <c r="AK67" s="25"/>
      <c r="AL67" s="25"/>
      <c r="AM67" s="25"/>
      <c r="AN67" s="25"/>
      <c r="AO67" s="25"/>
      <c r="AP67" s="25"/>
      <c r="AQ67" s="25"/>
      <c r="AR67" s="25"/>
      <c r="AS67" s="25"/>
      <c r="AT67" s="25"/>
      <c r="AU67" s="25"/>
      <c r="AV67" s="25"/>
      <c r="AW67" s="25"/>
      <c r="AX67" s="21"/>
      <c r="AY67" s="5"/>
    </row>
    <row r="68" spans="1:51" ht="15" customHeight="1">
      <c r="A68" s="1"/>
      <c r="B68" s="2"/>
      <c r="C68" s="5"/>
      <c r="D68" s="33" t="s">
        <v>219</v>
      </c>
      <c r="E68" s="25"/>
      <c r="F68" s="25"/>
      <c r="G68" s="25"/>
      <c r="H68" s="25"/>
      <c r="I68" s="39" t="s">
        <v>220</v>
      </c>
      <c r="J68" s="39"/>
      <c r="K68" s="25"/>
      <c r="L68" s="25"/>
      <c r="M68" s="25"/>
      <c r="N68" s="39" t="s">
        <v>221</v>
      </c>
      <c r="O68" s="25"/>
      <c r="P68" s="39"/>
      <c r="Q68" s="25"/>
      <c r="R68" s="25"/>
      <c r="S68" s="25"/>
      <c r="T68" s="25"/>
      <c r="U68" s="25"/>
      <c r="V68" s="39" t="s">
        <v>222</v>
      </c>
      <c r="W68" s="39"/>
      <c r="X68" s="25"/>
      <c r="Y68" s="39"/>
      <c r="Z68" s="21"/>
      <c r="AA68" s="25"/>
      <c r="AB68" s="33" t="s">
        <v>219</v>
      </c>
      <c r="AC68" s="25"/>
      <c r="AD68" s="25"/>
      <c r="AE68" s="25"/>
      <c r="AF68" s="25"/>
      <c r="AG68" s="39" t="s">
        <v>220</v>
      </c>
      <c r="AH68" s="39"/>
      <c r="AI68" s="25"/>
      <c r="AJ68" s="25"/>
      <c r="AK68" s="25"/>
      <c r="AL68" s="39" t="s">
        <v>221</v>
      </c>
      <c r="AM68" s="25"/>
      <c r="AN68" s="39"/>
      <c r="AO68" s="25"/>
      <c r="AP68" s="25"/>
      <c r="AQ68" s="25"/>
      <c r="AR68" s="25"/>
      <c r="AS68" s="25"/>
      <c r="AT68" s="39" t="s">
        <v>222</v>
      </c>
      <c r="AU68" s="39"/>
      <c r="AV68" s="25"/>
      <c r="AW68" s="39"/>
      <c r="AX68" s="21"/>
      <c r="AY68" s="5"/>
    </row>
    <row r="69" spans="1:51" ht="15" customHeight="1">
      <c r="A69" s="1"/>
      <c r="B69" s="2"/>
      <c r="C69" s="5"/>
      <c r="D69" s="561"/>
      <c r="E69" s="562"/>
      <c r="F69" s="562"/>
      <c r="G69" s="563"/>
      <c r="H69" s="25"/>
      <c r="I69" s="561"/>
      <c r="J69" s="562"/>
      <c r="K69" s="562"/>
      <c r="L69" s="563"/>
      <c r="M69" s="25"/>
      <c r="N69" s="579"/>
      <c r="O69" s="580"/>
      <c r="P69" s="580"/>
      <c r="Q69" s="580"/>
      <c r="R69" s="580"/>
      <c r="S69" s="580"/>
      <c r="T69" s="581"/>
      <c r="U69" s="25"/>
      <c r="V69" s="582"/>
      <c r="W69" s="583"/>
      <c r="X69" s="583"/>
      <c r="Y69" s="583"/>
      <c r="Z69" s="584"/>
      <c r="AA69" s="25"/>
      <c r="AB69" s="561"/>
      <c r="AC69" s="562"/>
      <c r="AD69" s="562"/>
      <c r="AE69" s="563"/>
      <c r="AF69" s="25"/>
      <c r="AG69" s="561"/>
      <c r="AH69" s="562"/>
      <c r="AI69" s="562"/>
      <c r="AJ69" s="563"/>
      <c r="AK69" s="25"/>
      <c r="AL69" s="579"/>
      <c r="AM69" s="580"/>
      <c r="AN69" s="580"/>
      <c r="AO69" s="580"/>
      <c r="AP69" s="580"/>
      <c r="AQ69" s="580"/>
      <c r="AR69" s="581"/>
      <c r="AS69" s="25"/>
      <c r="AT69" s="582"/>
      <c r="AU69" s="583"/>
      <c r="AV69" s="583"/>
      <c r="AW69" s="583"/>
      <c r="AX69" s="584"/>
      <c r="AY69" s="5"/>
    </row>
    <row r="70" spans="1:51" ht="15" customHeight="1">
      <c r="A70" s="1"/>
      <c r="B70" s="2"/>
      <c r="C70" s="5"/>
      <c r="D70" s="20"/>
      <c r="E70" s="25"/>
      <c r="F70" s="25"/>
      <c r="G70" s="25"/>
      <c r="H70" s="25"/>
      <c r="I70" s="25"/>
      <c r="J70" s="25"/>
      <c r="K70" s="25"/>
      <c r="L70" s="25"/>
      <c r="M70" s="25"/>
      <c r="N70" s="25"/>
      <c r="O70" s="25"/>
      <c r="P70" s="25"/>
      <c r="Q70" s="25"/>
      <c r="R70" s="25"/>
      <c r="S70" s="25"/>
      <c r="T70" s="25"/>
      <c r="U70" s="25"/>
      <c r="V70" s="25"/>
      <c r="W70" s="25"/>
      <c r="X70" s="25"/>
      <c r="Y70" s="25"/>
      <c r="Z70" s="21"/>
      <c r="AA70" s="25"/>
      <c r="AB70" s="20"/>
      <c r="AC70" s="25"/>
      <c r="AD70" s="25"/>
      <c r="AE70" s="25"/>
      <c r="AF70" s="25"/>
      <c r="AG70" s="25"/>
      <c r="AH70" s="25"/>
      <c r="AI70" s="25"/>
      <c r="AJ70" s="25"/>
      <c r="AK70" s="25"/>
      <c r="AL70" s="25"/>
      <c r="AM70" s="25"/>
      <c r="AN70" s="25"/>
      <c r="AO70" s="25"/>
      <c r="AP70" s="25"/>
      <c r="AQ70" s="25"/>
      <c r="AR70" s="25"/>
      <c r="AS70" s="25"/>
      <c r="AT70" s="25"/>
      <c r="AU70" s="25"/>
      <c r="AV70" s="25"/>
      <c r="AW70" s="25"/>
      <c r="AX70" s="21"/>
      <c r="AY70" s="5"/>
    </row>
    <row r="71" spans="1:51" ht="15" customHeight="1">
      <c r="A71" s="1"/>
      <c r="B71" s="2"/>
      <c r="C71" s="5"/>
      <c r="D71" s="33" t="s">
        <v>223</v>
      </c>
      <c r="E71" s="25"/>
      <c r="F71" s="25"/>
      <c r="G71" s="25"/>
      <c r="H71" s="25"/>
      <c r="I71" s="25"/>
      <c r="J71" s="25"/>
      <c r="K71" s="25"/>
      <c r="L71" s="25"/>
      <c r="M71" s="25"/>
      <c r="N71" s="25"/>
      <c r="O71" s="57" t="s">
        <v>204</v>
      </c>
      <c r="P71" s="25"/>
      <c r="Q71" s="25"/>
      <c r="R71" s="25"/>
      <c r="S71" s="25"/>
      <c r="T71" s="25"/>
      <c r="U71" s="25"/>
      <c r="V71" s="25"/>
      <c r="W71" s="25"/>
      <c r="X71" s="25"/>
      <c r="Y71" s="25"/>
      <c r="Z71" s="21"/>
      <c r="AA71" s="25"/>
      <c r="AB71" s="33" t="s">
        <v>223</v>
      </c>
      <c r="AC71" s="25"/>
      <c r="AD71" s="25"/>
      <c r="AE71" s="25"/>
      <c r="AF71" s="25"/>
      <c r="AG71" s="25"/>
      <c r="AH71" s="25"/>
      <c r="AI71" s="25"/>
      <c r="AJ71" s="25"/>
      <c r="AK71" s="25"/>
      <c r="AL71" s="25"/>
      <c r="AM71" s="57" t="s">
        <v>204</v>
      </c>
      <c r="AN71" s="25"/>
      <c r="AO71" s="25"/>
      <c r="AP71" s="25"/>
      <c r="AQ71" s="25"/>
      <c r="AR71" s="25"/>
      <c r="AS71" s="25"/>
      <c r="AT71" s="25"/>
      <c r="AU71" s="25"/>
      <c r="AV71" s="25"/>
      <c r="AW71" s="25"/>
      <c r="AX71" s="21"/>
      <c r="AY71" s="5"/>
    </row>
    <row r="72" spans="1:51" ht="15" customHeight="1">
      <c r="A72" s="1"/>
      <c r="B72" s="2"/>
      <c r="C72" s="5"/>
      <c r="D72" s="561"/>
      <c r="E72" s="562"/>
      <c r="F72" s="562"/>
      <c r="G72" s="562"/>
      <c r="H72" s="562"/>
      <c r="I72" s="562"/>
      <c r="J72" s="562"/>
      <c r="K72" s="562"/>
      <c r="L72" s="562"/>
      <c r="M72" s="563"/>
      <c r="N72" s="25"/>
      <c r="O72" s="585"/>
      <c r="P72" s="562"/>
      <c r="Q72" s="562"/>
      <c r="R72" s="562"/>
      <c r="S72" s="562"/>
      <c r="T72" s="562"/>
      <c r="U72" s="562"/>
      <c r="V72" s="562"/>
      <c r="W72" s="562"/>
      <c r="X72" s="562"/>
      <c r="Y72" s="562"/>
      <c r="Z72" s="563"/>
      <c r="AA72" s="25"/>
      <c r="AB72" s="561"/>
      <c r="AC72" s="562"/>
      <c r="AD72" s="562"/>
      <c r="AE72" s="562"/>
      <c r="AF72" s="562"/>
      <c r="AG72" s="562"/>
      <c r="AH72" s="562"/>
      <c r="AI72" s="562"/>
      <c r="AJ72" s="562"/>
      <c r="AK72" s="563"/>
      <c r="AL72" s="25"/>
      <c r="AM72" s="585"/>
      <c r="AN72" s="562"/>
      <c r="AO72" s="562"/>
      <c r="AP72" s="562"/>
      <c r="AQ72" s="562"/>
      <c r="AR72" s="562"/>
      <c r="AS72" s="562"/>
      <c r="AT72" s="562"/>
      <c r="AU72" s="562"/>
      <c r="AV72" s="562"/>
      <c r="AW72" s="562"/>
      <c r="AX72" s="563"/>
      <c r="AY72" s="5"/>
    </row>
    <row r="73" spans="1:51" ht="15" customHeight="1">
      <c r="A73" s="1"/>
      <c r="B73" s="2"/>
      <c r="C73" s="5"/>
      <c r="D73" s="20"/>
      <c r="E73" s="25"/>
      <c r="F73" s="25"/>
      <c r="G73" s="25"/>
      <c r="H73" s="25"/>
      <c r="I73" s="25"/>
      <c r="J73" s="25"/>
      <c r="K73" s="25"/>
      <c r="L73" s="25"/>
      <c r="M73" s="25"/>
      <c r="N73" s="25"/>
      <c r="O73" s="25"/>
      <c r="P73" s="25"/>
      <c r="Q73" s="25"/>
      <c r="R73" s="25"/>
      <c r="S73" s="25"/>
      <c r="T73" s="25"/>
      <c r="U73" s="25"/>
      <c r="V73" s="25"/>
      <c r="W73" s="25"/>
      <c r="X73" s="25"/>
      <c r="Y73" s="25"/>
      <c r="Z73" s="21"/>
      <c r="AA73" s="25"/>
      <c r="AB73" s="20"/>
      <c r="AC73" s="25"/>
      <c r="AD73" s="25"/>
      <c r="AE73" s="25"/>
      <c r="AF73" s="25"/>
      <c r="AG73" s="25"/>
      <c r="AH73" s="25"/>
      <c r="AI73" s="25"/>
      <c r="AJ73" s="25"/>
      <c r="AK73" s="25"/>
      <c r="AL73" s="25"/>
      <c r="AM73" s="25"/>
      <c r="AN73" s="25"/>
      <c r="AO73" s="25"/>
      <c r="AP73" s="25"/>
      <c r="AQ73" s="25"/>
      <c r="AR73" s="25"/>
      <c r="AS73" s="25"/>
      <c r="AT73" s="25"/>
      <c r="AU73" s="25"/>
      <c r="AV73" s="25"/>
      <c r="AW73" s="25"/>
      <c r="AX73" s="21"/>
      <c r="AY73" s="5"/>
    </row>
    <row r="74" spans="1:51" ht="15" customHeight="1">
      <c r="A74" s="1"/>
      <c r="B74" s="2"/>
      <c r="C74" s="5"/>
      <c r="D74" s="33" t="s">
        <v>228</v>
      </c>
      <c r="E74" s="25"/>
      <c r="F74" s="39"/>
      <c r="G74" s="25"/>
      <c r="H74" s="25"/>
      <c r="I74" s="25"/>
      <c r="J74" s="25"/>
      <c r="K74" s="25"/>
      <c r="L74" s="25"/>
      <c r="M74" s="25"/>
      <c r="N74" s="25"/>
      <c r="O74" s="25"/>
      <c r="P74" s="25"/>
      <c r="Q74" s="25"/>
      <c r="R74" s="25"/>
      <c r="S74" s="39"/>
      <c r="T74" s="25"/>
      <c r="U74" s="25"/>
      <c r="V74" s="25"/>
      <c r="W74" s="25"/>
      <c r="X74" s="25"/>
      <c r="Y74" s="25"/>
      <c r="Z74" s="21"/>
      <c r="AA74" s="25"/>
      <c r="AB74" s="33" t="s">
        <v>228</v>
      </c>
      <c r="AC74" s="25"/>
      <c r="AD74" s="39"/>
      <c r="AE74" s="25"/>
      <c r="AF74" s="25"/>
      <c r="AG74" s="25"/>
      <c r="AH74" s="25"/>
      <c r="AI74" s="25"/>
      <c r="AJ74" s="25"/>
      <c r="AK74" s="25"/>
      <c r="AL74" s="25"/>
      <c r="AM74" s="25"/>
      <c r="AN74" s="25"/>
      <c r="AO74" s="25"/>
      <c r="AP74" s="25"/>
      <c r="AQ74" s="39"/>
      <c r="AR74" s="25"/>
      <c r="AS74" s="25"/>
      <c r="AT74" s="25"/>
      <c r="AU74" s="25"/>
      <c r="AV74" s="25"/>
      <c r="AW74" s="25"/>
      <c r="AX74" s="21"/>
      <c r="AY74" s="5"/>
    </row>
    <row r="75" spans="1:51" ht="15" customHeight="1">
      <c r="A75" s="1"/>
      <c r="B75" s="2"/>
      <c r="C75" s="5"/>
      <c r="D75" s="561"/>
      <c r="E75" s="562"/>
      <c r="F75" s="562"/>
      <c r="G75" s="562"/>
      <c r="H75" s="562"/>
      <c r="I75" s="562"/>
      <c r="J75" s="562"/>
      <c r="K75" s="562"/>
      <c r="L75" s="562"/>
      <c r="M75" s="562"/>
      <c r="N75" s="562"/>
      <c r="O75" s="562"/>
      <c r="P75" s="562"/>
      <c r="Q75" s="562"/>
      <c r="R75" s="562"/>
      <c r="S75" s="562"/>
      <c r="T75" s="562"/>
      <c r="U75" s="562"/>
      <c r="V75" s="562"/>
      <c r="W75" s="562"/>
      <c r="X75" s="562"/>
      <c r="Y75" s="562"/>
      <c r="Z75" s="563"/>
      <c r="AA75" s="25"/>
      <c r="AB75" s="561"/>
      <c r="AC75" s="562"/>
      <c r="AD75" s="562"/>
      <c r="AE75" s="562"/>
      <c r="AF75" s="562"/>
      <c r="AG75" s="562"/>
      <c r="AH75" s="562"/>
      <c r="AI75" s="562"/>
      <c r="AJ75" s="562"/>
      <c r="AK75" s="562"/>
      <c r="AL75" s="562"/>
      <c r="AM75" s="562"/>
      <c r="AN75" s="562"/>
      <c r="AO75" s="562"/>
      <c r="AP75" s="562"/>
      <c r="AQ75" s="562"/>
      <c r="AR75" s="562"/>
      <c r="AS75" s="562"/>
      <c r="AT75" s="562"/>
      <c r="AU75" s="562"/>
      <c r="AV75" s="562"/>
      <c r="AW75" s="562"/>
      <c r="AX75" s="563"/>
      <c r="AY75" s="5"/>
    </row>
    <row r="76" spans="1:51" ht="15" customHeight="1">
      <c r="A76" s="1"/>
      <c r="B76" s="2"/>
      <c r="C76" s="5"/>
      <c r="D76" s="20"/>
      <c r="E76" s="25"/>
      <c r="F76" s="25"/>
      <c r="G76" s="25"/>
      <c r="H76" s="25"/>
      <c r="I76" s="25"/>
      <c r="J76" s="25"/>
      <c r="K76" s="25"/>
      <c r="L76" s="25"/>
      <c r="M76" s="25"/>
      <c r="N76" s="25"/>
      <c r="O76" s="25"/>
      <c r="P76" s="25"/>
      <c r="Q76" s="25"/>
      <c r="R76" s="25"/>
      <c r="S76" s="25"/>
      <c r="T76" s="25"/>
      <c r="U76" s="25"/>
      <c r="V76" s="25"/>
      <c r="W76" s="25"/>
      <c r="X76" s="25"/>
      <c r="Y76" s="25"/>
      <c r="Z76" s="21"/>
      <c r="AA76" s="25"/>
      <c r="AB76" s="20"/>
      <c r="AC76" s="25"/>
      <c r="AD76" s="25"/>
      <c r="AE76" s="25"/>
      <c r="AF76" s="25"/>
      <c r="AG76" s="25"/>
      <c r="AH76" s="25"/>
      <c r="AI76" s="25"/>
      <c r="AJ76" s="25"/>
      <c r="AK76" s="25"/>
      <c r="AL76" s="25"/>
      <c r="AM76" s="25"/>
      <c r="AN76" s="25"/>
      <c r="AO76" s="25"/>
      <c r="AP76" s="25"/>
      <c r="AQ76" s="25"/>
      <c r="AR76" s="25"/>
      <c r="AS76" s="25"/>
      <c r="AT76" s="25"/>
      <c r="AU76" s="25"/>
      <c r="AV76" s="25"/>
      <c r="AW76" s="25"/>
      <c r="AX76" s="21"/>
      <c r="AY76" s="5"/>
    </row>
    <row r="77" spans="1:51" ht="15" customHeight="1">
      <c r="A77" s="1"/>
      <c r="B77" s="2"/>
      <c r="C77" s="5"/>
      <c r="D77" s="33" t="s">
        <v>206</v>
      </c>
      <c r="E77" s="39"/>
      <c r="F77" s="25"/>
      <c r="G77" s="25"/>
      <c r="H77" s="25"/>
      <c r="I77" s="25"/>
      <c r="J77" s="25"/>
      <c r="K77" s="25"/>
      <c r="L77" s="25"/>
      <c r="M77" s="25"/>
      <c r="N77" s="39" t="s">
        <v>207</v>
      </c>
      <c r="O77" s="25"/>
      <c r="P77" s="25"/>
      <c r="Q77" s="25"/>
      <c r="R77" s="25"/>
      <c r="S77" s="25"/>
      <c r="T77" s="39" t="s">
        <v>208</v>
      </c>
      <c r="U77" s="25"/>
      <c r="V77" s="25"/>
      <c r="W77" s="25"/>
      <c r="X77" s="25"/>
      <c r="Y77" s="25"/>
      <c r="Z77" s="21"/>
      <c r="AA77" s="25"/>
      <c r="AB77" s="33" t="s">
        <v>206</v>
      </c>
      <c r="AC77" s="39"/>
      <c r="AD77" s="25"/>
      <c r="AE77" s="25"/>
      <c r="AF77" s="25"/>
      <c r="AG77" s="25"/>
      <c r="AH77" s="25"/>
      <c r="AI77" s="25"/>
      <c r="AJ77" s="25"/>
      <c r="AK77" s="25"/>
      <c r="AL77" s="39" t="s">
        <v>207</v>
      </c>
      <c r="AM77" s="25"/>
      <c r="AN77" s="25"/>
      <c r="AO77" s="25"/>
      <c r="AP77" s="25"/>
      <c r="AQ77" s="25"/>
      <c r="AR77" s="39" t="s">
        <v>208</v>
      </c>
      <c r="AS77" s="25"/>
      <c r="AT77" s="25"/>
      <c r="AU77" s="25"/>
      <c r="AV77" s="25"/>
      <c r="AW77" s="25"/>
      <c r="AX77" s="21"/>
      <c r="AY77" s="5"/>
    </row>
    <row r="78" spans="1:51" ht="15" customHeight="1">
      <c r="A78" s="1"/>
      <c r="B78" s="2"/>
      <c r="C78" s="5"/>
      <c r="D78" s="561"/>
      <c r="E78" s="562"/>
      <c r="F78" s="562"/>
      <c r="G78" s="562"/>
      <c r="H78" s="562"/>
      <c r="I78" s="562"/>
      <c r="J78" s="562"/>
      <c r="K78" s="562"/>
      <c r="L78" s="563"/>
      <c r="M78" s="25"/>
      <c r="N78" s="561"/>
      <c r="O78" s="562"/>
      <c r="P78" s="562"/>
      <c r="Q78" s="562"/>
      <c r="R78" s="563"/>
      <c r="S78" s="25"/>
      <c r="T78" s="576"/>
      <c r="U78" s="577"/>
      <c r="V78" s="577"/>
      <c r="W78" s="577"/>
      <c r="X78" s="577"/>
      <c r="Y78" s="577"/>
      <c r="Z78" s="578"/>
      <c r="AA78" s="25"/>
      <c r="AB78" s="561"/>
      <c r="AC78" s="562"/>
      <c r="AD78" s="562"/>
      <c r="AE78" s="562"/>
      <c r="AF78" s="562"/>
      <c r="AG78" s="562"/>
      <c r="AH78" s="562"/>
      <c r="AI78" s="562"/>
      <c r="AJ78" s="563"/>
      <c r="AK78" s="25"/>
      <c r="AL78" s="561"/>
      <c r="AM78" s="562"/>
      <c r="AN78" s="562"/>
      <c r="AO78" s="562"/>
      <c r="AP78" s="563"/>
      <c r="AQ78" s="25"/>
      <c r="AR78" s="576"/>
      <c r="AS78" s="577"/>
      <c r="AT78" s="577"/>
      <c r="AU78" s="577"/>
      <c r="AV78" s="577"/>
      <c r="AW78" s="577"/>
      <c r="AX78" s="578"/>
      <c r="AY78" s="5"/>
    </row>
    <row r="79" spans="1:51" ht="15" customHeight="1">
      <c r="A79" s="1"/>
      <c r="B79" s="2"/>
      <c r="C79" s="5"/>
      <c r="D79" s="20"/>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1"/>
      <c r="AY79" s="5"/>
    </row>
    <row r="80" spans="1:51" ht="15" customHeight="1">
      <c r="A80" s="1"/>
      <c r="B80" s="2"/>
      <c r="C80" s="5"/>
      <c r="D80" s="20"/>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1"/>
      <c r="AY80" s="5"/>
    </row>
    <row r="81" spans="1:51" ht="15" customHeight="1">
      <c r="A81" s="1"/>
      <c r="B81" s="2"/>
      <c r="C81" s="5"/>
      <c r="D81" s="536" t="s">
        <v>232</v>
      </c>
      <c r="E81" s="537"/>
      <c r="F81" s="537"/>
      <c r="G81" s="537"/>
      <c r="H81" s="537"/>
      <c r="I81" s="537"/>
      <c r="J81" s="537"/>
      <c r="K81" s="537"/>
      <c r="L81" s="537"/>
      <c r="M81" s="537"/>
      <c r="N81" s="537"/>
      <c r="O81" s="537"/>
      <c r="P81" s="537"/>
      <c r="Q81" s="537"/>
      <c r="R81" s="537"/>
      <c r="S81" s="537"/>
      <c r="T81" s="537"/>
      <c r="U81" s="537"/>
      <c r="V81" s="537"/>
      <c r="W81" s="537"/>
      <c r="X81" s="537"/>
      <c r="Y81" s="537"/>
      <c r="Z81" s="538"/>
      <c r="AA81" s="25"/>
      <c r="AB81" s="536" t="s">
        <v>233</v>
      </c>
      <c r="AC81" s="537"/>
      <c r="AD81" s="537"/>
      <c r="AE81" s="537"/>
      <c r="AF81" s="537"/>
      <c r="AG81" s="537"/>
      <c r="AH81" s="537"/>
      <c r="AI81" s="537"/>
      <c r="AJ81" s="537"/>
      <c r="AK81" s="537"/>
      <c r="AL81" s="537"/>
      <c r="AM81" s="537"/>
      <c r="AN81" s="537"/>
      <c r="AO81" s="537"/>
      <c r="AP81" s="537"/>
      <c r="AQ81" s="537"/>
      <c r="AR81" s="537"/>
      <c r="AS81" s="537"/>
      <c r="AT81" s="537"/>
      <c r="AU81" s="537"/>
      <c r="AV81" s="537"/>
      <c r="AW81" s="537"/>
      <c r="AX81" s="538"/>
      <c r="AY81" s="5"/>
    </row>
    <row r="82" spans="1:51" ht="15" customHeight="1">
      <c r="A82" s="1"/>
      <c r="B82" s="2"/>
      <c r="C82" s="5"/>
      <c r="D82" s="536"/>
      <c r="E82" s="537"/>
      <c r="F82" s="537"/>
      <c r="G82" s="537"/>
      <c r="H82" s="537"/>
      <c r="I82" s="537"/>
      <c r="J82" s="537"/>
      <c r="K82" s="537"/>
      <c r="L82" s="537"/>
      <c r="M82" s="537"/>
      <c r="N82" s="537"/>
      <c r="O82" s="537"/>
      <c r="P82" s="537"/>
      <c r="Q82" s="537"/>
      <c r="R82" s="537"/>
      <c r="S82" s="537"/>
      <c r="T82" s="537"/>
      <c r="U82" s="537"/>
      <c r="V82" s="537"/>
      <c r="W82" s="537"/>
      <c r="X82" s="537"/>
      <c r="Y82" s="537"/>
      <c r="Z82" s="538"/>
      <c r="AA82" s="25"/>
      <c r="AB82" s="536"/>
      <c r="AC82" s="537"/>
      <c r="AD82" s="537"/>
      <c r="AE82" s="537"/>
      <c r="AF82" s="537"/>
      <c r="AG82" s="537"/>
      <c r="AH82" s="537"/>
      <c r="AI82" s="537"/>
      <c r="AJ82" s="537"/>
      <c r="AK82" s="537"/>
      <c r="AL82" s="537"/>
      <c r="AM82" s="537"/>
      <c r="AN82" s="537"/>
      <c r="AO82" s="537"/>
      <c r="AP82" s="537"/>
      <c r="AQ82" s="537"/>
      <c r="AR82" s="537"/>
      <c r="AS82" s="537"/>
      <c r="AT82" s="537"/>
      <c r="AU82" s="537"/>
      <c r="AV82" s="537"/>
      <c r="AW82" s="537"/>
      <c r="AX82" s="538"/>
      <c r="AY82" s="5"/>
    </row>
    <row r="83" spans="1:51" ht="15" customHeight="1">
      <c r="A83" s="1"/>
      <c r="B83" s="2"/>
      <c r="C83" s="5"/>
      <c r="D83" s="20"/>
      <c r="E83" s="25"/>
      <c r="F83" s="25"/>
      <c r="G83" s="25"/>
      <c r="H83" s="25"/>
      <c r="I83" s="25"/>
      <c r="J83" s="25"/>
      <c r="K83" s="25"/>
      <c r="L83" s="25"/>
      <c r="M83" s="25"/>
      <c r="N83" s="25"/>
      <c r="O83" s="25"/>
      <c r="P83" s="25"/>
      <c r="Q83" s="25"/>
      <c r="R83" s="25"/>
      <c r="S83" s="25"/>
      <c r="T83" s="25"/>
      <c r="U83" s="25"/>
      <c r="V83" s="25"/>
      <c r="W83" s="25"/>
      <c r="X83" s="25"/>
      <c r="Y83" s="25"/>
      <c r="Z83" s="21"/>
      <c r="AA83" s="25"/>
      <c r="AB83" s="20"/>
      <c r="AC83" s="25"/>
      <c r="AD83" s="25"/>
      <c r="AE83" s="25"/>
      <c r="AF83" s="25"/>
      <c r="AG83" s="25"/>
      <c r="AH83" s="25"/>
      <c r="AI83" s="25"/>
      <c r="AJ83" s="25"/>
      <c r="AK83" s="25"/>
      <c r="AL83" s="25"/>
      <c r="AM83" s="25"/>
      <c r="AN83" s="25"/>
      <c r="AO83" s="25"/>
      <c r="AP83" s="25"/>
      <c r="AQ83" s="25"/>
      <c r="AR83" s="25"/>
      <c r="AS83" s="25"/>
      <c r="AT83" s="25"/>
      <c r="AU83" s="25"/>
      <c r="AV83" s="25"/>
      <c r="AW83" s="25"/>
      <c r="AX83" s="21"/>
      <c r="AY83" s="5"/>
    </row>
    <row r="84" spans="1:51" ht="15" customHeight="1">
      <c r="A84" s="1"/>
      <c r="B84" s="2"/>
      <c r="C84" s="5"/>
      <c r="D84" s="33" t="s">
        <v>219</v>
      </c>
      <c r="E84" s="25"/>
      <c r="F84" s="25"/>
      <c r="G84" s="25"/>
      <c r="H84" s="25"/>
      <c r="I84" s="39" t="s">
        <v>220</v>
      </c>
      <c r="J84" s="39"/>
      <c r="K84" s="25"/>
      <c r="L84" s="25"/>
      <c r="M84" s="25"/>
      <c r="N84" s="39" t="s">
        <v>221</v>
      </c>
      <c r="O84" s="25"/>
      <c r="P84" s="39"/>
      <c r="Q84" s="25"/>
      <c r="R84" s="25"/>
      <c r="S84" s="25"/>
      <c r="T84" s="25"/>
      <c r="U84" s="25"/>
      <c r="V84" s="39" t="s">
        <v>222</v>
      </c>
      <c r="W84" s="39"/>
      <c r="X84" s="25"/>
      <c r="Y84" s="39"/>
      <c r="Z84" s="21"/>
      <c r="AA84" s="25"/>
      <c r="AB84" s="33" t="s">
        <v>219</v>
      </c>
      <c r="AC84" s="25"/>
      <c r="AD84" s="25"/>
      <c r="AE84" s="25"/>
      <c r="AF84" s="25"/>
      <c r="AG84" s="39" t="s">
        <v>220</v>
      </c>
      <c r="AH84" s="39"/>
      <c r="AI84" s="25"/>
      <c r="AJ84" s="25"/>
      <c r="AK84" s="25"/>
      <c r="AL84" s="39" t="s">
        <v>221</v>
      </c>
      <c r="AM84" s="25"/>
      <c r="AN84" s="39"/>
      <c r="AO84" s="25"/>
      <c r="AP84" s="25"/>
      <c r="AQ84" s="25"/>
      <c r="AR84" s="25"/>
      <c r="AS84" s="25"/>
      <c r="AT84" s="39" t="s">
        <v>222</v>
      </c>
      <c r="AU84" s="39"/>
      <c r="AV84" s="25"/>
      <c r="AW84" s="39"/>
      <c r="AX84" s="21"/>
      <c r="AY84" s="5"/>
    </row>
    <row r="85" spans="1:51" ht="15" customHeight="1">
      <c r="A85" s="1"/>
      <c r="B85" s="2"/>
      <c r="C85" s="5"/>
      <c r="D85" s="561"/>
      <c r="E85" s="562"/>
      <c r="F85" s="562"/>
      <c r="G85" s="563"/>
      <c r="H85" s="25"/>
      <c r="I85" s="561"/>
      <c r="J85" s="562"/>
      <c r="K85" s="562"/>
      <c r="L85" s="563"/>
      <c r="M85" s="25"/>
      <c r="N85" s="579"/>
      <c r="O85" s="580"/>
      <c r="P85" s="580"/>
      <c r="Q85" s="580"/>
      <c r="R85" s="580"/>
      <c r="S85" s="580"/>
      <c r="T85" s="581"/>
      <c r="U85" s="25"/>
      <c r="V85" s="582"/>
      <c r="W85" s="583"/>
      <c r="X85" s="583"/>
      <c r="Y85" s="583"/>
      <c r="Z85" s="584"/>
      <c r="AA85" s="25"/>
      <c r="AB85" s="561"/>
      <c r="AC85" s="562"/>
      <c r="AD85" s="562"/>
      <c r="AE85" s="563"/>
      <c r="AF85" s="25"/>
      <c r="AG85" s="561"/>
      <c r="AH85" s="562"/>
      <c r="AI85" s="562"/>
      <c r="AJ85" s="563"/>
      <c r="AK85" s="25"/>
      <c r="AL85" s="579"/>
      <c r="AM85" s="580"/>
      <c r="AN85" s="580"/>
      <c r="AO85" s="580"/>
      <c r="AP85" s="580"/>
      <c r="AQ85" s="580"/>
      <c r="AR85" s="581"/>
      <c r="AS85" s="25"/>
      <c r="AT85" s="582"/>
      <c r="AU85" s="583"/>
      <c r="AV85" s="583"/>
      <c r="AW85" s="583"/>
      <c r="AX85" s="584"/>
      <c r="AY85" s="5"/>
    </row>
    <row r="86" spans="1:51" ht="15" customHeight="1">
      <c r="A86" s="1"/>
      <c r="B86" s="2"/>
      <c r="C86" s="5"/>
      <c r="D86" s="20"/>
      <c r="E86" s="25"/>
      <c r="F86" s="25"/>
      <c r="G86" s="25"/>
      <c r="H86" s="25"/>
      <c r="I86" s="25"/>
      <c r="J86" s="25"/>
      <c r="K86" s="25"/>
      <c r="L86" s="25"/>
      <c r="M86" s="25"/>
      <c r="N86" s="25"/>
      <c r="O86" s="25"/>
      <c r="P86" s="25"/>
      <c r="Q86" s="25"/>
      <c r="R86" s="25"/>
      <c r="S86" s="25"/>
      <c r="T86" s="25"/>
      <c r="U86" s="25"/>
      <c r="V86" s="25"/>
      <c r="W86" s="25"/>
      <c r="X86" s="25"/>
      <c r="Y86" s="25"/>
      <c r="Z86" s="21"/>
      <c r="AA86" s="25"/>
      <c r="AB86" s="20"/>
      <c r="AC86" s="25"/>
      <c r="AD86" s="25"/>
      <c r="AE86" s="25"/>
      <c r="AF86" s="25"/>
      <c r="AG86" s="25"/>
      <c r="AH86" s="25"/>
      <c r="AI86" s="25"/>
      <c r="AJ86" s="25"/>
      <c r="AK86" s="25"/>
      <c r="AL86" s="25"/>
      <c r="AM86" s="25"/>
      <c r="AN86" s="25"/>
      <c r="AO86" s="25"/>
      <c r="AP86" s="25"/>
      <c r="AQ86" s="25"/>
      <c r="AR86" s="25"/>
      <c r="AS86" s="25"/>
      <c r="AT86" s="25"/>
      <c r="AU86" s="25"/>
      <c r="AV86" s="25"/>
      <c r="AW86" s="25"/>
      <c r="AX86" s="21"/>
      <c r="AY86" s="5"/>
    </row>
    <row r="87" spans="1:51" ht="15" customHeight="1">
      <c r="A87" s="1"/>
      <c r="B87" s="2"/>
      <c r="C87" s="5"/>
      <c r="D87" s="33" t="s">
        <v>223</v>
      </c>
      <c r="E87" s="25"/>
      <c r="F87" s="25"/>
      <c r="G87" s="25"/>
      <c r="H87" s="25"/>
      <c r="I87" s="25"/>
      <c r="J87" s="25"/>
      <c r="K87" s="25"/>
      <c r="L87" s="25"/>
      <c r="M87" s="25"/>
      <c r="N87" s="25"/>
      <c r="O87" s="57" t="s">
        <v>204</v>
      </c>
      <c r="P87" s="25"/>
      <c r="Q87" s="25"/>
      <c r="R87" s="25"/>
      <c r="S87" s="25"/>
      <c r="T87" s="25"/>
      <c r="U87" s="25"/>
      <c r="V87" s="25"/>
      <c r="W87" s="25"/>
      <c r="X87" s="25"/>
      <c r="Y87" s="25"/>
      <c r="Z87" s="21"/>
      <c r="AA87" s="25"/>
      <c r="AB87" s="33" t="s">
        <v>223</v>
      </c>
      <c r="AC87" s="25"/>
      <c r="AD87" s="25"/>
      <c r="AE87" s="25"/>
      <c r="AF87" s="25"/>
      <c r="AG87" s="25"/>
      <c r="AH87" s="25"/>
      <c r="AI87" s="25"/>
      <c r="AJ87" s="25"/>
      <c r="AK87" s="25"/>
      <c r="AL87" s="25"/>
      <c r="AM87" s="57" t="s">
        <v>204</v>
      </c>
      <c r="AN87" s="25"/>
      <c r="AO87" s="25"/>
      <c r="AP87" s="25"/>
      <c r="AQ87" s="25"/>
      <c r="AR87" s="25"/>
      <c r="AS87" s="25"/>
      <c r="AT87" s="25"/>
      <c r="AU87" s="25"/>
      <c r="AV87" s="25"/>
      <c r="AW87" s="25"/>
      <c r="AX87" s="21"/>
      <c r="AY87" s="5"/>
    </row>
    <row r="88" spans="1:51" ht="15" customHeight="1">
      <c r="A88" s="1"/>
      <c r="B88" s="2"/>
      <c r="C88" s="5"/>
      <c r="D88" s="561"/>
      <c r="E88" s="562"/>
      <c r="F88" s="562"/>
      <c r="G88" s="562"/>
      <c r="H88" s="562"/>
      <c r="I88" s="562"/>
      <c r="J88" s="562"/>
      <c r="K88" s="562"/>
      <c r="L88" s="562"/>
      <c r="M88" s="563"/>
      <c r="N88" s="25"/>
      <c r="O88" s="561"/>
      <c r="P88" s="562"/>
      <c r="Q88" s="562"/>
      <c r="R88" s="562"/>
      <c r="S88" s="562"/>
      <c r="T88" s="562"/>
      <c r="U88" s="562"/>
      <c r="V88" s="562"/>
      <c r="W88" s="562"/>
      <c r="X88" s="562"/>
      <c r="Y88" s="562"/>
      <c r="Z88" s="563"/>
      <c r="AA88" s="25"/>
      <c r="AB88" s="561"/>
      <c r="AC88" s="562"/>
      <c r="AD88" s="562"/>
      <c r="AE88" s="562"/>
      <c r="AF88" s="562"/>
      <c r="AG88" s="562"/>
      <c r="AH88" s="562"/>
      <c r="AI88" s="562"/>
      <c r="AJ88" s="562"/>
      <c r="AK88" s="563"/>
      <c r="AL88" s="25"/>
      <c r="AM88" s="561"/>
      <c r="AN88" s="562"/>
      <c r="AO88" s="562"/>
      <c r="AP88" s="562"/>
      <c r="AQ88" s="562"/>
      <c r="AR88" s="562"/>
      <c r="AS88" s="562"/>
      <c r="AT88" s="562"/>
      <c r="AU88" s="562"/>
      <c r="AV88" s="562"/>
      <c r="AW88" s="562"/>
      <c r="AX88" s="563"/>
      <c r="AY88" s="5"/>
    </row>
    <row r="89" spans="1:51" ht="15" customHeight="1">
      <c r="A89" s="1"/>
      <c r="B89" s="2"/>
      <c r="C89" s="5"/>
      <c r="D89" s="20"/>
      <c r="E89" s="25"/>
      <c r="F89" s="25"/>
      <c r="G89" s="25"/>
      <c r="H89" s="25"/>
      <c r="I89" s="25"/>
      <c r="J89" s="25"/>
      <c r="K89" s="25"/>
      <c r="L89" s="25"/>
      <c r="M89" s="25"/>
      <c r="N89" s="25"/>
      <c r="O89" s="25"/>
      <c r="P89" s="25"/>
      <c r="Q89" s="25"/>
      <c r="R89" s="25"/>
      <c r="S89" s="25"/>
      <c r="T89" s="25"/>
      <c r="U89" s="25"/>
      <c r="V89" s="25"/>
      <c r="W89" s="25"/>
      <c r="X89" s="25"/>
      <c r="Y89" s="25"/>
      <c r="Z89" s="21"/>
      <c r="AA89" s="25"/>
      <c r="AB89" s="20"/>
      <c r="AC89" s="25"/>
      <c r="AD89" s="25"/>
      <c r="AE89" s="25"/>
      <c r="AF89" s="25"/>
      <c r="AG89" s="25"/>
      <c r="AH89" s="25"/>
      <c r="AI89" s="25"/>
      <c r="AJ89" s="25"/>
      <c r="AK89" s="25"/>
      <c r="AL89" s="25"/>
      <c r="AM89" s="25"/>
      <c r="AN89" s="25"/>
      <c r="AO89" s="25"/>
      <c r="AP89" s="25"/>
      <c r="AQ89" s="25"/>
      <c r="AR89" s="25"/>
      <c r="AS89" s="25"/>
      <c r="AT89" s="25"/>
      <c r="AU89" s="25"/>
      <c r="AV89" s="25"/>
      <c r="AW89" s="25"/>
      <c r="AX89" s="21"/>
      <c r="AY89" s="5"/>
    </row>
    <row r="90" spans="1:51" ht="15" customHeight="1">
      <c r="A90" s="1"/>
      <c r="B90" s="2"/>
      <c r="C90" s="5"/>
      <c r="D90" s="33" t="s">
        <v>228</v>
      </c>
      <c r="E90" s="25"/>
      <c r="F90" s="39"/>
      <c r="G90" s="25"/>
      <c r="H90" s="25"/>
      <c r="I90" s="25"/>
      <c r="J90" s="25"/>
      <c r="K90" s="25"/>
      <c r="L90" s="25"/>
      <c r="M90" s="25"/>
      <c r="N90" s="25"/>
      <c r="O90" s="25"/>
      <c r="P90" s="25"/>
      <c r="Q90" s="25"/>
      <c r="R90" s="25"/>
      <c r="S90" s="39"/>
      <c r="T90" s="25"/>
      <c r="U90" s="25"/>
      <c r="V90" s="25"/>
      <c r="W90" s="25"/>
      <c r="X90" s="25"/>
      <c r="Y90" s="25"/>
      <c r="Z90" s="21"/>
      <c r="AA90" s="25"/>
      <c r="AB90" s="33" t="s">
        <v>228</v>
      </c>
      <c r="AC90" s="25"/>
      <c r="AD90" s="39"/>
      <c r="AE90" s="25"/>
      <c r="AF90" s="25"/>
      <c r="AG90" s="25"/>
      <c r="AH90" s="25"/>
      <c r="AI90" s="25"/>
      <c r="AJ90" s="25"/>
      <c r="AK90" s="25"/>
      <c r="AL90" s="25"/>
      <c r="AM90" s="25"/>
      <c r="AN90" s="25"/>
      <c r="AO90" s="25"/>
      <c r="AP90" s="25"/>
      <c r="AQ90" s="39"/>
      <c r="AR90" s="25"/>
      <c r="AS90" s="25"/>
      <c r="AT90" s="25"/>
      <c r="AU90" s="25"/>
      <c r="AV90" s="25"/>
      <c r="AW90" s="25"/>
      <c r="AX90" s="21"/>
      <c r="AY90" s="5"/>
    </row>
    <row r="91" spans="1:51" ht="15" customHeight="1">
      <c r="A91" s="1"/>
      <c r="B91" s="2"/>
      <c r="C91" s="5"/>
      <c r="D91" s="561"/>
      <c r="E91" s="562"/>
      <c r="F91" s="562"/>
      <c r="G91" s="562"/>
      <c r="H91" s="562"/>
      <c r="I91" s="562"/>
      <c r="J91" s="562"/>
      <c r="K91" s="562"/>
      <c r="L91" s="562"/>
      <c r="M91" s="562"/>
      <c r="N91" s="562"/>
      <c r="O91" s="562"/>
      <c r="P91" s="562"/>
      <c r="Q91" s="562"/>
      <c r="R91" s="562"/>
      <c r="S91" s="562"/>
      <c r="T91" s="562"/>
      <c r="U91" s="562"/>
      <c r="V91" s="562"/>
      <c r="W91" s="562"/>
      <c r="X91" s="562"/>
      <c r="Y91" s="562"/>
      <c r="Z91" s="563"/>
      <c r="AA91" s="25"/>
      <c r="AB91" s="561"/>
      <c r="AC91" s="562"/>
      <c r="AD91" s="562"/>
      <c r="AE91" s="562"/>
      <c r="AF91" s="562"/>
      <c r="AG91" s="562"/>
      <c r="AH91" s="562"/>
      <c r="AI91" s="562"/>
      <c r="AJ91" s="562"/>
      <c r="AK91" s="562"/>
      <c r="AL91" s="562"/>
      <c r="AM91" s="562"/>
      <c r="AN91" s="562"/>
      <c r="AO91" s="562"/>
      <c r="AP91" s="562"/>
      <c r="AQ91" s="562"/>
      <c r="AR91" s="562"/>
      <c r="AS91" s="562"/>
      <c r="AT91" s="562"/>
      <c r="AU91" s="562"/>
      <c r="AV91" s="562"/>
      <c r="AW91" s="562"/>
      <c r="AX91" s="563"/>
      <c r="AY91" s="5"/>
    </row>
    <row r="92" spans="1:51" ht="15" customHeight="1">
      <c r="A92" s="1"/>
      <c r="B92" s="2"/>
      <c r="C92" s="5"/>
      <c r="D92" s="20"/>
      <c r="E92" s="25"/>
      <c r="F92" s="25"/>
      <c r="G92" s="25"/>
      <c r="H92" s="25"/>
      <c r="I92" s="25"/>
      <c r="J92" s="25"/>
      <c r="K92" s="25"/>
      <c r="L92" s="25"/>
      <c r="M92" s="25"/>
      <c r="N92" s="25"/>
      <c r="O92" s="25"/>
      <c r="P92" s="25"/>
      <c r="Q92" s="25"/>
      <c r="R92" s="25"/>
      <c r="S92" s="25"/>
      <c r="T92" s="25"/>
      <c r="U92" s="25"/>
      <c r="V92" s="25"/>
      <c r="W92" s="25"/>
      <c r="X92" s="25"/>
      <c r="Y92" s="25"/>
      <c r="Z92" s="21"/>
      <c r="AA92" s="25"/>
      <c r="AB92" s="20"/>
      <c r="AC92" s="25"/>
      <c r="AD92" s="25"/>
      <c r="AE92" s="25"/>
      <c r="AF92" s="25"/>
      <c r="AG92" s="25"/>
      <c r="AH92" s="25"/>
      <c r="AI92" s="25"/>
      <c r="AJ92" s="25"/>
      <c r="AK92" s="25"/>
      <c r="AL92" s="25"/>
      <c r="AM92" s="25"/>
      <c r="AN92" s="25"/>
      <c r="AO92" s="25"/>
      <c r="AP92" s="25"/>
      <c r="AQ92" s="25"/>
      <c r="AR92" s="25"/>
      <c r="AS92" s="25"/>
      <c r="AT92" s="25"/>
      <c r="AU92" s="25"/>
      <c r="AV92" s="25"/>
      <c r="AW92" s="25"/>
      <c r="AX92" s="21"/>
      <c r="AY92" s="5"/>
    </row>
    <row r="93" spans="1:51" ht="15" customHeight="1">
      <c r="A93" s="1"/>
      <c r="B93" s="2"/>
      <c r="C93" s="5"/>
      <c r="D93" s="33" t="s">
        <v>206</v>
      </c>
      <c r="E93" s="39"/>
      <c r="F93" s="25"/>
      <c r="G93" s="25"/>
      <c r="H93" s="25"/>
      <c r="I93" s="25"/>
      <c r="J93" s="25"/>
      <c r="K93" s="25"/>
      <c r="L93" s="25"/>
      <c r="M93" s="25"/>
      <c r="N93" s="39" t="s">
        <v>207</v>
      </c>
      <c r="O93" s="25"/>
      <c r="P93" s="25"/>
      <c r="Q93" s="25"/>
      <c r="R93" s="25"/>
      <c r="S93" s="25"/>
      <c r="T93" s="39" t="s">
        <v>208</v>
      </c>
      <c r="U93" s="25"/>
      <c r="V93" s="25"/>
      <c r="W93" s="25"/>
      <c r="X93" s="25"/>
      <c r="Y93" s="25"/>
      <c r="Z93" s="21"/>
      <c r="AA93" s="25"/>
      <c r="AB93" s="33" t="s">
        <v>206</v>
      </c>
      <c r="AC93" s="39"/>
      <c r="AD93" s="25"/>
      <c r="AE93" s="25"/>
      <c r="AF93" s="25"/>
      <c r="AG93" s="25"/>
      <c r="AH93" s="25"/>
      <c r="AI93" s="25"/>
      <c r="AJ93" s="25"/>
      <c r="AK93" s="25"/>
      <c r="AL93" s="39" t="s">
        <v>207</v>
      </c>
      <c r="AM93" s="25"/>
      <c r="AN93" s="25"/>
      <c r="AO93" s="25"/>
      <c r="AP93" s="25"/>
      <c r="AQ93" s="25"/>
      <c r="AR93" s="39" t="s">
        <v>208</v>
      </c>
      <c r="AS93" s="25"/>
      <c r="AT93" s="25"/>
      <c r="AU93" s="25"/>
      <c r="AV93" s="25"/>
      <c r="AW93" s="25"/>
      <c r="AX93" s="21"/>
      <c r="AY93" s="5"/>
    </row>
    <row r="94" spans="1:51" ht="15" customHeight="1">
      <c r="A94" s="1"/>
      <c r="B94" s="2"/>
      <c r="C94" s="5"/>
      <c r="D94" s="561"/>
      <c r="E94" s="562"/>
      <c r="F94" s="562"/>
      <c r="G94" s="562"/>
      <c r="H94" s="562"/>
      <c r="I94" s="562"/>
      <c r="J94" s="562"/>
      <c r="K94" s="562"/>
      <c r="L94" s="563"/>
      <c r="M94" s="25"/>
      <c r="N94" s="561"/>
      <c r="O94" s="562"/>
      <c r="P94" s="562"/>
      <c r="Q94" s="562"/>
      <c r="R94" s="563"/>
      <c r="S94" s="25"/>
      <c r="T94" s="576"/>
      <c r="U94" s="577"/>
      <c r="V94" s="577"/>
      <c r="W94" s="577"/>
      <c r="X94" s="577"/>
      <c r="Y94" s="577"/>
      <c r="Z94" s="578"/>
      <c r="AA94" s="25"/>
      <c r="AB94" s="561"/>
      <c r="AC94" s="562"/>
      <c r="AD94" s="562"/>
      <c r="AE94" s="562"/>
      <c r="AF94" s="562"/>
      <c r="AG94" s="562"/>
      <c r="AH94" s="562"/>
      <c r="AI94" s="562"/>
      <c r="AJ94" s="563"/>
      <c r="AK94" s="25"/>
      <c r="AL94" s="561"/>
      <c r="AM94" s="562"/>
      <c r="AN94" s="562"/>
      <c r="AO94" s="562"/>
      <c r="AP94" s="563"/>
      <c r="AQ94" s="25"/>
      <c r="AR94" s="576"/>
      <c r="AS94" s="577"/>
      <c r="AT94" s="577"/>
      <c r="AU94" s="577"/>
      <c r="AV94" s="577"/>
      <c r="AW94" s="577"/>
      <c r="AX94" s="578"/>
      <c r="AY94" s="5"/>
    </row>
    <row r="95" spans="1:51" ht="15" customHeight="1">
      <c r="A95" s="1"/>
      <c r="B95" s="2"/>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row>
    <row r="96" spans="1:51" ht="15" customHeight="1">
      <c r="A96" s="1"/>
      <c r="B96" s="2"/>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row>
    <row r="97" spans="1:51" ht="15" customHeight="1">
      <c r="A97" s="1"/>
      <c r="B97" s="2"/>
      <c r="C97" s="5"/>
      <c r="D97" s="552" t="s">
        <v>235</v>
      </c>
      <c r="E97" s="553"/>
      <c r="F97" s="553"/>
      <c r="G97" s="553"/>
      <c r="H97" s="553"/>
      <c r="I97" s="553"/>
      <c r="J97" s="553"/>
      <c r="K97" s="553"/>
      <c r="L97" s="553"/>
      <c r="M97" s="553"/>
      <c r="N97" s="553"/>
      <c r="O97" s="553"/>
      <c r="P97" s="553"/>
      <c r="Q97" s="553"/>
      <c r="R97" s="553"/>
      <c r="S97" s="553"/>
      <c r="T97" s="553"/>
      <c r="U97" s="553"/>
      <c r="V97" s="553"/>
      <c r="W97" s="553"/>
      <c r="X97" s="553"/>
      <c r="Y97" s="553"/>
      <c r="Z97" s="553"/>
      <c r="AA97" s="553"/>
      <c r="AB97" s="553"/>
      <c r="AC97" s="553"/>
      <c r="AD97" s="553"/>
      <c r="AE97" s="553"/>
      <c r="AF97" s="553"/>
      <c r="AG97" s="553"/>
      <c r="AH97" s="553"/>
      <c r="AI97" s="553"/>
      <c r="AJ97" s="553"/>
      <c r="AK97" s="553"/>
      <c r="AL97" s="553"/>
      <c r="AM97" s="553"/>
      <c r="AN97" s="553"/>
      <c r="AO97" s="553"/>
      <c r="AP97" s="553"/>
      <c r="AQ97" s="553"/>
      <c r="AR97" s="553"/>
      <c r="AS97" s="553"/>
      <c r="AT97" s="553"/>
      <c r="AU97" s="553"/>
      <c r="AV97" s="553"/>
      <c r="AW97" s="553"/>
      <c r="AX97" s="554"/>
      <c r="AY97" s="5"/>
    </row>
    <row r="98" spans="1:51" ht="15" customHeight="1">
      <c r="A98" s="1"/>
      <c r="B98" s="2"/>
      <c r="C98" s="5"/>
      <c r="D98" s="555"/>
      <c r="E98" s="556"/>
      <c r="F98" s="556"/>
      <c r="G98" s="556"/>
      <c r="H98" s="556"/>
      <c r="I98" s="556"/>
      <c r="J98" s="556"/>
      <c r="K98" s="556"/>
      <c r="L98" s="556"/>
      <c r="M98" s="556"/>
      <c r="N98" s="556"/>
      <c r="O98" s="556"/>
      <c r="P98" s="556"/>
      <c r="Q98" s="556"/>
      <c r="R98" s="556"/>
      <c r="S98" s="556"/>
      <c r="T98" s="556"/>
      <c r="U98" s="556"/>
      <c r="V98" s="556"/>
      <c r="W98" s="556"/>
      <c r="X98" s="556"/>
      <c r="Y98" s="556"/>
      <c r="Z98" s="556"/>
      <c r="AA98" s="556"/>
      <c r="AB98" s="556"/>
      <c r="AC98" s="556"/>
      <c r="AD98" s="556"/>
      <c r="AE98" s="556"/>
      <c r="AF98" s="556"/>
      <c r="AG98" s="556"/>
      <c r="AH98" s="556"/>
      <c r="AI98" s="556"/>
      <c r="AJ98" s="556"/>
      <c r="AK98" s="556"/>
      <c r="AL98" s="556"/>
      <c r="AM98" s="556"/>
      <c r="AN98" s="556"/>
      <c r="AO98" s="556"/>
      <c r="AP98" s="556"/>
      <c r="AQ98" s="556"/>
      <c r="AR98" s="556"/>
      <c r="AS98" s="556"/>
      <c r="AT98" s="556"/>
      <c r="AU98" s="556"/>
      <c r="AV98" s="556"/>
      <c r="AW98" s="556"/>
      <c r="AX98" s="557"/>
      <c r="AY98" s="5"/>
    </row>
    <row r="99" spans="1:51" ht="15" customHeight="1">
      <c r="A99" s="1"/>
      <c r="B99" s="2"/>
      <c r="C99" s="5"/>
      <c r="D99" s="20"/>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1"/>
      <c r="AY99" s="5"/>
    </row>
    <row r="100" spans="1:51" ht="15" customHeight="1">
      <c r="A100" s="1"/>
      <c r="B100" s="2"/>
      <c r="C100" s="5"/>
      <c r="D100" s="40" t="s">
        <v>105</v>
      </c>
      <c r="E100" s="25"/>
      <c r="F100" s="25"/>
      <c r="G100" s="25"/>
      <c r="H100" s="25"/>
      <c r="I100" s="25"/>
      <c r="J100" s="25"/>
      <c r="K100" s="38" t="s">
        <v>114</v>
      </c>
      <c r="L100" s="25"/>
      <c r="M100" s="25"/>
      <c r="N100" s="25"/>
      <c r="O100" s="25"/>
      <c r="P100" s="25"/>
      <c r="Q100" s="25"/>
      <c r="R100" s="25"/>
      <c r="S100" s="38"/>
      <c r="T100" s="25"/>
      <c r="U100" s="25"/>
      <c r="V100" s="25"/>
      <c r="W100" s="38" t="s">
        <v>66</v>
      </c>
      <c r="X100" s="25"/>
      <c r="Y100" s="25"/>
      <c r="Z100" s="25"/>
      <c r="AA100" s="25"/>
      <c r="AB100" s="25"/>
      <c r="AC100" s="25"/>
      <c r="AD100" s="25"/>
      <c r="AE100" s="25"/>
      <c r="AF100" s="38"/>
      <c r="AG100" s="25"/>
      <c r="AH100" s="25"/>
      <c r="AI100" s="25"/>
      <c r="AJ100" s="38" t="s">
        <v>93</v>
      </c>
      <c r="AK100" s="25"/>
      <c r="AL100" s="25"/>
      <c r="AM100" s="25"/>
      <c r="AN100" s="25"/>
      <c r="AO100" s="25"/>
      <c r="AP100" s="25"/>
      <c r="AQ100" s="25"/>
      <c r="AR100" s="25"/>
      <c r="AS100" s="25"/>
      <c r="AT100" s="38" t="s">
        <v>540</v>
      </c>
      <c r="AU100" s="25"/>
      <c r="AV100" s="25"/>
      <c r="AW100" s="25"/>
      <c r="AX100" s="21"/>
      <c r="AY100" s="5"/>
    </row>
    <row r="101" spans="1:51" ht="15" customHeight="1">
      <c r="A101" s="1"/>
      <c r="B101" s="2"/>
      <c r="C101" s="5"/>
      <c r="D101" s="561"/>
      <c r="E101" s="562"/>
      <c r="F101" s="562"/>
      <c r="G101" s="562"/>
      <c r="H101" s="562"/>
      <c r="I101" s="563"/>
      <c r="J101" s="25"/>
      <c r="K101" s="561"/>
      <c r="L101" s="562"/>
      <c r="M101" s="562"/>
      <c r="N101" s="562"/>
      <c r="O101" s="562"/>
      <c r="P101" s="562"/>
      <c r="Q101" s="562"/>
      <c r="R101" s="562"/>
      <c r="S101" s="562"/>
      <c r="T101" s="562"/>
      <c r="U101" s="563"/>
      <c r="V101" s="25"/>
      <c r="W101" s="561"/>
      <c r="X101" s="562"/>
      <c r="Y101" s="562"/>
      <c r="Z101" s="562"/>
      <c r="AA101" s="562"/>
      <c r="AB101" s="562"/>
      <c r="AC101" s="562"/>
      <c r="AD101" s="562"/>
      <c r="AE101" s="562"/>
      <c r="AF101" s="562"/>
      <c r="AG101" s="562"/>
      <c r="AH101" s="563"/>
      <c r="AI101" s="25"/>
      <c r="AJ101" s="561"/>
      <c r="AK101" s="562"/>
      <c r="AL101" s="562"/>
      <c r="AM101" s="562"/>
      <c r="AN101" s="562"/>
      <c r="AO101" s="562"/>
      <c r="AP101" s="562"/>
      <c r="AQ101" s="562"/>
      <c r="AR101" s="563"/>
      <c r="AS101" s="25"/>
      <c r="AT101" s="561"/>
      <c r="AU101" s="562"/>
      <c r="AV101" s="562"/>
      <c r="AW101" s="562"/>
      <c r="AX101" s="563"/>
      <c r="AY101" s="5"/>
    </row>
    <row r="102" spans="1:51" ht="15" customHeight="1">
      <c r="A102" s="1"/>
      <c r="B102" s="2"/>
      <c r="C102" s="5"/>
      <c r="D102" s="20"/>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5"/>
    </row>
    <row r="103" spans="1:51" ht="15" customHeight="1">
      <c r="A103" s="1"/>
      <c r="B103" s="2"/>
      <c r="C103" s="5"/>
      <c r="D103" s="48" t="s">
        <v>203</v>
      </c>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5"/>
    </row>
    <row r="104" spans="1:51" ht="15" customHeight="1">
      <c r="A104" s="1"/>
      <c r="B104" s="2"/>
      <c r="C104" s="5"/>
      <c r="D104" s="561"/>
      <c r="E104" s="562"/>
      <c r="F104" s="562"/>
      <c r="G104" s="562"/>
      <c r="H104" s="562"/>
      <c r="I104" s="562"/>
      <c r="J104" s="562"/>
      <c r="K104" s="563"/>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5"/>
    </row>
    <row r="105" spans="1:51" ht="15" customHeight="1">
      <c r="A105" s="1"/>
      <c r="B105" s="2"/>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row>
    <row r="106" spans="1:51" ht="15" customHeight="1">
      <c r="A106" s="1"/>
      <c r="B106" s="2"/>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row>
    <row r="107" spans="1:51" ht="15" customHeight="1">
      <c r="A107" s="1"/>
      <c r="B107" s="2"/>
      <c r="C107" s="5"/>
      <c r="D107" s="552" t="s">
        <v>246</v>
      </c>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c r="AA107" s="553"/>
      <c r="AB107" s="553"/>
      <c r="AC107" s="553"/>
      <c r="AD107" s="553"/>
      <c r="AE107" s="553"/>
      <c r="AF107" s="553"/>
      <c r="AG107" s="553"/>
      <c r="AH107" s="553"/>
      <c r="AI107" s="553"/>
      <c r="AJ107" s="553"/>
      <c r="AK107" s="553"/>
      <c r="AL107" s="553"/>
      <c r="AM107" s="553"/>
      <c r="AN107" s="553"/>
      <c r="AO107" s="553"/>
      <c r="AP107" s="553"/>
      <c r="AQ107" s="553"/>
      <c r="AR107" s="553"/>
      <c r="AS107" s="553"/>
      <c r="AT107" s="553"/>
      <c r="AU107" s="553"/>
      <c r="AV107" s="553"/>
      <c r="AW107" s="553"/>
      <c r="AX107" s="554"/>
      <c r="AY107" s="5"/>
    </row>
    <row r="108" spans="1:51" ht="15" customHeight="1">
      <c r="A108" s="1"/>
      <c r="B108" s="2"/>
      <c r="C108" s="5"/>
      <c r="D108" s="555"/>
      <c r="E108" s="556"/>
      <c r="F108" s="556"/>
      <c r="G108" s="556"/>
      <c r="H108" s="556"/>
      <c r="I108" s="556"/>
      <c r="J108" s="556"/>
      <c r="K108" s="556"/>
      <c r="L108" s="556"/>
      <c r="M108" s="556"/>
      <c r="N108" s="556"/>
      <c r="O108" s="556"/>
      <c r="P108" s="556"/>
      <c r="Q108" s="556"/>
      <c r="R108" s="556"/>
      <c r="S108" s="556"/>
      <c r="T108" s="556"/>
      <c r="U108" s="556"/>
      <c r="V108" s="556"/>
      <c r="W108" s="556"/>
      <c r="X108" s="556"/>
      <c r="Y108" s="556"/>
      <c r="Z108" s="556"/>
      <c r="AA108" s="556"/>
      <c r="AB108" s="556"/>
      <c r="AC108" s="556"/>
      <c r="AD108" s="556"/>
      <c r="AE108" s="556"/>
      <c r="AF108" s="556"/>
      <c r="AG108" s="556"/>
      <c r="AH108" s="556"/>
      <c r="AI108" s="556"/>
      <c r="AJ108" s="556"/>
      <c r="AK108" s="556"/>
      <c r="AL108" s="556"/>
      <c r="AM108" s="556"/>
      <c r="AN108" s="556"/>
      <c r="AO108" s="556"/>
      <c r="AP108" s="556"/>
      <c r="AQ108" s="556"/>
      <c r="AR108" s="556"/>
      <c r="AS108" s="556"/>
      <c r="AT108" s="556"/>
      <c r="AU108" s="556"/>
      <c r="AV108" s="556"/>
      <c r="AW108" s="556"/>
      <c r="AX108" s="557"/>
      <c r="AY108" s="5"/>
    </row>
    <row r="109" spans="1:51" ht="15" customHeight="1">
      <c r="A109" s="1"/>
      <c r="B109" s="2"/>
      <c r="C109" s="5"/>
      <c r="D109" s="20"/>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1"/>
      <c r="AY109" s="5"/>
    </row>
    <row r="110" spans="1:51" ht="15" customHeight="1">
      <c r="A110" s="1"/>
      <c r="B110" s="2"/>
      <c r="C110" s="5"/>
      <c r="D110" s="40" t="s">
        <v>236</v>
      </c>
      <c r="E110" s="25"/>
      <c r="F110" s="25"/>
      <c r="G110" s="25"/>
      <c r="H110" s="25"/>
      <c r="I110" s="25"/>
      <c r="J110" s="25"/>
      <c r="K110" s="25"/>
      <c r="L110" s="38" t="s">
        <v>237</v>
      </c>
      <c r="M110" s="25"/>
      <c r="N110" s="25"/>
      <c r="O110" s="25"/>
      <c r="P110" s="25"/>
      <c r="Q110" s="25"/>
      <c r="R110" s="25"/>
      <c r="S110" s="25"/>
      <c r="T110" s="38" t="s">
        <v>238</v>
      </c>
      <c r="U110" s="25"/>
      <c r="V110" s="25"/>
      <c r="W110" s="25"/>
      <c r="X110" s="25"/>
      <c r="Y110" s="25"/>
      <c r="Z110" s="38" t="s">
        <v>239</v>
      </c>
      <c r="AA110" s="25"/>
      <c r="AB110" s="25"/>
      <c r="AC110" s="25"/>
      <c r="AD110" s="25"/>
      <c r="AE110" s="25"/>
      <c r="AF110" s="25"/>
      <c r="AG110" s="38" t="s">
        <v>240</v>
      </c>
      <c r="AH110" s="25"/>
      <c r="AI110" s="25"/>
      <c r="AJ110" s="25"/>
      <c r="AK110" s="25"/>
      <c r="AL110" s="25"/>
      <c r="AM110" s="38" t="s">
        <v>241</v>
      </c>
      <c r="AN110" s="25"/>
      <c r="AO110" s="25"/>
      <c r="AP110" s="25"/>
      <c r="AQ110" s="25"/>
      <c r="AR110" s="25"/>
      <c r="AS110" s="25"/>
      <c r="AT110" s="25"/>
      <c r="AU110" s="25"/>
      <c r="AV110" s="25"/>
      <c r="AW110" s="25"/>
      <c r="AX110" s="21"/>
      <c r="AY110" s="5"/>
    </row>
    <row r="111" spans="1:51" ht="15" customHeight="1">
      <c r="A111" s="1"/>
      <c r="B111" s="2"/>
      <c r="C111" s="5"/>
      <c r="D111" s="573"/>
      <c r="E111" s="574"/>
      <c r="F111" s="574"/>
      <c r="G111" s="574"/>
      <c r="H111" s="574"/>
      <c r="I111" s="574"/>
      <c r="J111" s="575"/>
      <c r="K111" s="25"/>
      <c r="L111" s="573"/>
      <c r="M111" s="574"/>
      <c r="N111" s="574"/>
      <c r="O111" s="574"/>
      <c r="P111" s="574"/>
      <c r="Q111" s="574"/>
      <c r="R111" s="575"/>
      <c r="S111" s="25"/>
      <c r="T111" s="561"/>
      <c r="U111" s="562"/>
      <c r="V111" s="562"/>
      <c r="W111" s="562"/>
      <c r="X111" s="563"/>
      <c r="Y111" s="25"/>
      <c r="Z111" s="549"/>
      <c r="AA111" s="550"/>
      <c r="AB111" s="550"/>
      <c r="AC111" s="550"/>
      <c r="AD111" s="550"/>
      <c r="AE111" s="551"/>
      <c r="AF111" s="25"/>
      <c r="AG111" s="549"/>
      <c r="AH111" s="550"/>
      <c r="AI111" s="550"/>
      <c r="AJ111" s="550"/>
      <c r="AK111" s="551"/>
      <c r="AL111" s="25"/>
      <c r="AM111" s="549"/>
      <c r="AN111" s="550"/>
      <c r="AO111" s="550"/>
      <c r="AP111" s="550"/>
      <c r="AQ111" s="550"/>
      <c r="AR111" s="550"/>
      <c r="AS111" s="550"/>
      <c r="AT111" s="550"/>
      <c r="AU111" s="550"/>
      <c r="AV111" s="550"/>
      <c r="AW111" s="550"/>
      <c r="AX111" s="551"/>
      <c r="AY111" s="5"/>
    </row>
    <row r="112" spans="1:51" ht="15" customHeight="1">
      <c r="A112" s="1"/>
      <c r="B112" s="2"/>
      <c r="C112" s="5"/>
      <c r="D112" s="20"/>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1"/>
      <c r="AY112" s="5"/>
    </row>
    <row r="113" spans="1:51" ht="15" customHeight="1">
      <c r="A113" s="1"/>
      <c r="B113" s="2"/>
      <c r="C113" s="5"/>
      <c r="D113" s="40" t="s">
        <v>242</v>
      </c>
      <c r="E113" s="25"/>
      <c r="F113" s="25"/>
      <c r="G113" s="25"/>
      <c r="H113" s="25"/>
      <c r="I113" s="25"/>
      <c r="J113" s="25"/>
      <c r="K113" s="25"/>
      <c r="L113" s="25"/>
      <c r="M113" s="25"/>
      <c r="N113" s="38" t="s">
        <v>243</v>
      </c>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1"/>
      <c r="AY113" s="5"/>
    </row>
    <row r="114" spans="1:51" ht="15" customHeight="1">
      <c r="A114" s="1"/>
      <c r="B114" s="2"/>
      <c r="C114" s="5"/>
      <c r="D114" s="549"/>
      <c r="E114" s="562"/>
      <c r="F114" s="562"/>
      <c r="G114" s="562"/>
      <c r="H114" s="562"/>
      <c r="I114" s="562"/>
      <c r="J114" s="562"/>
      <c r="K114" s="562"/>
      <c r="L114" s="563"/>
      <c r="M114" s="25"/>
      <c r="N114" s="549"/>
      <c r="O114" s="550"/>
      <c r="P114" s="550"/>
      <c r="Q114" s="550"/>
      <c r="R114" s="550"/>
      <c r="S114" s="550"/>
      <c r="T114" s="550"/>
      <c r="U114" s="550"/>
      <c r="V114" s="550"/>
      <c r="W114" s="550"/>
      <c r="X114" s="551"/>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1"/>
      <c r="AY114" s="5"/>
    </row>
    <row r="115" spans="1:51" ht="15" customHeight="1">
      <c r="A115" s="1"/>
      <c r="B115" s="2"/>
      <c r="C115" s="5"/>
      <c r="D115" s="20"/>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1"/>
      <c r="AY115" s="5"/>
    </row>
    <row r="116" spans="1:51" ht="15" customHeight="1">
      <c r="A116" s="1"/>
      <c r="B116" s="2"/>
      <c r="C116" s="5"/>
      <c r="D116" s="40" t="s">
        <v>244</v>
      </c>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1"/>
      <c r="AY116" s="5"/>
    </row>
    <row r="117" spans="1:51" ht="15" customHeight="1">
      <c r="A117" s="1"/>
      <c r="B117" s="2"/>
      <c r="C117" s="5"/>
      <c r="D117" s="564"/>
      <c r="E117" s="565"/>
      <c r="F117" s="565"/>
      <c r="G117" s="565"/>
      <c r="H117" s="565"/>
      <c r="I117" s="565"/>
      <c r="J117" s="565"/>
      <c r="K117" s="565"/>
      <c r="L117" s="565"/>
      <c r="M117" s="565"/>
      <c r="N117" s="565"/>
      <c r="O117" s="565"/>
      <c r="P117" s="565"/>
      <c r="Q117" s="565"/>
      <c r="R117" s="565"/>
      <c r="S117" s="565"/>
      <c r="T117" s="565"/>
      <c r="U117" s="565"/>
      <c r="V117" s="565"/>
      <c r="W117" s="565"/>
      <c r="X117" s="565"/>
      <c r="Y117" s="565"/>
      <c r="Z117" s="565"/>
      <c r="AA117" s="565"/>
      <c r="AB117" s="565"/>
      <c r="AC117" s="565"/>
      <c r="AD117" s="565"/>
      <c r="AE117" s="565"/>
      <c r="AF117" s="565"/>
      <c r="AG117" s="565"/>
      <c r="AH117" s="565"/>
      <c r="AI117" s="565"/>
      <c r="AJ117" s="565"/>
      <c r="AK117" s="565"/>
      <c r="AL117" s="565"/>
      <c r="AM117" s="565"/>
      <c r="AN117" s="565"/>
      <c r="AO117" s="565"/>
      <c r="AP117" s="565"/>
      <c r="AQ117" s="565"/>
      <c r="AR117" s="565"/>
      <c r="AS117" s="565"/>
      <c r="AT117" s="565"/>
      <c r="AU117" s="565"/>
      <c r="AV117" s="565"/>
      <c r="AW117" s="565"/>
      <c r="AX117" s="566"/>
      <c r="AY117" s="5"/>
    </row>
    <row r="118" spans="1:51" ht="15" customHeight="1">
      <c r="A118" s="1"/>
      <c r="B118" s="2"/>
      <c r="C118" s="5"/>
      <c r="D118" s="567"/>
      <c r="E118" s="568"/>
      <c r="F118" s="568"/>
      <c r="G118" s="568"/>
      <c r="H118" s="568"/>
      <c r="I118" s="568"/>
      <c r="J118" s="568"/>
      <c r="K118" s="568"/>
      <c r="L118" s="568"/>
      <c r="M118" s="568"/>
      <c r="N118" s="568"/>
      <c r="O118" s="568"/>
      <c r="P118" s="568"/>
      <c r="Q118" s="568"/>
      <c r="R118" s="568"/>
      <c r="S118" s="568"/>
      <c r="T118" s="568"/>
      <c r="U118" s="568"/>
      <c r="V118" s="568"/>
      <c r="W118" s="568"/>
      <c r="X118" s="568"/>
      <c r="Y118" s="568"/>
      <c r="Z118" s="568"/>
      <c r="AA118" s="568"/>
      <c r="AB118" s="568"/>
      <c r="AC118" s="568"/>
      <c r="AD118" s="568"/>
      <c r="AE118" s="568"/>
      <c r="AF118" s="568"/>
      <c r="AG118" s="568"/>
      <c r="AH118" s="568"/>
      <c r="AI118" s="568"/>
      <c r="AJ118" s="568"/>
      <c r="AK118" s="568"/>
      <c r="AL118" s="568"/>
      <c r="AM118" s="568"/>
      <c r="AN118" s="568"/>
      <c r="AO118" s="568"/>
      <c r="AP118" s="568"/>
      <c r="AQ118" s="568"/>
      <c r="AR118" s="568"/>
      <c r="AS118" s="568"/>
      <c r="AT118" s="568"/>
      <c r="AU118" s="568"/>
      <c r="AV118" s="568"/>
      <c r="AW118" s="568"/>
      <c r="AX118" s="569"/>
      <c r="AY118" s="5"/>
    </row>
    <row r="119" spans="1:51" ht="15" customHeight="1">
      <c r="A119" s="1"/>
      <c r="B119" s="2"/>
      <c r="C119" s="5"/>
      <c r="D119" s="567"/>
      <c r="E119" s="568"/>
      <c r="F119" s="568"/>
      <c r="G119" s="568"/>
      <c r="H119" s="568"/>
      <c r="I119" s="568"/>
      <c r="J119" s="568"/>
      <c r="K119" s="568"/>
      <c r="L119" s="568"/>
      <c r="M119" s="568"/>
      <c r="N119" s="568"/>
      <c r="O119" s="568"/>
      <c r="P119" s="568"/>
      <c r="Q119" s="568"/>
      <c r="R119" s="568"/>
      <c r="S119" s="568"/>
      <c r="T119" s="568"/>
      <c r="U119" s="568"/>
      <c r="V119" s="568"/>
      <c r="W119" s="568"/>
      <c r="X119" s="568"/>
      <c r="Y119" s="568"/>
      <c r="Z119" s="568"/>
      <c r="AA119" s="568"/>
      <c r="AB119" s="568"/>
      <c r="AC119" s="568"/>
      <c r="AD119" s="568"/>
      <c r="AE119" s="568"/>
      <c r="AF119" s="568"/>
      <c r="AG119" s="568"/>
      <c r="AH119" s="568"/>
      <c r="AI119" s="568"/>
      <c r="AJ119" s="568"/>
      <c r="AK119" s="568"/>
      <c r="AL119" s="568"/>
      <c r="AM119" s="568"/>
      <c r="AN119" s="568"/>
      <c r="AO119" s="568"/>
      <c r="AP119" s="568"/>
      <c r="AQ119" s="568"/>
      <c r="AR119" s="568"/>
      <c r="AS119" s="568"/>
      <c r="AT119" s="568"/>
      <c r="AU119" s="568"/>
      <c r="AV119" s="568"/>
      <c r="AW119" s="568"/>
      <c r="AX119" s="569"/>
      <c r="AY119" s="5"/>
    </row>
    <row r="120" spans="1:51" ht="15" customHeight="1">
      <c r="A120" s="1"/>
      <c r="B120" s="2"/>
      <c r="C120" s="5"/>
      <c r="D120" s="567"/>
      <c r="E120" s="568"/>
      <c r="F120" s="568"/>
      <c r="G120" s="568"/>
      <c r="H120" s="568"/>
      <c r="I120" s="568"/>
      <c r="J120" s="568"/>
      <c r="K120" s="568"/>
      <c r="L120" s="568"/>
      <c r="M120" s="568"/>
      <c r="N120" s="568"/>
      <c r="O120" s="568"/>
      <c r="P120" s="568"/>
      <c r="Q120" s="568"/>
      <c r="R120" s="568"/>
      <c r="S120" s="568"/>
      <c r="T120" s="568"/>
      <c r="U120" s="568"/>
      <c r="V120" s="568"/>
      <c r="W120" s="568"/>
      <c r="X120" s="568"/>
      <c r="Y120" s="568"/>
      <c r="Z120" s="568"/>
      <c r="AA120" s="568"/>
      <c r="AB120" s="568"/>
      <c r="AC120" s="568"/>
      <c r="AD120" s="568"/>
      <c r="AE120" s="568"/>
      <c r="AF120" s="568"/>
      <c r="AG120" s="568"/>
      <c r="AH120" s="568"/>
      <c r="AI120" s="568"/>
      <c r="AJ120" s="568"/>
      <c r="AK120" s="568"/>
      <c r="AL120" s="568"/>
      <c r="AM120" s="568"/>
      <c r="AN120" s="568"/>
      <c r="AO120" s="568"/>
      <c r="AP120" s="568"/>
      <c r="AQ120" s="568"/>
      <c r="AR120" s="568"/>
      <c r="AS120" s="568"/>
      <c r="AT120" s="568"/>
      <c r="AU120" s="568"/>
      <c r="AV120" s="568"/>
      <c r="AW120" s="568"/>
      <c r="AX120" s="569"/>
      <c r="AY120" s="5"/>
    </row>
    <row r="121" spans="1:51" ht="15" customHeight="1">
      <c r="A121" s="1"/>
      <c r="B121" s="2"/>
      <c r="C121" s="5"/>
      <c r="D121" s="570"/>
      <c r="E121" s="571"/>
      <c r="F121" s="571"/>
      <c r="G121" s="571"/>
      <c r="H121" s="571"/>
      <c r="I121" s="571"/>
      <c r="J121" s="571"/>
      <c r="K121" s="571"/>
      <c r="L121" s="571"/>
      <c r="M121" s="571"/>
      <c r="N121" s="571"/>
      <c r="O121" s="571"/>
      <c r="P121" s="571"/>
      <c r="Q121" s="571"/>
      <c r="R121" s="571"/>
      <c r="S121" s="571"/>
      <c r="T121" s="571"/>
      <c r="U121" s="571"/>
      <c r="V121" s="571"/>
      <c r="W121" s="571"/>
      <c r="X121" s="571"/>
      <c r="Y121" s="571"/>
      <c r="Z121" s="571"/>
      <c r="AA121" s="571"/>
      <c r="AB121" s="571"/>
      <c r="AC121" s="571"/>
      <c r="AD121" s="571"/>
      <c r="AE121" s="571"/>
      <c r="AF121" s="571"/>
      <c r="AG121" s="571"/>
      <c r="AH121" s="571"/>
      <c r="AI121" s="571"/>
      <c r="AJ121" s="571"/>
      <c r="AK121" s="571"/>
      <c r="AL121" s="571"/>
      <c r="AM121" s="571"/>
      <c r="AN121" s="571"/>
      <c r="AO121" s="571"/>
      <c r="AP121" s="571"/>
      <c r="AQ121" s="571"/>
      <c r="AR121" s="571"/>
      <c r="AS121" s="571"/>
      <c r="AT121" s="571"/>
      <c r="AU121" s="571"/>
      <c r="AV121" s="571"/>
      <c r="AW121" s="571"/>
      <c r="AX121" s="572"/>
      <c r="AY121" s="5"/>
    </row>
    <row r="122" spans="1:51" ht="15" customHeight="1">
      <c r="A122" s="1"/>
      <c r="B122" s="2"/>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row>
    <row r="123" spans="1:51" ht="15" customHeight="1">
      <c r="A123" s="1"/>
      <c r="B123" s="2"/>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row>
    <row r="124" spans="1:51" ht="15" customHeight="1">
      <c r="A124" s="1"/>
      <c r="B124" s="2"/>
      <c r="C124" s="5"/>
      <c r="D124" s="552" t="s">
        <v>245</v>
      </c>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c r="AA124" s="553"/>
      <c r="AB124" s="553"/>
      <c r="AC124" s="553"/>
      <c r="AD124" s="553"/>
      <c r="AE124" s="553"/>
      <c r="AF124" s="553"/>
      <c r="AG124" s="553"/>
      <c r="AH124" s="553"/>
      <c r="AI124" s="553"/>
      <c r="AJ124" s="553"/>
      <c r="AK124" s="553"/>
      <c r="AL124" s="553"/>
      <c r="AM124" s="553"/>
      <c r="AN124" s="553"/>
      <c r="AO124" s="553"/>
      <c r="AP124" s="553"/>
      <c r="AQ124" s="553"/>
      <c r="AR124" s="553"/>
      <c r="AS124" s="553"/>
      <c r="AT124" s="553"/>
      <c r="AU124" s="553"/>
      <c r="AV124" s="553"/>
      <c r="AW124" s="553"/>
      <c r="AX124" s="554"/>
      <c r="AY124" s="5"/>
    </row>
    <row r="125" spans="1:51" ht="15" customHeight="1">
      <c r="A125" s="1"/>
      <c r="B125" s="2"/>
      <c r="C125" s="5"/>
      <c r="D125" s="555"/>
      <c r="E125" s="556"/>
      <c r="F125" s="556"/>
      <c r="G125" s="556"/>
      <c r="H125" s="556"/>
      <c r="I125" s="556"/>
      <c r="J125" s="556"/>
      <c r="K125" s="556"/>
      <c r="L125" s="556"/>
      <c r="M125" s="556"/>
      <c r="N125" s="556"/>
      <c r="O125" s="556"/>
      <c r="P125" s="556"/>
      <c r="Q125" s="556"/>
      <c r="R125" s="556"/>
      <c r="S125" s="556"/>
      <c r="T125" s="556"/>
      <c r="U125" s="556"/>
      <c r="V125" s="556"/>
      <c r="W125" s="556"/>
      <c r="X125" s="556"/>
      <c r="Y125" s="556"/>
      <c r="Z125" s="556"/>
      <c r="AA125" s="556"/>
      <c r="AB125" s="556"/>
      <c r="AC125" s="556"/>
      <c r="AD125" s="556"/>
      <c r="AE125" s="556"/>
      <c r="AF125" s="556"/>
      <c r="AG125" s="556"/>
      <c r="AH125" s="556"/>
      <c r="AI125" s="556"/>
      <c r="AJ125" s="556"/>
      <c r="AK125" s="556"/>
      <c r="AL125" s="556"/>
      <c r="AM125" s="556"/>
      <c r="AN125" s="556"/>
      <c r="AO125" s="556"/>
      <c r="AP125" s="556"/>
      <c r="AQ125" s="556"/>
      <c r="AR125" s="556"/>
      <c r="AS125" s="556"/>
      <c r="AT125" s="556"/>
      <c r="AU125" s="556"/>
      <c r="AV125" s="556"/>
      <c r="AW125" s="556"/>
      <c r="AX125" s="557"/>
      <c r="AY125" s="5"/>
    </row>
    <row r="126" spans="1:51" ht="15" customHeight="1">
      <c r="A126" s="1"/>
      <c r="B126" s="2"/>
      <c r="C126" s="5"/>
      <c r="D126" s="20"/>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1"/>
      <c r="AY126" s="5"/>
    </row>
    <row r="127" spans="1:51" ht="15" customHeight="1">
      <c r="A127" s="1"/>
      <c r="B127" s="2"/>
      <c r="C127" s="5"/>
      <c r="D127" s="53" t="s">
        <v>247</v>
      </c>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1"/>
      <c r="AY127" s="5"/>
    </row>
    <row r="128" spans="1:51" ht="15" customHeight="1">
      <c r="A128" s="1"/>
      <c r="B128" s="2"/>
      <c r="C128" s="5"/>
      <c r="D128" s="20"/>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1"/>
      <c r="AY128" s="5"/>
    </row>
    <row r="129" spans="1:51" ht="15" customHeight="1">
      <c r="A129" s="1"/>
      <c r="B129" s="2"/>
      <c r="C129" s="5"/>
      <c r="D129" s="558" t="s">
        <v>248</v>
      </c>
      <c r="E129" s="559"/>
      <c r="F129" s="559"/>
      <c r="G129" s="559"/>
      <c r="H129" s="559"/>
      <c r="I129" s="559"/>
      <c r="J129" s="559"/>
      <c r="K129" s="559"/>
      <c r="L129" s="559"/>
      <c r="M129" s="559"/>
      <c r="N129" s="559"/>
      <c r="O129" s="559"/>
      <c r="P129" s="559"/>
      <c r="Q129" s="559"/>
      <c r="R129" s="559"/>
      <c r="S129" s="559"/>
      <c r="T129" s="559"/>
      <c r="U129" s="559"/>
      <c r="V129" s="559"/>
      <c r="W129" s="559"/>
      <c r="X129" s="559"/>
      <c r="Y129" s="559"/>
      <c r="Z129" s="559"/>
      <c r="AA129" s="559"/>
      <c r="AB129" s="559"/>
      <c r="AC129" s="559"/>
      <c r="AD129" s="559"/>
      <c r="AE129" s="559"/>
      <c r="AF129" s="559"/>
      <c r="AG129" s="559"/>
      <c r="AH129" s="559"/>
      <c r="AI129" s="559"/>
      <c r="AJ129" s="559"/>
      <c r="AK129" s="559"/>
      <c r="AL129" s="559"/>
      <c r="AM129" s="559"/>
      <c r="AN129" s="559"/>
      <c r="AO129" s="559"/>
      <c r="AP129" s="559"/>
      <c r="AQ129" s="559"/>
      <c r="AR129" s="559"/>
      <c r="AS129" s="559"/>
      <c r="AT129" s="559"/>
      <c r="AU129" s="559"/>
      <c r="AV129" s="559"/>
      <c r="AW129" s="559"/>
      <c r="AX129" s="560"/>
      <c r="AY129" s="5"/>
    </row>
    <row r="130" spans="1:51" ht="15" customHeight="1">
      <c r="A130" s="1"/>
      <c r="B130" s="2"/>
      <c r="C130" s="5"/>
      <c r="D130" s="558"/>
      <c r="E130" s="559"/>
      <c r="F130" s="559"/>
      <c r="G130" s="559"/>
      <c r="H130" s="559"/>
      <c r="I130" s="559"/>
      <c r="J130" s="559"/>
      <c r="K130" s="559"/>
      <c r="L130" s="559"/>
      <c r="M130" s="559"/>
      <c r="N130" s="559"/>
      <c r="O130" s="559"/>
      <c r="P130" s="559"/>
      <c r="Q130" s="559"/>
      <c r="R130" s="559"/>
      <c r="S130" s="559"/>
      <c r="T130" s="559"/>
      <c r="U130" s="559"/>
      <c r="V130" s="559"/>
      <c r="W130" s="559"/>
      <c r="X130" s="559"/>
      <c r="Y130" s="559"/>
      <c r="Z130" s="559"/>
      <c r="AA130" s="559"/>
      <c r="AB130" s="559"/>
      <c r="AC130" s="559"/>
      <c r="AD130" s="559"/>
      <c r="AE130" s="559"/>
      <c r="AF130" s="559"/>
      <c r="AG130" s="559"/>
      <c r="AH130" s="559"/>
      <c r="AI130" s="559"/>
      <c r="AJ130" s="559"/>
      <c r="AK130" s="559"/>
      <c r="AL130" s="559"/>
      <c r="AM130" s="559"/>
      <c r="AN130" s="559"/>
      <c r="AO130" s="559"/>
      <c r="AP130" s="559"/>
      <c r="AQ130" s="559"/>
      <c r="AR130" s="559"/>
      <c r="AS130" s="559"/>
      <c r="AT130" s="559"/>
      <c r="AU130" s="559"/>
      <c r="AV130" s="559"/>
      <c r="AW130" s="559"/>
      <c r="AX130" s="560"/>
      <c r="AY130" s="5"/>
    </row>
    <row r="131" spans="1:51" ht="15" customHeight="1">
      <c r="A131" s="1"/>
      <c r="B131" s="2"/>
      <c r="C131" s="5"/>
      <c r="D131" s="558"/>
      <c r="E131" s="559"/>
      <c r="F131" s="559"/>
      <c r="G131" s="559"/>
      <c r="H131" s="559"/>
      <c r="I131" s="559"/>
      <c r="J131" s="559"/>
      <c r="K131" s="559"/>
      <c r="L131" s="559"/>
      <c r="M131" s="559"/>
      <c r="N131" s="559"/>
      <c r="O131" s="559"/>
      <c r="P131" s="559"/>
      <c r="Q131" s="559"/>
      <c r="R131" s="559"/>
      <c r="S131" s="559"/>
      <c r="T131" s="559"/>
      <c r="U131" s="559"/>
      <c r="V131" s="559"/>
      <c r="W131" s="559"/>
      <c r="X131" s="559"/>
      <c r="Y131" s="559"/>
      <c r="Z131" s="559"/>
      <c r="AA131" s="559"/>
      <c r="AB131" s="559"/>
      <c r="AC131" s="559"/>
      <c r="AD131" s="559"/>
      <c r="AE131" s="559"/>
      <c r="AF131" s="559"/>
      <c r="AG131" s="559"/>
      <c r="AH131" s="559"/>
      <c r="AI131" s="559"/>
      <c r="AJ131" s="559"/>
      <c r="AK131" s="559"/>
      <c r="AL131" s="559"/>
      <c r="AM131" s="559"/>
      <c r="AN131" s="559"/>
      <c r="AO131" s="559"/>
      <c r="AP131" s="559"/>
      <c r="AQ131" s="559"/>
      <c r="AR131" s="559"/>
      <c r="AS131" s="559"/>
      <c r="AT131" s="559"/>
      <c r="AU131" s="559"/>
      <c r="AV131" s="559"/>
      <c r="AW131" s="559"/>
      <c r="AX131" s="560"/>
      <c r="AY131" s="5"/>
    </row>
    <row r="132" spans="1:51" ht="15" customHeight="1">
      <c r="A132" s="1"/>
      <c r="B132" s="2"/>
      <c r="C132" s="5"/>
      <c r="D132" s="54"/>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50"/>
      <c r="AY132" s="5"/>
    </row>
    <row r="133" spans="1:51" ht="15" customHeight="1">
      <c r="A133" s="1"/>
      <c r="B133" s="2"/>
      <c r="C133" s="5"/>
      <c r="D133" s="55" t="s">
        <v>249</v>
      </c>
      <c r="E133" s="25"/>
      <c r="F133" s="25"/>
      <c r="G133" s="25"/>
      <c r="H133" s="25"/>
      <c r="I133" s="25"/>
      <c r="J133" s="25"/>
      <c r="K133" s="25"/>
      <c r="L133" s="25"/>
      <c r="M133" s="25"/>
      <c r="N133" s="52"/>
      <c r="O133" s="52"/>
      <c r="P133" s="52"/>
      <c r="Q133" s="52"/>
      <c r="R133" s="52"/>
      <c r="S133" s="52"/>
      <c r="T133" s="52"/>
      <c r="U133" s="52"/>
      <c r="V133" s="52"/>
      <c r="W133" s="52"/>
      <c r="X133" s="52"/>
      <c r="Y133" s="52"/>
      <c r="Z133" s="52"/>
      <c r="AA133" s="52"/>
      <c r="AB133" s="52"/>
      <c r="AC133" s="51"/>
      <c r="AD133" s="25"/>
      <c r="AE133" s="25"/>
      <c r="AF133" s="25"/>
      <c r="AG133" s="25"/>
      <c r="AH133" s="25"/>
      <c r="AI133" s="25"/>
      <c r="AJ133" s="25"/>
      <c r="AK133" s="25"/>
      <c r="AL133" s="25"/>
      <c r="AM133" s="25"/>
      <c r="AN133" s="25"/>
      <c r="AO133" s="51" t="s">
        <v>250</v>
      </c>
      <c r="AP133" s="49"/>
      <c r="AQ133" s="49"/>
      <c r="AR133" s="49"/>
      <c r="AS133" s="49"/>
      <c r="AT133" s="49"/>
      <c r="AU133" s="49"/>
      <c r="AV133" s="49"/>
      <c r="AW133" s="49"/>
      <c r="AX133" s="50"/>
      <c r="AY133" s="5"/>
    </row>
    <row r="134" spans="1:51" ht="15" customHeight="1">
      <c r="A134" s="1"/>
      <c r="B134" s="2"/>
      <c r="C134" s="5"/>
      <c r="D134" s="929"/>
      <c r="E134" s="930"/>
      <c r="F134" s="930"/>
      <c r="G134" s="930"/>
      <c r="H134" s="930"/>
      <c r="I134" s="930"/>
      <c r="J134" s="930"/>
      <c r="K134" s="930"/>
      <c r="L134" s="930"/>
      <c r="M134" s="930"/>
      <c r="N134" s="930"/>
      <c r="O134" s="930"/>
      <c r="P134" s="930"/>
      <c r="Q134" s="930"/>
      <c r="R134" s="930"/>
      <c r="S134" s="930"/>
      <c r="T134" s="930"/>
      <c r="U134" s="930"/>
      <c r="V134" s="930"/>
      <c r="W134" s="930"/>
      <c r="X134" s="930"/>
      <c r="Y134" s="930"/>
      <c r="Z134" s="930"/>
      <c r="AA134" s="930"/>
      <c r="AB134" s="930"/>
      <c r="AC134" s="930"/>
      <c r="AD134" s="930"/>
      <c r="AE134" s="930"/>
      <c r="AF134" s="930"/>
      <c r="AG134" s="930"/>
      <c r="AH134" s="930"/>
      <c r="AI134" s="930"/>
      <c r="AJ134" s="930"/>
      <c r="AK134" s="930"/>
      <c r="AL134" s="930"/>
      <c r="AM134" s="931"/>
      <c r="AN134" s="49"/>
      <c r="AO134" s="932"/>
      <c r="AP134" s="933"/>
      <c r="AQ134" s="933"/>
      <c r="AR134" s="933"/>
      <c r="AS134" s="933"/>
      <c r="AT134" s="933"/>
      <c r="AU134" s="933"/>
      <c r="AV134" s="933"/>
      <c r="AW134" s="933"/>
      <c r="AX134" s="934"/>
      <c r="AY134" s="5"/>
    </row>
    <row r="135" spans="1:51" ht="15" customHeight="1">
      <c r="A135" s="1"/>
      <c r="B135" s="2"/>
      <c r="C135" s="5"/>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5"/>
    </row>
    <row r="136" spans="1:51" ht="15" customHeight="1">
      <c r="A136" s="1"/>
      <c r="B136" s="2"/>
      <c r="C136" s="5"/>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5"/>
    </row>
    <row r="137" spans="1:51" ht="15" customHeight="1">
      <c r="A137" s="1"/>
      <c r="B137" s="2"/>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row>
    <row r="138" spans="1:51" ht="15" customHeight="1">
      <c r="A138" s="1"/>
      <c r="B138" s="2"/>
      <c r="C138" s="7" t="str">
        <f>ProgramName</f>
        <v>Energy Smart Program</v>
      </c>
      <c r="D138" s="8"/>
      <c r="E138" s="8"/>
      <c r="F138" s="8"/>
      <c r="G138" s="8"/>
      <c r="H138" s="8"/>
      <c r="I138" s="8"/>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457" t="str">
        <f>ProgramVersion</f>
        <v>Version 1.1</v>
      </c>
      <c r="AR138" s="457"/>
      <c r="AS138" s="457"/>
      <c r="AT138" s="457"/>
      <c r="AU138" s="457"/>
      <c r="AV138" s="457"/>
      <c r="AW138" s="457"/>
      <c r="AX138" s="457"/>
      <c r="AY138" s="457"/>
    </row>
    <row r="139" spans="1:51" ht="15" customHeight="1">
      <c r="A139" s="1"/>
      <c r="B139" s="2"/>
      <c r="C139" s="7" t="str">
        <f>ProgramNumber</f>
        <v>504.229.6868</v>
      </c>
      <c r="D139" s="8"/>
      <c r="E139" s="8"/>
      <c r="F139" s="8"/>
      <c r="G139" s="8"/>
      <c r="H139" s="8"/>
      <c r="I139" s="8"/>
      <c r="J139" s="7"/>
      <c r="K139" s="7"/>
      <c r="L139" s="7"/>
      <c r="M139" s="7"/>
      <c r="N139" s="7"/>
      <c r="O139" s="7"/>
      <c r="P139" s="7"/>
      <c r="Q139" s="7"/>
      <c r="R139" s="7"/>
      <c r="S139" s="7"/>
      <c r="T139" s="7"/>
      <c r="U139" s="7"/>
      <c r="V139" s="7"/>
      <c r="W139" s="7"/>
      <c r="X139" s="7"/>
      <c r="Y139" s="7"/>
      <c r="Z139" s="7"/>
      <c r="AA139" s="16" t="str">
        <f>ApplicationType</f>
        <v>New Construction Solutions Program</v>
      </c>
      <c r="AB139" s="7"/>
      <c r="AC139" s="7"/>
      <c r="AD139" s="7"/>
      <c r="AE139" s="7"/>
      <c r="AF139" s="7"/>
      <c r="AG139" s="7"/>
      <c r="AH139" s="7"/>
      <c r="AI139" s="7"/>
      <c r="AJ139" s="7"/>
      <c r="AK139" s="7"/>
      <c r="AL139" s="7"/>
      <c r="AM139" s="7"/>
      <c r="AN139" s="7"/>
      <c r="AO139" s="7"/>
      <c r="AP139" s="7"/>
      <c r="AQ139" s="422" t="str">
        <f>ProgramPropertyName</f>
        <v>Product of APTIM Environmental &amp; Infrastructure, LLC</v>
      </c>
      <c r="AR139" s="422"/>
      <c r="AS139" s="422"/>
      <c r="AT139" s="422"/>
      <c r="AU139" s="422"/>
      <c r="AV139" s="422"/>
      <c r="AW139" s="422"/>
      <c r="AX139" s="422"/>
      <c r="AY139" s="422"/>
    </row>
    <row r="140" spans="1:51" ht="15" customHeight="1">
      <c r="A140" s="1"/>
      <c r="B140" s="2"/>
      <c r="C140" s="15" t="s">
        <v>32</v>
      </c>
      <c r="D140" s="8"/>
      <c r="E140" s="8"/>
      <c r="F140" s="8"/>
      <c r="G140" s="8"/>
      <c r="H140" s="8"/>
      <c r="I140" s="8"/>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422"/>
      <c r="AR140" s="422"/>
      <c r="AS140" s="422"/>
      <c r="AT140" s="422"/>
      <c r="AU140" s="422"/>
      <c r="AV140" s="422"/>
      <c r="AW140" s="422"/>
      <c r="AX140" s="422"/>
      <c r="AY140" s="422"/>
    </row>
    <row r="141" spans="1:51" ht="15" hidden="1" customHeight="1"/>
    <row r="142" spans="1:51" ht="15" hidden="1" customHeight="1"/>
    <row r="143" spans="1:51" ht="15" hidden="1" customHeight="1"/>
    <row r="144" spans="1:51"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row r="8911" ht="15" hidden="1"/>
    <row r="8912" ht="15" hidden="1"/>
    <row r="8913" ht="15" hidden="1"/>
    <row r="8914" ht="15" hidden="1"/>
    <row r="8915" ht="15" hidden="1"/>
    <row r="8916" ht="14.45" hidden="1" customHeight="1"/>
    <row r="8917" ht="14.45" hidden="1" customHeight="1"/>
    <row r="8918" ht="14.45" hidden="1" customHeight="1"/>
    <row r="8919" ht="14.45" hidden="1" customHeight="1"/>
    <row r="8920" ht="14.45" hidden="1" customHeight="1"/>
    <row r="8921" ht="14.45" hidden="1" customHeight="1"/>
    <row r="8922" ht="14.45" hidden="1" customHeight="1"/>
    <row r="8923" ht="14.45" hidden="1" customHeight="1"/>
    <row r="8924" ht="14.45" customHeight="1"/>
  </sheetData>
  <sheetProtection algorithmName="SHA-512" hashValue="ws/DokTReCIRlsvbHAXd1aFUQRdz34zuG1UOcS3A5M65RM2CxSY2JYVO31NpShT7WZzpXrP2Nskb8rLfC9iJMQ==" saltValue="jTkxgFxXtPOYi6usQewuIQ==" spinCount="100000" sheet="1" objects="1" scenarios="1"/>
  <protectedRanges>
    <protectedRange sqref="D27:AM31" name="All Input Cells"/>
  </protectedRanges>
  <mergeCells count="122">
    <mergeCell ref="D47:L47"/>
    <mergeCell ref="N47:S47"/>
    <mergeCell ref="AQ138:AY138"/>
    <mergeCell ref="AQ139:AY140"/>
    <mergeCell ref="G12:AU13"/>
    <mergeCell ref="D18:AX19"/>
    <mergeCell ref="D15:AX16"/>
    <mergeCell ref="D22:L22"/>
    <mergeCell ref="N22:T22"/>
    <mergeCell ref="V22:AC22"/>
    <mergeCell ref="AE22:AX22"/>
    <mergeCell ref="AO27:AX29"/>
    <mergeCell ref="AO30:AX31"/>
    <mergeCell ref="D25:L25"/>
    <mergeCell ref="N25:AC25"/>
    <mergeCell ref="AE25:AM25"/>
    <mergeCell ref="AO25:AS25"/>
    <mergeCell ref="AU25:AX25"/>
    <mergeCell ref="D27:L31"/>
    <mergeCell ref="O27:S29"/>
    <mergeCell ref="V27:Z28"/>
    <mergeCell ref="AC27:AG29"/>
    <mergeCell ref="AJ27:AM28"/>
    <mergeCell ref="R34:Y34"/>
    <mergeCell ref="D37:AX38"/>
    <mergeCell ref="O30:T31"/>
    <mergeCell ref="V30:Z31"/>
    <mergeCell ref="AC30:AG31"/>
    <mergeCell ref="AJ30:AM31"/>
    <mergeCell ref="D41:G41"/>
    <mergeCell ref="AA34:AM34"/>
    <mergeCell ref="AO34:AV34"/>
    <mergeCell ref="D34:P34"/>
    <mergeCell ref="D44:L44"/>
    <mergeCell ref="N44:AD44"/>
    <mergeCell ref="AF44:AM44"/>
    <mergeCell ref="AO44:AS44"/>
    <mergeCell ref="AU44:AX44"/>
    <mergeCell ref="AA41:AI41"/>
    <mergeCell ref="AK41:AO41"/>
    <mergeCell ref="AQ41:AX41"/>
    <mergeCell ref="U41:Y41"/>
    <mergeCell ref="N41:S41"/>
    <mergeCell ref="I41:L41"/>
    <mergeCell ref="AE56:AM56"/>
    <mergeCell ref="V56:AC56"/>
    <mergeCell ref="D56:L56"/>
    <mergeCell ref="N56:T56"/>
    <mergeCell ref="D62:AX63"/>
    <mergeCell ref="D50:AX51"/>
    <mergeCell ref="D52:AX53"/>
    <mergeCell ref="D59:L59"/>
    <mergeCell ref="N59:AC59"/>
    <mergeCell ref="AE59:AM59"/>
    <mergeCell ref="AO59:AS59"/>
    <mergeCell ref="AU59:AX59"/>
    <mergeCell ref="AO56:AX56"/>
    <mergeCell ref="AB69:AE69"/>
    <mergeCell ref="AG69:AJ69"/>
    <mergeCell ref="AB72:AK72"/>
    <mergeCell ref="D72:M72"/>
    <mergeCell ref="O72:Z72"/>
    <mergeCell ref="D75:Z75"/>
    <mergeCell ref="D65:Z66"/>
    <mergeCell ref="AB65:AX66"/>
    <mergeCell ref="D69:G69"/>
    <mergeCell ref="I69:L69"/>
    <mergeCell ref="V69:Z69"/>
    <mergeCell ref="N69:T69"/>
    <mergeCell ref="AL69:AR69"/>
    <mergeCell ref="AT69:AX69"/>
    <mergeCell ref="AM72:AX72"/>
    <mergeCell ref="AB75:AX75"/>
    <mergeCell ref="AB78:AJ78"/>
    <mergeCell ref="AL78:AP78"/>
    <mergeCell ref="AR78:AX78"/>
    <mergeCell ref="D81:Z82"/>
    <mergeCell ref="AB81:AX82"/>
    <mergeCell ref="D78:L78"/>
    <mergeCell ref="N78:R78"/>
    <mergeCell ref="T78:Z78"/>
    <mergeCell ref="AL85:AR85"/>
    <mergeCell ref="AT85:AX85"/>
    <mergeCell ref="D88:M88"/>
    <mergeCell ref="O88:Z88"/>
    <mergeCell ref="AB88:AK88"/>
    <mergeCell ref="AM88:AX88"/>
    <mergeCell ref="D85:G85"/>
    <mergeCell ref="I85:L85"/>
    <mergeCell ref="N85:T85"/>
    <mergeCell ref="V85:Z85"/>
    <mergeCell ref="AB85:AE85"/>
    <mergeCell ref="AG85:AJ85"/>
    <mergeCell ref="D97:AX98"/>
    <mergeCell ref="D101:I101"/>
    <mergeCell ref="K101:U101"/>
    <mergeCell ref="W101:AH101"/>
    <mergeCell ref="AJ101:AR101"/>
    <mergeCell ref="AT101:AX101"/>
    <mergeCell ref="D91:Z91"/>
    <mergeCell ref="AB91:AX91"/>
    <mergeCell ref="D94:L94"/>
    <mergeCell ref="N94:R94"/>
    <mergeCell ref="T94:Z94"/>
    <mergeCell ref="AB94:AJ94"/>
    <mergeCell ref="AL94:AP94"/>
    <mergeCell ref="AR94:AX94"/>
    <mergeCell ref="N114:X114"/>
    <mergeCell ref="D124:AX125"/>
    <mergeCell ref="D129:AX131"/>
    <mergeCell ref="D134:AM134"/>
    <mergeCell ref="AO134:AX134"/>
    <mergeCell ref="D104:K104"/>
    <mergeCell ref="D107:AX108"/>
    <mergeCell ref="D117:AX121"/>
    <mergeCell ref="D111:J111"/>
    <mergeCell ref="L111:R111"/>
    <mergeCell ref="T111:X111"/>
    <mergeCell ref="Z111:AE111"/>
    <mergeCell ref="AG111:AK111"/>
    <mergeCell ref="AM111:AX111"/>
    <mergeCell ref="D114:L114"/>
  </mergeCells>
  <conditionalFormatting sqref="D22:L22">
    <cfRule type="expression" dxfId="217" priority="108">
      <formula>ISBLANK($D$22)</formula>
    </cfRule>
  </conditionalFormatting>
  <conditionalFormatting sqref="N22:T22">
    <cfRule type="expression" dxfId="216" priority="106">
      <formula>ISBLANK($N$22)</formula>
    </cfRule>
  </conditionalFormatting>
  <conditionalFormatting sqref="V22:AC22">
    <cfRule type="expression" dxfId="215" priority="104">
      <formula>AND(N22="Other", ISBLANK(N22)=FALSE, OR(ISBLANK(V22)=TRUE,V22=""))</formula>
    </cfRule>
    <cfRule type="expression" dxfId="214" priority="105">
      <formula>ISBLANK(V22)</formula>
    </cfRule>
  </conditionalFormatting>
  <conditionalFormatting sqref="AE22:AX22">
    <cfRule type="expression" dxfId="213" priority="103">
      <formula>ISBLANK($AE$22)</formula>
    </cfRule>
  </conditionalFormatting>
  <conditionalFormatting sqref="D25:L25">
    <cfRule type="expression" dxfId="212" priority="102">
      <formula>ISBLANK($D$25)</formula>
    </cfRule>
  </conditionalFormatting>
  <conditionalFormatting sqref="N25:AC25">
    <cfRule type="expression" dxfId="211" priority="101">
      <formula>ISBLANK($N$25)</formula>
    </cfRule>
  </conditionalFormatting>
  <conditionalFormatting sqref="AE25:AM25">
    <cfRule type="expression" dxfId="210" priority="100">
      <formula>ISBLANK($AE$25)</formula>
    </cfRule>
  </conditionalFormatting>
  <conditionalFormatting sqref="AO25:AS25">
    <cfRule type="expression" dxfId="209" priority="99">
      <formula>ISBLANK($AO$25)</formula>
    </cfRule>
  </conditionalFormatting>
  <conditionalFormatting sqref="AU25:AX25">
    <cfRule type="expression" dxfId="208" priority="98">
      <formula>ISBLANK($AU$25)</formula>
    </cfRule>
  </conditionalFormatting>
  <conditionalFormatting sqref="D34">
    <cfRule type="expression" dxfId="207" priority="97">
      <formula>ISBLANK($D$34)</formula>
    </cfRule>
  </conditionalFormatting>
  <conditionalFormatting sqref="R34:Y34">
    <cfRule type="expression" dxfId="206" priority="96">
      <formula>ISBLANK($R$34)</formula>
    </cfRule>
  </conditionalFormatting>
  <conditionalFormatting sqref="D41:G41">
    <cfRule type="expression" dxfId="205" priority="91">
      <formula>ISBLANK($D$41)</formula>
    </cfRule>
  </conditionalFormatting>
  <conditionalFormatting sqref="I41:L41">
    <cfRule type="expression" dxfId="204" priority="90">
      <formula>ISBLANK($I$41)</formula>
    </cfRule>
  </conditionalFormatting>
  <conditionalFormatting sqref="N41:S41">
    <cfRule type="expression" dxfId="203" priority="89">
      <formula>ISBLANK($N$41)</formula>
    </cfRule>
  </conditionalFormatting>
  <conditionalFormatting sqref="U41:Y41">
    <cfRule type="expression" dxfId="202" priority="88">
      <formula>ISBLANK($U$41)</formula>
    </cfRule>
  </conditionalFormatting>
  <conditionalFormatting sqref="AA41:AI41">
    <cfRule type="expression" dxfId="201" priority="87">
      <formula>ISBLANK($AA$41)</formula>
    </cfRule>
  </conditionalFormatting>
  <conditionalFormatting sqref="AK41:AO41">
    <cfRule type="expression" dxfId="200" priority="86">
      <formula>ISBLANK($AK$41)</formula>
    </cfRule>
  </conditionalFormatting>
  <conditionalFormatting sqref="AQ41:AX41">
    <cfRule type="expression" dxfId="199" priority="85">
      <formula>ISBLANK($AQ$41)</formula>
    </cfRule>
  </conditionalFormatting>
  <conditionalFormatting sqref="D44:L44">
    <cfRule type="expression" dxfId="198" priority="83">
      <formula>AND(AQ41="Yes", ISBLANK(AQ41)=FALSE, OR(ISBLANK(D44)=TRUE,D44=""))</formula>
    </cfRule>
    <cfRule type="expression" dxfId="197" priority="84">
      <formula>ISBLANK($D$44)</formula>
    </cfRule>
  </conditionalFormatting>
  <conditionalFormatting sqref="N44:AD44">
    <cfRule type="expression" dxfId="196" priority="81">
      <formula>AND(D44="No", ISBLANK(D44)=FALSE, OR(ISBLANK(N44)=TRUE,N44=""))</formula>
    </cfRule>
    <cfRule type="expression" dxfId="195" priority="82">
      <formula>ISBLANK($N$44)</formula>
    </cfRule>
  </conditionalFormatting>
  <conditionalFormatting sqref="AF44:AM44">
    <cfRule type="expression" dxfId="194" priority="79">
      <formula>AND(D44="No", ISBLANK(D44)=FALSE, OR(ISBLANK(AF44)=TRUE,AF44=""))</formula>
    </cfRule>
    <cfRule type="expression" dxfId="193" priority="80">
      <formula>ISBLANK($AF$44)</formula>
    </cfRule>
  </conditionalFormatting>
  <conditionalFormatting sqref="AO44:AS44">
    <cfRule type="expression" dxfId="192" priority="77">
      <formula>AND(D44="No", ISBLANK(D44)=FALSE, OR(ISBLANK(AO44)=TRUE,AO44=""))</formula>
    </cfRule>
    <cfRule type="expression" dxfId="191" priority="78">
      <formula>ISBLANK($AO$44)</formula>
    </cfRule>
  </conditionalFormatting>
  <conditionalFormatting sqref="AU44:AX44">
    <cfRule type="expression" dxfId="190" priority="75">
      <formula>AND(D44="No", ISBLANK(D44)=FALSE, OR(ISBLANK(AU44)=TRUE,AU44=""))</formula>
    </cfRule>
    <cfRule type="expression" dxfId="189" priority="76">
      <formula>ISBLANK($AU$44)</formula>
    </cfRule>
  </conditionalFormatting>
  <conditionalFormatting sqref="D56:L56">
    <cfRule type="expression" dxfId="188" priority="74">
      <formula>ISBLANK($D$56)</formula>
    </cfRule>
  </conditionalFormatting>
  <conditionalFormatting sqref="N56:T56">
    <cfRule type="expression" dxfId="187" priority="73">
      <formula>ISBLANK($N$56)</formula>
    </cfRule>
  </conditionalFormatting>
  <conditionalFormatting sqref="V56:AC56">
    <cfRule type="expression" dxfId="186" priority="72">
      <formula>ISBLANK($V$56)</formula>
    </cfRule>
  </conditionalFormatting>
  <conditionalFormatting sqref="AE56:AM56">
    <cfRule type="expression" dxfId="185" priority="71">
      <formula>ISBLANK($AE$56)</formula>
    </cfRule>
  </conditionalFormatting>
  <conditionalFormatting sqref="AO56:AX56">
    <cfRule type="expression" dxfId="184" priority="70">
      <formula>ISBLANK($AO$56)</formula>
    </cfRule>
  </conditionalFormatting>
  <conditionalFormatting sqref="D59:L59">
    <cfRule type="expression" dxfId="183" priority="69">
      <formula>ISBLANK($D$59)</formula>
    </cfRule>
  </conditionalFormatting>
  <conditionalFormatting sqref="N59:AC59">
    <cfRule type="expression" dxfId="182" priority="68">
      <formula>ISBLANK($N$59)</formula>
    </cfRule>
  </conditionalFormatting>
  <conditionalFormatting sqref="AE59:AM59">
    <cfRule type="expression" dxfId="181" priority="67">
      <formula>ISBLANK($AE$59)</formula>
    </cfRule>
  </conditionalFormatting>
  <conditionalFormatting sqref="AO59:AS59">
    <cfRule type="expression" dxfId="180" priority="66">
      <formula>ISBLANK($AO$59)</formula>
    </cfRule>
  </conditionalFormatting>
  <conditionalFormatting sqref="AU59:AX59">
    <cfRule type="expression" dxfId="179" priority="65">
      <formula>ISBLANK($AU$59)</formula>
    </cfRule>
  </conditionalFormatting>
  <conditionalFormatting sqref="D69:G69">
    <cfRule type="expression" dxfId="178" priority="64">
      <formula>ISBLANK($D$69)</formula>
    </cfRule>
  </conditionalFormatting>
  <conditionalFormatting sqref="I69:L69">
    <cfRule type="expression" dxfId="177" priority="63">
      <formula>ISBLANK($I$69)</formula>
    </cfRule>
  </conditionalFormatting>
  <conditionalFormatting sqref="N69:T69">
    <cfRule type="expression" dxfId="176" priority="62">
      <formula>ISBLANK($N$69)</formula>
    </cfRule>
  </conditionalFormatting>
  <conditionalFormatting sqref="V69:Z69">
    <cfRule type="expression" dxfId="175" priority="61">
      <formula>ISBLANK($V$69)</formula>
    </cfRule>
  </conditionalFormatting>
  <conditionalFormatting sqref="D72:M72">
    <cfRule type="expression" dxfId="174" priority="60">
      <formula>ISBLANK($D$72)</formula>
    </cfRule>
  </conditionalFormatting>
  <conditionalFormatting sqref="O72:Z72">
    <cfRule type="expression" dxfId="173" priority="59">
      <formula>ISBLANK($O$72)</formula>
    </cfRule>
  </conditionalFormatting>
  <conditionalFormatting sqref="D75:Z75">
    <cfRule type="expression" dxfId="172" priority="58">
      <formula>ISBLANK($D$75)</formula>
    </cfRule>
  </conditionalFormatting>
  <conditionalFormatting sqref="D78:L78">
    <cfRule type="expression" dxfId="171" priority="57">
      <formula>ISBLANK($D$78)</formula>
    </cfRule>
  </conditionalFormatting>
  <conditionalFormatting sqref="N78:R78">
    <cfRule type="expression" dxfId="170" priority="56">
      <formula>ISBLANK($N$78)</formula>
    </cfRule>
  </conditionalFormatting>
  <conditionalFormatting sqref="T78:Z78">
    <cfRule type="expression" dxfId="169" priority="55">
      <formula>ISBLANK($T$78)</formula>
    </cfRule>
  </conditionalFormatting>
  <conditionalFormatting sqref="AB69:AE69">
    <cfRule type="expression" dxfId="168" priority="54">
      <formula>ISBLANK($AB$69)</formula>
    </cfRule>
  </conditionalFormatting>
  <conditionalFormatting sqref="AG69:AJ69">
    <cfRule type="expression" dxfId="167" priority="53">
      <formula>ISBLANK($AG$69)</formula>
    </cfRule>
  </conditionalFormatting>
  <conditionalFormatting sqref="AL69:AR69">
    <cfRule type="expression" dxfId="166" priority="52">
      <formula>ISBLANK($AL$69)</formula>
    </cfRule>
  </conditionalFormatting>
  <conditionalFormatting sqref="AT69:AX69">
    <cfRule type="expression" dxfId="165" priority="51">
      <formula>ISBLANK($AT$69)</formula>
    </cfRule>
  </conditionalFormatting>
  <conditionalFormatting sqref="AB72:AK72">
    <cfRule type="expression" dxfId="164" priority="50">
      <formula>ISBLANK($AB$72)</formula>
    </cfRule>
  </conditionalFormatting>
  <conditionalFormatting sqref="AM72:AX72">
    <cfRule type="expression" dxfId="163" priority="49">
      <formula>ISBLANK($AM$72)</formula>
    </cfRule>
  </conditionalFormatting>
  <conditionalFormatting sqref="AB75:AX75">
    <cfRule type="expression" dxfId="162" priority="48">
      <formula>ISBLANK($AB$75)</formula>
    </cfRule>
  </conditionalFormatting>
  <conditionalFormatting sqref="AB78:AJ78">
    <cfRule type="expression" dxfId="161" priority="47">
      <formula>ISBLANK($AB$78)</formula>
    </cfRule>
  </conditionalFormatting>
  <conditionalFormatting sqref="AL78:AP78">
    <cfRule type="expression" dxfId="160" priority="46">
      <formula>ISBLANK($AL$78)</formula>
    </cfRule>
  </conditionalFormatting>
  <conditionalFormatting sqref="AR78:AX78">
    <cfRule type="expression" dxfId="159" priority="45">
      <formula>ISBLANK($AR$78)</formula>
    </cfRule>
  </conditionalFormatting>
  <conditionalFormatting sqref="D85:G85">
    <cfRule type="expression" dxfId="158" priority="44">
      <formula>ISBLANK($D$85)</formula>
    </cfRule>
  </conditionalFormatting>
  <conditionalFormatting sqref="I85:L85">
    <cfRule type="expression" dxfId="157" priority="43">
      <formula>ISBLANK($I$85)</formula>
    </cfRule>
  </conditionalFormatting>
  <conditionalFormatting sqref="N85:T85">
    <cfRule type="expression" dxfId="156" priority="42">
      <formula>ISBLANK($N$85)</formula>
    </cfRule>
  </conditionalFormatting>
  <conditionalFormatting sqref="V85:Z85">
    <cfRule type="expression" dxfId="155" priority="41">
      <formula>ISBLANK($V$85)</formula>
    </cfRule>
  </conditionalFormatting>
  <conditionalFormatting sqref="AB91:AX91">
    <cfRule type="expression" dxfId="154" priority="40">
      <formula>ISBLANK($AB$91)</formula>
    </cfRule>
  </conditionalFormatting>
  <conditionalFormatting sqref="D88:M88">
    <cfRule type="expression" dxfId="153" priority="39">
      <formula>ISBLANK($D$88)</formula>
    </cfRule>
  </conditionalFormatting>
  <conditionalFormatting sqref="O88:Z88">
    <cfRule type="expression" dxfId="152" priority="38">
      <formula>ISBLANK($O$88)</formula>
    </cfRule>
  </conditionalFormatting>
  <conditionalFormatting sqref="D91:Z91">
    <cfRule type="expression" dxfId="151" priority="37">
      <formula>ISBLANK($D$91)</formula>
    </cfRule>
  </conditionalFormatting>
  <conditionalFormatting sqref="D94:L94">
    <cfRule type="expression" dxfId="150" priority="36">
      <formula>ISBLANK($D$94)</formula>
    </cfRule>
  </conditionalFormatting>
  <conditionalFormatting sqref="N94:R94">
    <cfRule type="expression" dxfId="149" priority="35">
      <formula>ISBLANK($N$94)</formula>
    </cfRule>
  </conditionalFormatting>
  <conditionalFormatting sqref="T94:Z94">
    <cfRule type="expression" dxfId="148" priority="34">
      <formula>ISBLANK($T$94)</formula>
    </cfRule>
  </conditionalFormatting>
  <conditionalFormatting sqref="AB85:AE85">
    <cfRule type="expression" dxfId="147" priority="33">
      <formula>ISBLANK($AB$85)</formula>
    </cfRule>
  </conditionalFormatting>
  <conditionalFormatting sqref="AG85:AJ85">
    <cfRule type="expression" dxfId="146" priority="32">
      <formula>ISBLANK($AG$85)</formula>
    </cfRule>
  </conditionalFormatting>
  <conditionalFormatting sqref="AL85:AR85">
    <cfRule type="expression" dxfId="145" priority="31">
      <formula>ISBLANK($AL$85)</formula>
    </cfRule>
  </conditionalFormatting>
  <conditionalFormatting sqref="AT85:AX85">
    <cfRule type="expression" dxfId="144" priority="30">
      <formula>ISBLANK($AT$85)</formula>
    </cfRule>
  </conditionalFormatting>
  <conditionalFormatting sqref="AB88:AK88">
    <cfRule type="expression" dxfId="143" priority="29">
      <formula>ISBLANK($AB$88)</formula>
    </cfRule>
  </conditionalFormatting>
  <conditionalFormatting sqref="AM88:AX88">
    <cfRule type="expression" dxfId="142" priority="28">
      <formula>ISBLANK($AM$88)</formula>
    </cfRule>
  </conditionalFormatting>
  <conditionalFormatting sqref="AB94:AJ94">
    <cfRule type="expression" dxfId="141" priority="27">
      <formula>ISBLANK($AB$94)</formula>
    </cfRule>
  </conditionalFormatting>
  <conditionalFormatting sqref="AL94:AP94">
    <cfRule type="expression" dxfId="140" priority="26">
      <formula>ISBLANK($AL$94)</formula>
    </cfRule>
  </conditionalFormatting>
  <conditionalFormatting sqref="AR94:AX94">
    <cfRule type="expression" dxfId="139" priority="25">
      <formula>ISBLANK($AR$94)</formula>
    </cfRule>
  </conditionalFormatting>
  <conditionalFormatting sqref="D101:I101">
    <cfRule type="expression" dxfId="138" priority="24">
      <formula>ISBLANK($D$101)</formula>
    </cfRule>
  </conditionalFormatting>
  <conditionalFormatting sqref="K101:U101">
    <cfRule type="expression" dxfId="137" priority="23">
      <formula>ISBLANK($K$101)</formula>
    </cfRule>
  </conditionalFormatting>
  <conditionalFormatting sqref="W101:AH101">
    <cfRule type="expression" dxfId="136" priority="22">
      <formula>ISBLANK($W$101)</formula>
    </cfRule>
  </conditionalFormatting>
  <conditionalFormatting sqref="AJ101:AR101">
    <cfRule type="expression" dxfId="135" priority="21">
      <formula>ISBLANK($AJ$101)</formula>
    </cfRule>
  </conditionalFormatting>
  <conditionalFormatting sqref="AT101:AX101">
    <cfRule type="expression" dxfId="134" priority="20">
      <formula>ISBLANK($AT$101)</formula>
    </cfRule>
  </conditionalFormatting>
  <conditionalFormatting sqref="D111:J111">
    <cfRule type="expression" dxfId="133" priority="19">
      <formula>ISBLANK($D$111)</formula>
    </cfRule>
  </conditionalFormatting>
  <conditionalFormatting sqref="L111:R111">
    <cfRule type="expression" dxfId="132" priority="18">
      <formula>ISBLANK($L$111)</formula>
    </cfRule>
  </conditionalFormatting>
  <conditionalFormatting sqref="D104:K104">
    <cfRule type="expression" dxfId="131" priority="16">
      <formula>AND(AT101="Other", ISBLANK(AT101)=FALSE, OR(ISBLANK(D104)=TRUE,D104=""))</formula>
    </cfRule>
    <cfRule type="expression" dxfId="130" priority="17">
      <formula>ISBLANK($D$104)</formula>
    </cfRule>
  </conditionalFormatting>
  <conditionalFormatting sqref="T111:X111">
    <cfRule type="expression" dxfId="129" priority="15">
      <formula>ISBLANK($T$111)</formula>
    </cfRule>
  </conditionalFormatting>
  <conditionalFormatting sqref="Z111:AE111">
    <cfRule type="expression" dxfId="128" priority="14">
      <formula>ISBLANK($Z$111)</formula>
    </cfRule>
  </conditionalFormatting>
  <conditionalFormatting sqref="AG111:AK111">
    <cfRule type="expression" dxfId="127" priority="13">
      <formula>ISBLANK($AG$111)</formula>
    </cfRule>
  </conditionalFormatting>
  <conditionalFormatting sqref="AM111:AX111">
    <cfRule type="expression" dxfId="126" priority="12">
      <formula>ISBLANK($AM$111)</formula>
    </cfRule>
  </conditionalFormatting>
  <conditionalFormatting sqref="D114:L114">
    <cfRule type="expression" dxfId="125" priority="11">
      <formula>ISBLANK($D$114)</formula>
    </cfRule>
  </conditionalFormatting>
  <conditionalFormatting sqref="N114:X114">
    <cfRule type="expression" dxfId="124" priority="10">
      <formula>ISBLANK($N$114)</formula>
    </cfRule>
  </conditionalFormatting>
  <conditionalFormatting sqref="D117:AX121">
    <cfRule type="expression" dxfId="123" priority="9">
      <formula>ISBLANK($D$117)</formula>
    </cfRule>
  </conditionalFormatting>
  <conditionalFormatting sqref="D134:AM134">
    <cfRule type="expression" dxfId="122" priority="8">
      <formula>ISBLANK($D$134)</formula>
    </cfRule>
  </conditionalFormatting>
  <conditionalFormatting sqref="AO134:AX134">
    <cfRule type="expression" dxfId="121" priority="7">
      <formula>ISBLANK($AO$134)</formula>
    </cfRule>
  </conditionalFormatting>
  <conditionalFormatting sqref="AO30:AX31">
    <cfRule type="expression" dxfId="120" priority="6">
      <formula>ISBLANK($AO$30)</formula>
    </cfRule>
  </conditionalFormatting>
  <conditionalFormatting sqref="N47:S47">
    <cfRule type="expression" dxfId="119" priority="2">
      <formula>AND($D$47="Yes", ISBLANK($D$47)=FALSE, OR(ISBLANK($N$47)=TRUE,$N$47=""))</formula>
    </cfRule>
    <cfRule type="expression" dxfId="118" priority="3">
      <formula>ISBLANK($N$47)</formula>
    </cfRule>
  </conditionalFormatting>
  <conditionalFormatting sqref="D47:L47">
    <cfRule type="expression" dxfId="117" priority="1">
      <formula>ISBLANK($D$47)</formula>
    </cfRule>
  </conditionalFormatting>
  <conditionalFormatting sqref="AO34">
    <cfRule type="expression" dxfId="116" priority="113">
      <formula>AND(AA34="Other", ISBLANK(AA34)=FALSE, OR(ISBLANK(AO34)=TRUE,AO34=""))</formula>
    </cfRule>
    <cfRule type="expression" dxfId="115" priority="114">
      <formula>ISBLANK($AO$34)</formula>
    </cfRule>
  </conditionalFormatting>
  <conditionalFormatting sqref="AA34">
    <cfRule type="expression" dxfId="114" priority="115">
      <formula>AND(R34="Yes", ISBLANK(R34)=FALSE, OR(ISBLANK(AA34)=TRUE,AA34=""))</formula>
    </cfRule>
    <cfRule type="expression" dxfId="113" priority="116">
      <formula>ISBLANK($AA$34)</formula>
    </cfRule>
  </conditionalFormatting>
  <dataValidations count="16">
    <dataValidation allowBlank="1" showInputMessage="1" showErrorMessage="1" prompt="Enter &quot;N/A&quot; If Not Applicable" sqref="AE22:AX22" xr:uid="{771D701B-A6F6-49D6-B435-88DCB78B5342}"/>
    <dataValidation type="list" allowBlank="1" showInputMessage="1" showErrorMessage="1" prompt="DBE stands for Disadvantage Business Enterprise" sqref="R34:Y34" xr:uid="{95C25A1B-1173-4803-BDB9-0933D49A5FFB}">
      <formula1>IsThisADiversifiedBE?</formula1>
    </dataValidation>
    <dataValidation type="list" allowBlank="1" showInputMessage="1" showErrorMessage="1" sqref="D22:L22" xr:uid="{3AAE9889-FD25-4806-AF42-BBAEDD1DE50C}">
      <formula1>CustomerType</formula1>
    </dataValidation>
    <dataValidation type="list" allowBlank="1" showInputMessage="1" showErrorMessage="1" sqref="N22:T22" xr:uid="{8AF32A7A-FB4B-4209-B83C-F8846CBEADAA}">
      <formula1>BusinessClassification</formula1>
    </dataValidation>
    <dataValidation type="list" allowBlank="1" showInputMessage="1" showErrorMessage="1" sqref="AO25:AS25 AO44:AS44 AO59:AS59 N78:R78 AL78:AP78 N94:R94 AL94:AP94" xr:uid="{391A0686-CA6D-4F50-8634-7A8CB4AEB2AA}">
      <formula1>USStates</formula1>
    </dataValidation>
    <dataValidation type="list" allowBlank="1" showInputMessage="1" showErrorMessage="1" prompt="PFI Stands for Publicly Funded Institution" sqref="D34" xr:uid="{FD1B22AA-3997-4BC0-94AA-73D4335F6779}">
      <formula1>IsThisaPubliclyFundedInstitution</formula1>
    </dataValidation>
    <dataValidation type="list" allowBlank="1" showInputMessage="1" showErrorMessage="1" sqref="AA34" xr:uid="{432E0B3E-1FBD-448D-870A-8355F3C17C23}">
      <formula1>DiversifiedBEType</formula1>
    </dataValidation>
    <dataValidation type="list" allowBlank="1" showInputMessage="1" showErrorMessage="1" sqref="AQ41:AX41" xr:uid="{3DED2021-47D4-46E9-A6C5-E9976870B060}">
      <formula1>JobSiteAvailableQuestion</formula1>
    </dataValidation>
    <dataValidation type="list" allowBlank="1" showInputMessage="1" showErrorMessage="1" sqref="D44:L44" xr:uid="{F9D72122-6EA2-4051-8FC1-27FCFAFC6B2B}">
      <formula1>JobSiteAddressQuestion</formula1>
    </dataValidation>
    <dataValidation type="list" allowBlank="1" showInputMessage="1" showErrorMessage="1" sqref="D101:I101" xr:uid="{388E1FB3-54DC-43F9-9AB9-6A3684D61A91}">
      <formula1>BuildingOwnership</formula1>
    </dataValidation>
    <dataValidation type="list" allowBlank="1" showInputMessage="1" showErrorMessage="1" sqref="K101:U101" xr:uid="{679D67FB-C438-419B-B50D-6DEF5196F4AF}">
      <formula1>ConstructionType</formula1>
    </dataValidation>
    <dataValidation type="list" allowBlank="1" showInputMessage="1" showErrorMessage="1" sqref="W101:AH101" xr:uid="{BE7C97FD-8D3B-4492-9557-BDAE06564D6A}">
      <formula1>BuildingType</formula1>
    </dataValidation>
    <dataValidation type="list" allowBlank="1" showInputMessage="1" showErrorMessage="1" sqref="AJ101:AR101" xr:uid="{7D144663-2DB9-449D-B08E-CCB83D6CD0F6}">
      <formula1>BuildingConditions</formula1>
    </dataValidation>
    <dataValidation type="list" allowBlank="1" showInputMessage="1" showErrorMessage="1" sqref="AT101:AX101" xr:uid="{8228B4C4-9C77-4104-8F4C-18E1F67902D4}">
      <formula1>WaterHeaterType</formula1>
    </dataValidation>
    <dataValidation type="date" allowBlank="1" showInputMessage="1" showErrorMessage="1" sqref="AM111:AX111 D114:L114 N114:X114 Z111:AE111 AG111:AK111" xr:uid="{66D87DEE-86DA-4D17-A011-3B444DC8C6D2}">
      <formula1>43922</formula1>
      <formula2>46022</formula2>
    </dataValidation>
    <dataValidation type="list" allowBlank="1" showInputMessage="1" showErrorMessage="1" sqref="D47:L47" xr:uid="{E27E5A50-6281-4B1B-82AE-B4D585CF4556}">
      <formula1>IsAccountNumberAvailable</formula1>
    </dataValidation>
  </dataValidations>
  <hyperlinks>
    <hyperlink ref="C140" r:id="rId1" xr:uid="{554E2674-DC28-4C6E-BADC-6254E7D7A46D}"/>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1265" r:id="rId5" name="Check Box 1">
              <controlPr defaultSize="0" autoFill="0" autoLine="0" autoPict="0">
                <anchor moveWithCells="1">
                  <from>
                    <xdr:col>13</xdr:col>
                    <xdr:colOff>47625</xdr:colOff>
                    <xdr:row>26</xdr:row>
                    <xdr:rowOff>47625</xdr:rowOff>
                  </from>
                  <to>
                    <xdr:col>14</xdr:col>
                    <xdr:colOff>9525</xdr:colOff>
                    <xdr:row>27</xdr:row>
                    <xdr:rowOff>95250</xdr:rowOff>
                  </to>
                </anchor>
              </controlPr>
            </control>
          </mc:Choice>
        </mc:AlternateContent>
        <mc:AlternateContent xmlns:mc="http://schemas.openxmlformats.org/markup-compatibility/2006">
          <mc:Choice Requires="x14">
            <control shapeId="11266" r:id="rId6" name="Check Box 2">
              <controlPr defaultSize="0" autoFill="0" autoLine="0" autoPict="0">
                <anchor moveWithCells="1">
                  <from>
                    <xdr:col>20</xdr:col>
                    <xdr:colOff>47625</xdr:colOff>
                    <xdr:row>26</xdr:row>
                    <xdr:rowOff>47625</xdr:rowOff>
                  </from>
                  <to>
                    <xdr:col>21</xdr:col>
                    <xdr:colOff>9525</xdr:colOff>
                    <xdr:row>27</xdr:row>
                    <xdr:rowOff>95250</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27</xdr:col>
                    <xdr:colOff>47625</xdr:colOff>
                    <xdr:row>26</xdr:row>
                    <xdr:rowOff>47625</xdr:rowOff>
                  </from>
                  <to>
                    <xdr:col>28</xdr:col>
                    <xdr:colOff>9525</xdr:colOff>
                    <xdr:row>27</xdr:row>
                    <xdr:rowOff>95250</xdr:rowOff>
                  </to>
                </anchor>
              </controlPr>
            </control>
          </mc:Choice>
        </mc:AlternateContent>
        <mc:AlternateContent xmlns:mc="http://schemas.openxmlformats.org/markup-compatibility/2006">
          <mc:Choice Requires="x14">
            <control shapeId="11268" r:id="rId8" name="Check Box 4">
              <controlPr defaultSize="0" autoFill="0" autoLine="0" autoPict="0">
                <anchor moveWithCells="1">
                  <from>
                    <xdr:col>13</xdr:col>
                    <xdr:colOff>47625</xdr:colOff>
                    <xdr:row>29</xdr:row>
                    <xdr:rowOff>47625</xdr:rowOff>
                  </from>
                  <to>
                    <xdr:col>14</xdr:col>
                    <xdr:colOff>9525</xdr:colOff>
                    <xdr:row>30</xdr:row>
                    <xdr:rowOff>95250</xdr:rowOff>
                  </to>
                </anchor>
              </controlPr>
            </control>
          </mc:Choice>
        </mc:AlternateContent>
        <mc:AlternateContent xmlns:mc="http://schemas.openxmlformats.org/markup-compatibility/2006">
          <mc:Choice Requires="x14">
            <control shapeId="11269" r:id="rId9" name="Check Box 5">
              <controlPr defaultSize="0" autoFill="0" autoLine="0" autoPict="0">
                <anchor moveWithCells="1">
                  <from>
                    <xdr:col>20</xdr:col>
                    <xdr:colOff>47625</xdr:colOff>
                    <xdr:row>29</xdr:row>
                    <xdr:rowOff>47625</xdr:rowOff>
                  </from>
                  <to>
                    <xdr:col>21</xdr:col>
                    <xdr:colOff>9525</xdr:colOff>
                    <xdr:row>30</xdr:row>
                    <xdr:rowOff>95250</xdr:rowOff>
                  </to>
                </anchor>
              </controlPr>
            </control>
          </mc:Choice>
        </mc:AlternateContent>
        <mc:AlternateContent xmlns:mc="http://schemas.openxmlformats.org/markup-compatibility/2006">
          <mc:Choice Requires="x14">
            <control shapeId="11270" r:id="rId10" name="Check Box 6">
              <controlPr defaultSize="0" autoFill="0" autoLine="0" autoPict="0">
                <anchor moveWithCells="1">
                  <from>
                    <xdr:col>27</xdr:col>
                    <xdr:colOff>47625</xdr:colOff>
                    <xdr:row>29</xdr:row>
                    <xdr:rowOff>47625</xdr:rowOff>
                  </from>
                  <to>
                    <xdr:col>28</xdr:col>
                    <xdr:colOff>9525</xdr:colOff>
                    <xdr:row>30</xdr:row>
                    <xdr:rowOff>95250</xdr:rowOff>
                  </to>
                </anchor>
              </controlPr>
            </control>
          </mc:Choice>
        </mc:AlternateContent>
        <mc:AlternateContent xmlns:mc="http://schemas.openxmlformats.org/markup-compatibility/2006">
          <mc:Choice Requires="x14">
            <control shapeId="11271" r:id="rId11" name="Check Box 7">
              <controlPr defaultSize="0" autoFill="0" autoLine="0" autoPict="0">
                <anchor moveWithCells="1">
                  <from>
                    <xdr:col>34</xdr:col>
                    <xdr:colOff>47625</xdr:colOff>
                    <xdr:row>26</xdr:row>
                    <xdr:rowOff>47625</xdr:rowOff>
                  </from>
                  <to>
                    <xdr:col>35</xdr:col>
                    <xdr:colOff>9525</xdr:colOff>
                    <xdr:row>27</xdr:row>
                    <xdr:rowOff>95250</xdr:rowOff>
                  </to>
                </anchor>
              </controlPr>
            </control>
          </mc:Choice>
        </mc:AlternateContent>
        <mc:AlternateContent xmlns:mc="http://schemas.openxmlformats.org/markup-compatibility/2006">
          <mc:Choice Requires="x14">
            <control shapeId="11272" r:id="rId12" name="Check Box 8">
              <controlPr defaultSize="0" autoFill="0" autoLine="0" autoPict="0">
                <anchor moveWithCells="1">
                  <from>
                    <xdr:col>34</xdr:col>
                    <xdr:colOff>57150</xdr:colOff>
                    <xdr:row>29</xdr:row>
                    <xdr:rowOff>47625</xdr:rowOff>
                  </from>
                  <to>
                    <xdr:col>35</xdr:col>
                    <xdr:colOff>19050</xdr:colOff>
                    <xdr:row>30</xdr:row>
                    <xdr:rowOff>95250</xdr:rowOff>
                  </to>
                </anchor>
              </controlPr>
            </control>
          </mc:Choice>
        </mc:AlternateContent>
        <mc:AlternateContent xmlns:mc="http://schemas.openxmlformats.org/markup-compatibility/2006">
          <mc:Choice Requires="x14">
            <control shapeId="11273" r:id="rId13" name="Check Box 9">
              <controlPr defaultSize="0" autoFill="0" autoLine="0" autoPict="0">
                <anchor moveWithCells="1">
                  <from>
                    <xdr:col>34</xdr:col>
                    <xdr:colOff>47625</xdr:colOff>
                    <xdr:row>29</xdr:row>
                    <xdr:rowOff>47625</xdr:rowOff>
                  </from>
                  <to>
                    <xdr:col>35</xdr:col>
                    <xdr:colOff>9525</xdr:colOff>
                    <xdr:row>30</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561860CC-46F0-4C48-B28C-29A9F4267E20}">
            <xm:f>AND(EnSmPC!$X$39=TRUE, ISBLANK(EnSmPC!$X$39)=FALSE, OR(ISBLANK(AO30)=TRUE,AO30=""))</xm:f>
            <x14:dxf>
              <fill>
                <patternFill>
                  <bgColor rgb="FFE4F0D4"/>
                </patternFill>
              </fill>
            </x14:dxf>
          </x14:cfRule>
          <xm:sqref>AO30:AX31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4D997-D2D2-4924-9CF3-4846EFABE190}">
  <sheetPr codeName="Sheet11"/>
  <dimension ref="A1:AY8832"/>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23" t="s">
        <v>259</v>
      </c>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5"/>
      <c r="AX12" s="5"/>
      <c r="AY12" s="5"/>
    </row>
    <row r="13" spans="1:51" ht="15" customHeight="1">
      <c r="A13" s="1"/>
      <c r="B13" s="2"/>
      <c r="C13" s="5"/>
      <c r="D13" s="6"/>
      <c r="E13" s="6"/>
      <c r="F13" s="6"/>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5"/>
      <c r="AX13" s="5"/>
      <c r="AY13" s="5"/>
    </row>
    <row r="14" spans="1:51" ht="15" customHeight="1">
      <c r="A14" s="1"/>
      <c r="B14" s="2"/>
      <c r="C14" s="5"/>
      <c r="D14" s="598" t="s">
        <v>653</v>
      </c>
      <c r="E14" s="598"/>
      <c r="F14" s="598"/>
      <c r="G14" s="598"/>
      <c r="H14" s="598"/>
      <c r="I14" s="598"/>
      <c r="J14" s="598"/>
      <c r="K14" s="598"/>
      <c r="L14" s="598"/>
      <c r="M14" s="598"/>
      <c r="N14" s="598"/>
      <c r="O14" s="598"/>
      <c r="P14" s="598"/>
      <c r="Q14" s="598"/>
      <c r="R14" s="598"/>
      <c r="S14" s="598"/>
      <c r="T14" s="598"/>
      <c r="U14" s="598"/>
      <c r="V14" s="598"/>
      <c r="W14" s="598"/>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
    </row>
    <row r="15" spans="1:51" ht="15" customHeight="1">
      <c r="A15" s="1"/>
      <c r="B15" s="2"/>
      <c r="C15" s="5"/>
      <c r="D15" s="598"/>
      <c r="E15" s="598"/>
      <c r="F15" s="598"/>
      <c r="G15" s="598"/>
      <c r="H15" s="598"/>
      <c r="I15" s="598"/>
      <c r="J15" s="598"/>
      <c r="K15" s="598"/>
      <c r="L15" s="598"/>
      <c r="M15" s="598"/>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c r="AT15" s="598"/>
      <c r="AU15" s="598"/>
      <c r="AV15" s="598"/>
      <c r="AW15" s="598"/>
      <c r="AX15" s="598"/>
      <c r="AY15" s="5"/>
    </row>
    <row r="16" spans="1:51" ht="15" customHeight="1">
      <c r="A16" s="1"/>
      <c r="B16" s="2"/>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row>
    <row r="17" spans="1:51" ht="15" customHeight="1">
      <c r="A17" s="1"/>
      <c r="B17" s="2"/>
      <c r="C17" s="5"/>
      <c r="D17" s="508" t="s">
        <v>182</v>
      </c>
      <c r="E17" s="509"/>
      <c r="F17" s="509"/>
      <c r="G17" s="509"/>
      <c r="H17" s="509"/>
      <c r="I17" s="509"/>
      <c r="J17" s="509"/>
      <c r="K17" s="509"/>
      <c r="L17" s="509"/>
      <c r="M17" s="509"/>
      <c r="N17" s="509"/>
      <c r="O17" s="509"/>
      <c r="P17" s="509"/>
      <c r="Q17" s="509"/>
      <c r="R17" s="509"/>
      <c r="S17" s="509"/>
      <c r="T17" s="509"/>
      <c r="U17" s="509"/>
      <c r="V17" s="509"/>
      <c r="W17" s="509"/>
      <c r="X17" s="509"/>
      <c r="Y17" s="509"/>
      <c r="Z17" s="510"/>
      <c r="AA17" s="5"/>
      <c r="AB17" s="514" t="s">
        <v>260</v>
      </c>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6"/>
      <c r="AY17" s="5"/>
    </row>
    <row r="18" spans="1:51" ht="15" customHeight="1">
      <c r="A18" s="1"/>
      <c r="B18" s="2"/>
      <c r="C18" s="5"/>
      <c r="D18" s="511"/>
      <c r="E18" s="617"/>
      <c r="F18" s="617"/>
      <c r="G18" s="617"/>
      <c r="H18" s="617"/>
      <c r="I18" s="617"/>
      <c r="J18" s="617"/>
      <c r="K18" s="617"/>
      <c r="L18" s="617"/>
      <c r="M18" s="617"/>
      <c r="N18" s="617"/>
      <c r="O18" s="617"/>
      <c r="P18" s="617"/>
      <c r="Q18" s="617"/>
      <c r="R18" s="617"/>
      <c r="S18" s="617"/>
      <c r="T18" s="617"/>
      <c r="U18" s="617"/>
      <c r="V18" s="617"/>
      <c r="W18" s="617"/>
      <c r="X18" s="617"/>
      <c r="Y18" s="617"/>
      <c r="Z18" s="513"/>
      <c r="AA18" s="5"/>
      <c r="AB18" s="517"/>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9"/>
      <c r="AY18" s="5"/>
    </row>
    <row r="19" spans="1:51" ht="15" customHeight="1">
      <c r="A19" s="1"/>
      <c r="B19" s="2"/>
      <c r="C19" s="5"/>
      <c r="D19" s="618" t="s">
        <v>652</v>
      </c>
      <c r="E19" s="619"/>
      <c r="F19" s="619"/>
      <c r="G19" s="619"/>
      <c r="H19" s="619"/>
      <c r="I19" s="619"/>
      <c r="J19" s="619"/>
      <c r="K19" s="619"/>
      <c r="L19" s="619"/>
      <c r="M19" s="619"/>
      <c r="N19" s="619"/>
      <c r="O19" s="619"/>
      <c r="P19" s="619"/>
      <c r="Q19" s="619"/>
      <c r="R19" s="619"/>
      <c r="S19" s="619"/>
      <c r="T19" s="619"/>
      <c r="U19" s="619"/>
      <c r="V19" s="619"/>
      <c r="W19" s="619"/>
      <c r="X19" s="619"/>
      <c r="Y19" s="619"/>
      <c r="Z19" s="620"/>
      <c r="AA19" s="5"/>
      <c r="AB19" s="530" t="s">
        <v>658</v>
      </c>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2"/>
      <c r="AY19" s="5"/>
    </row>
    <row r="20" spans="1:51" ht="15" customHeight="1">
      <c r="A20" s="1"/>
      <c r="B20" s="2"/>
      <c r="C20" s="5"/>
      <c r="D20" s="621"/>
      <c r="E20" s="622"/>
      <c r="F20" s="622"/>
      <c r="G20" s="622"/>
      <c r="H20" s="622"/>
      <c r="I20" s="622"/>
      <c r="J20" s="622"/>
      <c r="K20" s="622"/>
      <c r="L20" s="622"/>
      <c r="M20" s="622"/>
      <c r="N20" s="622"/>
      <c r="O20" s="622"/>
      <c r="P20" s="622"/>
      <c r="Q20" s="622"/>
      <c r="R20" s="622"/>
      <c r="S20" s="622"/>
      <c r="T20" s="622"/>
      <c r="U20" s="622"/>
      <c r="V20" s="622"/>
      <c r="W20" s="622"/>
      <c r="X20" s="622"/>
      <c r="Y20" s="622"/>
      <c r="Z20" s="623"/>
      <c r="AA20" s="5"/>
      <c r="AB20" s="530"/>
      <c r="AC20" s="531"/>
      <c r="AD20" s="531"/>
      <c r="AE20" s="531"/>
      <c r="AF20" s="531"/>
      <c r="AG20" s="531"/>
      <c r="AH20" s="531"/>
      <c r="AI20" s="531"/>
      <c r="AJ20" s="531"/>
      <c r="AK20" s="531"/>
      <c r="AL20" s="531"/>
      <c r="AM20" s="531"/>
      <c r="AN20" s="531"/>
      <c r="AO20" s="531"/>
      <c r="AP20" s="531"/>
      <c r="AQ20" s="531"/>
      <c r="AR20" s="531"/>
      <c r="AS20" s="531"/>
      <c r="AT20" s="531"/>
      <c r="AU20" s="531"/>
      <c r="AV20" s="531"/>
      <c r="AW20" s="531"/>
      <c r="AX20" s="532"/>
      <c r="AY20" s="5"/>
    </row>
    <row r="21" spans="1:51" ht="15" customHeight="1">
      <c r="A21" s="1"/>
      <c r="B21" s="2"/>
      <c r="C21" s="5"/>
      <c r="D21" s="624"/>
      <c r="E21" s="625"/>
      <c r="F21" s="625"/>
      <c r="G21" s="625"/>
      <c r="H21" s="625"/>
      <c r="I21" s="625"/>
      <c r="J21" s="625"/>
      <c r="K21" s="625"/>
      <c r="L21" s="625"/>
      <c r="M21" s="625"/>
      <c r="N21" s="625"/>
      <c r="O21" s="625"/>
      <c r="P21" s="625"/>
      <c r="Q21" s="625"/>
      <c r="R21" s="625"/>
      <c r="S21" s="625"/>
      <c r="T21" s="625"/>
      <c r="U21" s="625"/>
      <c r="V21" s="625"/>
      <c r="W21" s="625"/>
      <c r="X21" s="625"/>
      <c r="Y21" s="625"/>
      <c r="Z21" s="626"/>
      <c r="AA21" s="5"/>
      <c r="AB21" s="20"/>
      <c r="AC21" s="25"/>
      <c r="AD21" s="25"/>
      <c r="AE21" s="25"/>
      <c r="AF21" s="25"/>
      <c r="AG21" s="25"/>
      <c r="AH21" s="25"/>
      <c r="AI21" s="25"/>
      <c r="AJ21" s="25"/>
      <c r="AK21" s="25"/>
      <c r="AL21" s="25"/>
      <c r="AM21" s="25"/>
      <c r="AN21" s="25"/>
      <c r="AO21" s="25"/>
      <c r="AP21" s="25"/>
      <c r="AQ21" s="25"/>
      <c r="AR21" s="25"/>
      <c r="AS21" s="25"/>
      <c r="AT21" s="25"/>
      <c r="AU21" s="25"/>
      <c r="AV21" s="25"/>
      <c r="AW21" s="25"/>
      <c r="AX21" s="21"/>
      <c r="AY21" s="5"/>
    </row>
    <row r="22" spans="1:51" ht="15" customHeight="1">
      <c r="A22" s="1"/>
      <c r="B22" s="2"/>
      <c r="C22" s="5"/>
      <c r="D22" s="627" t="s">
        <v>261</v>
      </c>
      <c r="E22" s="627"/>
      <c r="F22" s="628" t="s">
        <v>263</v>
      </c>
      <c r="G22" s="628"/>
      <c r="H22" s="628"/>
      <c r="I22" s="628"/>
      <c r="J22" s="628"/>
      <c r="K22" s="628"/>
      <c r="L22" s="628"/>
      <c r="M22" s="628"/>
      <c r="N22" s="628"/>
      <c r="O22" s="628"/>
      <c r="P22" s="628"/>
      <c r="Q22" s="628"/>
      <c r="R22" s="628"/>
      <c r="S22" s="628"/>
      <c r="T22" s="628"/>
      <c r="U22" s="629" t="s">
        <v>262</v>
      </c>
      <c r="V22" s="629"/>
      <c r="W22" s="629"/>
      <c r="X22" s="629"/>
      <c r="Y22" s="629"/>
      <c r="Z22" s="629"/>
      <c r="AA22" s="5"/>
      <c r="AB22" s="525" t="s">
        <v>265</v>
      </c>
      <c r="AC22" s="505"/>
      <c r="AD22" s="505"/>
      <c r="AE22" s="505"/>
      <c r="AF22" s="505"/>
      <c r="AG22" s="505"/>
      <c r="AH22" s="505"/>
      <c r="AI22" s="505"/>
      <c r="AJ22" s="505"/>
      <c r="AK22" s="505"/>
      <c r="AL22" s="505"/>
      <c r="AM22" s="505"/>
      <c r="AN22" s="505"/>
      <c r="AO22" s="505"/>
      <c r="AP22" s="505"/>
      <c r="AQ22" s="505"/>
      <c r="AR22" s="505"/>
      <c r="AS22" s="505"/>
      <c r="AT22" s="505"/>
      <c r="AU22" s="505"/>
      <c r="AV22" s="505"/>
      <c r="AW22" s="505"/>
      <c r="AX22" s="506"/>
      <c r="AY22" s="5"/>
    </row>
    <row r="23" spans="1:51" ht="15" customHeight="1">
      <c r="A23" s="1"/>
      <c r="B23" s="2"/>
      <c r="C23" s="5"/>
      <c r="D23" s="627"/>
      <c r="E23" s="627"/>
      <c r="F23" s="628"/>
      <c r="G23" s="628"/>
      <c r="H23" s="628"/>
      <c r="I23" s="628"/>
      <c r="J23" s="628"/>
      <c r="K23" s="628"/>
      <c r="L23" s="628"/>
      <c r="M23" s="628"/>
      <c r="N23" s="628"/>
      <c r="O23" s="628"/>
      <c r="P23" s="628"/>
      <c r="Q23" s="628"/>
      <c r="R23" s="628"/>
      <c r="S23" s="628"/>
      <c r="T23" s="628"/>
      <c r="U23" s="629"/>
      <c r="V23" s="629"/>
      <c r="W23" s="629"/>
      <c r="X23" s="629"/>
      <c r="Y23" s="629"/>
      <c r="Z23" s="629"/>
      <c r="AA23" s="5"/>
      <c r="AB23" s="525"/>
      <c r="AC23" s="505"/>
      <c r="AD23" s="505"/>
      <c r="AE23" s="505"/>
      <c r="AF23" s="505"/>
      <c r="AG23" s="505"/>
      <c r="AH23" s="505"/>
      <c r="AI23" s="505"/>
      <c r="AJ23" s="505"/>
      <c r="AK23" s="505"/>
      <c r="AL23" s="505"/>
      <c r="AM23" s="505"/>
      <c r="AN23" s="505"/>
      <c r="AO23" s="505"/>
      <c r="AP23" s="505"/>
      <c r="AQ23" s="505"/>
      <c r="AR23" s="505"/>
      <c r="AS23" s="505"/>
      <c r="AT23" s="505"/>
      <c r="AU23" s="505"/>
      <c r="AV23" s="505"/>
      <c r="AW23" s="505"/>
      <c r="AX23" s="506"/>
      <c r="AY23" s="5"/>
    </row>
    <row r="24" spans="1:51" ht="15" customHeight="1">
      <c r="A24" s="1"/>
      <c r="B24" s="2"/>
      <c r="C24" s="5"/>
      <c r="D24" s="630">
        <v>1</v>
      </c>
      <c r="E24" s="469"/>
      <c r="F24" s="636" t="str">
        <f>PA!D18</f>
        <v>Company Information</v>
      </c>
      <c r="G24" s="636"/>
      <c r="H24" s="636"/>
      <c r="I24" s="636"/>
      <c r="J24" s="636"/>
      <c r="K24" s="636"/>
      <c r="L24" s="636"/>
      <c r="M24" s="636"/>
      <c r="N24" s="636"/>
      <c r="O24" s="636"/>
      <c r="P24" s="636"/>
      <c r="Q24" s="636"/>
      <c r="R24" s="636"/>
      <c r="S24" s="636"/>
      <c r="T24" s="636"/>
      <c r="U24" s="428" t="str">
        <f>EnSmPC!AR21</f>
        <v>Incomplete</v>
      </c>
      <c r="V24" s="428"/>
      <c r="W24" s="428"/>
      <c r="X24" s="428"/>
      <c r="Y24" s="428"/>
      <c r="Z24" s="590"/>
      <c r="AA24" s="5"/>
      <c r="AB24" s="20"/>
      <c r="AC24" s="25"/>
      <c r="AD24" s="25"/>
      <c r="AE24" s="25"/>
      <c r="AF24" s="25"/>
      <c r="AG24" s="25"/>
      <c r="AH24" s="25"/>
      <c r="AI24" s="25"/>
      <c r="AJ24" s="25"/>
      <c r="AK24" s="25"/>
      <c r="AL24" s="25"/>
      <c r="AM24" s="25"/>
      <c r="AN24" s="25"/>
      <c r="AO24" s="25"/>
      <c r="AP24" s="25"/>
      <c r="AQ24" s="25"/>
      <c r="AR24" s="25"/>
      <c r="AS24" s="25"/>
      <c r="AT24" s="25"/>
      <c r="AU24" s="25"/>
      <c r="AV24" s="25"/>
      <c r="AW24" s="25"/>
      <c r="AX24" s="21"/>
      <c r="AY24" s="5"/>
    </row>
    <row r="25" spans="1:51" ht="15" customHeight="1">
      <c r="A25" s="1"/>
      <c r="B25" s="2"/>
      <c r="C25" s="5"/>
      <c r="D25" s="630"/>
      <c r="E25" s="469"/>
      <c r="F25" s="636"/>
      <c r="G25" s="636"/>
      <c r="H25" s="636"/>
      <c r="I25" s="636"/>
      <c r="J25" s="636"/>
      <c r="K25" s="636"/>
      <c r="L25" s="636"/>
      <c r="M25" s="636"/>
      <c r="N25" s="636"/>
      <c r="O25" s="636"/>
      <c r="P25" s="636"/>
      <c r="Q25" s="636"/>
      <c r="R25" s="636"/>
      <c r="S25" s="636"/>
      <c r="T25" s="636"/>
      <c r="U25" s="428"/>
      <c r="V25" s="428"/>
      <c r="W25" s="428"/>
      <c r="X25" s="428"/>
      <c r="Y25" s="428"/>
      <c r="Z25" s="590"/>
      <c r="AA25" s="5"/>
      <c r="AB25" s="525" t="s">
        <v>548</v>
      </c>
      <c r="AC25" s="505"/>
      <c r="AD25" s="505"/>
      <c r="AE25" s="505"/>
      <c r="AF25" s="505"/>
      <c r="AG25" s="505"/>
      <c r="AH25" s="505"/>
      <c r="AI25" s="505"/>
      <c r="AJ25" s="505"/>
      <c r="AK25" s="505"/>
      <c r="AL25" s="505"/>
      <c r="AM25" s="505"/>
      <c r="AN25" s="505"/>
      <c r="AO25" s="505"/>
      <c r="AP25" s="505"/>
      <c r="AQ25" s="505"/>
      <c r="AR25" s="505"/>
      <c r="AS25" s="505"/>
      <c r="AT25" s="505"/>
      <c r="AU25" s="505"/>
      <c r="AV25" s="505"/>
      <c r="AW25" s="505"/>
      <c r="AX25" s="506"/>
      <c r="AY25" s="5"/>
    </row>
    <row r="26" spans="1:51" ht="15" customHeight="1">
      <c r="A26" s="1"/>
      <c r="B26" s="2"/>
      <c r="C26" s="5"/>
      <c r="D26" s="631">
        <v>2</v>
      </c>
      <c r="E26" s="632"/>
      <c r="F26" s="635" t="str">
        <f>PA!D37</f>
        <v>Customer Information</v>
      </c>
      <c r="G26" s="635"/>
      <c r="H26" s="635"/>
      <c r="I26" s="635"/>
      <c r="J26" s="635"/>
      <c r="K26" s="635"/>
      <c r="L26" s="635"/>
      <c r="M26" s="635"/>
      <c r="N26" s="635"/>
      <c r="O26" s="635"/>
      <c r="P26" s="635"/>
      <c r="Q26" s="635"/>
      <c r="R26" s="635"/>
      <c r="S26" s="635"/>
      <c r="T26" s="635"/>
      <c r="U26" s="638" t="str">
        <f>EnSmPC!AR45</f>
        <v>Incomplete</v>
      </c>
      <c r="V26" s="638"/>
      <c r="W26" s="638"/>
      <c r="X26" s="638"/>
      <c r="Y26" s="638"/>
      <c r="Z26" s="639"/>
      <c r="AA26" s="5"/>
      <c r="AB26" s="525"/>
      <c r="AC26" s="505"/>
      <c r="AD26" s="505"/>
      <c r="AE26" s="505"/>
      <c r="AF26" s="505"/>
      <c r="AG26" s="505"/>
      <c r="AH26" s="505"/>
      <c r="AI26" s="505"/>
      <c r="AJ26" s="505"/>
      <c r="AK26" s="505"/>
      <c r="AL26" s="505"/>
      <c r="AM26" s="505"/>
      <c r="AN26" s="505"/>
      <c r="AO26" s="505"/>
      <c r="AP26" s="505"/>
      <c r="AQ26" s="505"/>
      <c r="AR26" s="505"/>
      <c r="AS26" s="505"/>
      <c r="AT26" s="505"/>
      <c r="AU26" s="505"/>
      <c r="AV26" s="505"/>
      <c r="AW26" s="505"/>
      <c r="AX26" s="506"/>
      <c r="AY26" s="5"/>
    </row>
    <row r="27" spans="1:51" ht="15" customHeight="1">
      <c r="A27" s="1"/>
      <c r="B27" s="2"/>
      <c r="C27" s="5"/>
      <c r="D27" s="631"/>
      <c r="E27" s="632"/>
      <c r="F27" s="635"/>
      <c r="G27" s="635"/>
      <c r="H27" s="635"/>
      <c r="I27" s="635"/>
      <c r="J27" s="635"/>
      <c r="K27" s="635"/>
      <c r="L27" s="635"/>
      <c r="M27" s="635"/>
      <c r="N27" s="635"/>
      <c r="O27" s="635"/>
      <c r="P27" s="635"/>
      <c r="Q27" s="635"/>
      <c r="R27" s="635"/>
      <c r="S27" s="635"/>
      <c r="T27" s="635"/>
      <c r="U27" s="638"/>
      <c r="V27" s="638"/>
      <c r="W27" s="638"/>
      <c r="X27" s="638"/>
      <c r="Y27" s="638"/>
      <c r="Z27" s="639"/>
      <c r="AA27" s="5"/>
      <c r="AB27" s="20"/>
      <c r="AC27" s="25"/>
      <c r="AD27" s="25"/>
      <c r="AE27" s="25"/>
      <c r="AF27" s="25"/>
      <c r="AG27" s="25"/>
      <c r="AH27" s="25"/>
      <c r="AI27" s="25"/>
      <c r="AJ27" s="25"/>
      <c r="AK27" s="25"/>
      <c r="AL27" s="25"/>
      <c r="AM27" s="25"/>
      <c r="AN27" s="25"/>
      <c r="AO27" s="25"/>
      <c r="AP27" s="25"/>
      <c r="AQ27" s="25"/>
      <c r="AR27" s="25"/>
      <c r="AS27" s="25"/>
      <c r="AT27" s="25"/>
      <c r="AU27" s="25"/>
      <c r="AV27" s="25"/>
      <c r="AW27" s="25"/>
      <c r="AX27" s="21"/>
      <c r="AY27" s="5"/>
    </row>
    <row r="28" spans="1:51" ht="15" customHeight="1">
      <c r="A28" s="1"/>
      <c r="B28" s="2"/>
      <c r="C28" s="5"/>
      <c r="D28" s="630">
        <v>3</v>
      </c>
      <c r="E28" s="469"/>
      <c r="F28" s="636" t="str">
        <f>PA!D50</f>
        <v xml:space="preserve">Primary Trade Ally/Contractor Information </v>
      </c>
      <c r="G28" s="636"/>
      <c r="H28" s="636"/>
      <c r="I28" s="636"/>
      <c r="J28" s="636"/>
      <c r="K28" s="636"/>
      <c r="L28" s="636"/>
      <c r="M28" s="636"/>
      <c r="N28" s="636"/>
      <c r="O28" s="636"/>
      <c r="P28" s="636"/>
      <c r="Q28" s="636"/>
      <c r="R28" s="636"/>
      <c r="S28" s="636"/>
      <c r="T28" s="636"/>
      <c r="U28" s="428" t="str">
        <f>EnSmPC!AR61</f>
        <v>Incomplete</v>
      </c>
      <c r="V28" s="428"/>
      <c r="W28" s="428"/>
      <c r="X28" s="428"/>
      <c r="Y28" s="428"/>
      <c r="Z28" s="590"/>
      <c r="AA28" s="5"/>
      <c r="AB28" s="525" t="s">
        <v>264</v>
      </c>
      <c r="AC28" s="505"/>
      <c r="AD28" s="505"/>
      <c r="AE28" s="505"/>
      <c r="AF28" s="505"/>
      <c r="AG28" s="505"/>
      <c r="AH28" s="505"/>
      <c r="AI28" s="505"/>
      <c r="AJ28" s="505"/>
      <c r="AK28" s="505"/>
      <c r="AL28" s="505"/>
      <c r="AM28" s="505"/>
      <c r="AN28" s="505"/>
      <c r="AO28" s="505"/>
      <c r="AP28" s="505"/>
      <c r="AQ28" s="505"/>
      <c r="AR28" s="505"/>
      <c r="AS28" s="505"/>
      <c r="AT28" s="505"/>
      <c r="AU28" s="505"/>
      <c r="AV28" s="505"/>
      <c r="AW28" s="505"/>
      <c r="AX28" s="506"/>
      <c r="AY28" s="5"/>
    </row>
    <row r="29" spans="1:51" ht="15" customHeight="1">
      <c r="A29" s="1"/>
      <c r="B29" s="2"/>
      <c r="C29" s="5"/>
      <c r="D29" s="630"/>
      <c r="E29" s="469"/>
      <c r="F29" s="636"/>
      <c r="G29" s="636"/>
      <c r="H29" s="636"/>
      <c r="I29" s="636"/>
      <c r="J29" s="636"/>
      <c r="K29" s="636"/>
      <c r="L29" s="636"/>
      <c r="M29" s="636"/>
      <c r="N29" s="636"/>
      <c r="O29" s="636"/>
      <c r="P29" s="636"/>
      <c r="Q29" s="636"/>
      <c r="R29" s="636"/>
      <c r="S29" s="636"/>
      <c r="T29" s="636"/>
      <c r="U29" s="428"/>
      <c r="V29" s="428"/>
      <c r="W29" s="428"/>
      <c r="X29" s="428"/>
      <c r="Y29" s="428"/>
      <c r="Z29" s="590"/>
      <c r="AA29" s="5"/>
      <c r="AB29" s="525"/>
      <c r="AC29" s="505"/>
      <c r="AD29" s="505"/>
      <c r="AE29" s="505"/>
      <c r="AF29" s="505"/>
      <c r="AG29" s="505"/>
      <c r="AH29" s="505"/>
      <c r="AI29" s="505"/>
      <c r="AJ29" s="505"/>
      <c r="AK29" s="505"/>
      <c r="AL29" s="505"/>
      <c r="AM29" s="505"/>
      <c r="AN29" s="505"/>
      <c r="AO29" s="505"/>
      <c r="AP29" s="505"/>
      <c r="AQ29" s="505"/>
      <c r="AR29" s="505"/>
      <c r="AS29" s="505"/>
      <c r="AT29" s="505"/>
      <c r="AU29" s="505"/>
      <c r="AV29" s="505"/>
      <c r="AW29" s="505"/>
      <c r="AX29" s="506"/>
      <c r="AY29" s="5"/>
    </row>
    <row r="30" spans="1:51" ht="15" customHeight="1">
      <c r="A30" s="1"/>
      <c r="B30" s="2"/>
      <c r="C30" s="5"/>
      <c r="D30" s="631">
        <v>4</v>
      </c>
      <c r="E30" s="632"/>
      <c r="F30" s="635" t="str">
        <f>PA!D62</f>
        <v>Design Team Information</v>
      </c>
      <c r="G30" s="635"/>
      <c r="H30" s="635"/>
      <c r="I30" s="635"/>
      <c r="J30" s="635"/>
      <c r="K30" s="635"/>
      <c r="L30" s="635"/>
      <c r="M30" s="635"/>
      <c r="N30" s="635"/>
      <c r="O30" s="635"/>
      <c r="P30" s="635"/>
      <c r="Q30" s="635"/>
      <c r="R30" s="635"/>
      <c r="S30" s="635"/>
      <c r="T30" s="635"/>
      <c r="U30" s="638" t="str">
        <f>EnSmPC!AR73</f>
        <v>Incomplete</v>
      </c>
      <c r="V30" s="638"/>
      <c r="W30" s="638"/>
      <c r="X30" s="638"/>
      <c r="Y30" s="638"/>
      <c r="Z30" s="639"/>
      <c r="AA30" s="5"/>
      <c r="AB30" s="20"/>
      <c r="AC30" s="25"/>
      <c r="AD30" s="25"/>
      <c r="AE30" s="25"/>
      <c r="AF30" s="25"/>
      <c r="AG30" s="25"/>
      <c r="AH30" s="25"/>
      <c r="AI30" s="25"/>
      <c r="AJ30" s="25"/>
      <c r="AK30" s="25"/>
      <c r="AL30" s="25"/>
      <c r="AM30" s="25"/>
      <c r="AN30" s="25"/>
      <c r="AO30" s="25"/>
      <c r="AP30" s="25"/>
      <c r="AQ30" s="25"/>
      <c r="AR30" s="25"/>
      <c r="AS30" s="25"/>
      <c r="AT30" s="25"/>
      <c r="AU30" s="25"/>
      <c r="AV30" s="25"/>
      <c r="AW30" s="25"/>
      <c r="AX30" s="21"/>
      <c r="AY30" s="5"/>
    </row>
    <row r="31" spans="1:51" ht="15" customHeight="1">
      <c r="A31" s="1"/>
      <c r="B31" s="2"/>
      <c r="C31" s="5"/>
      <c r="D31" s="631"/>
      <c r="E31" s="632"/>
      <c r="F31" s="635"/>
      <c r="G31" s="635"/>
      <c r="H31" s="635"/>
      <c r="I31" s="635"/>
      <c r="J31" s="635"/>
      <c r="K31" s="635"/>
      <c r="L31" s="635"/>
      <c r="M31" s="635"/>
      <c r="N31" s="635"/>
      <c r="O31" s="635"/>
      <c r="P31" s="635"/>
      <c r="Q31" s="635"/>
      <c r="R31" s="635"/>
      <c r="S31" s="635"/>
      <c r="T31" s="635"/>
      <c r="U31" s="638"/>
      <c r="V31" s="638"/>
      <c r="W31" s="638"/>
      <c r="X31" s="638"/>
      <c r="Y31" s="638"/>
      <c r="Z31" s="639"/>
      <c r="AA31" s="5"/>
      <c r="AB31" s="525" t="s">
        <v>544</v>
      </c>
      <c r="AC31" s="505"/>
      <c r="AD31" s="505"/>
      <c r="AE31" s="505"/>
      <c r="AF31" s="505"/>
      <c r="AG31" s="505"/>
      <c r="AH31" s="505"/>
      <c r="AI31" s="505"/>
      <c r="AJ31" s="505"/>
      <c r="AK31" s="505"/>
      <c r="AL31" s="505"/>
      <c r="AM31" s="505"/>
      <c r="AN31" s="505"/>
      <c r="AO31" s="505"/>
      <c r="AP31" s="505"/>
      <c r="AQ31" s="505"/>
      <c r="AR31" s="505"/>
      <c r="AS31" s="505"/>
      <c r="AT31" s="505"/>
      <c r="AU31" s="505"/>
      <c r="AV31" s="505"/>
      <c r="AW31" s="505"/>
      <c r="AX31" s="506"/>
      <c r="AY31" s="5"/>
    </row>
    <row r="32" spans="1:51" ht="15" customHeight="1">
      <c r="A32" s="1"/>
      <c r="B32" s="2"/>
      <c r="C32" s="5"/>
      <c r="D32" s="630">
        <v>5</v>
      </c>
      <c r="E32" s="469"/>
      <c r="F32" s="636" t="str">
        <f>PA!D97</f>
        <v>Building Information</v>
      </c>
      <c r="G32" s="636"/>
      <c r="H32" s="636"/>
      <c r="I32" s="636"/>
      <c r="J32" s="636"/>
      <c r="K32" s="636"/>
      <c r="L32" s="636"/>
      <c r="M32" s="636"/>
      <c r="N32" s="636"/>
      <c r="O32" s="636"/>
      <c r="P32" s="636"/>
      <c r="Q32" s="636"/>
      <c r="R32" s="636"/>
      <c r="S32" s="636"/>
      <c r="T32" s="636"/>
      <c r="U32" s="428" t="str">
        <f>EnSmPC!AR115</f>
        <v>Incomplete</v>
      </c>
      <c r="V32" s="428"/>
      <c r="W32" s="428"/>
      <c r="X32" s="428"/>
      <c r="Y32" s="428"/>
      <c r="Z32" s="590"/>
      <c r="AA32" s="5"/>
      <c r="AB32" s="525"/>
      <c r="AC32" s="505"/>
      <c r="AD32" s="505"/>
      <c r="AE32" s="505"/>
      <c r="AF32" s="505"/>
      <c r="AG32" s="505"/>
      <c r="AH32" s="505"/>
      <c r="AI32" s="505"/>
      <c r="AJ32" s="505"/>
      <c r="AK32" s="505"/>
      <c r="AL32" s="505"/>
      <c r="AM32" s="505"/>
      <c r="AN32" s="505"/>
      <c r="AO32" s="505"/>
      <c r="AP32" s="505"/>
      <c r="AQ32" s="505"/>
      <c r="AR32" s="505"/>
      <c r="AS32" s="505"/>
      <c r="AT32" s="505"/>
      <c r="AU32" s="505"/>
      <c r="AV32" s="505"/>
      <c r="AW32" s="505"/>
      <c r="AX32" s="506"/>
      <c r="AY32" s="5"/>
    </row>
    <row r="33" spans="1:51" ht="15" customHeight="1">
      <c r="A33" s="1"/>
      <c r="B33" s="2"/>
      <c r="C33" s="5"/>
      <c r="D33" s="630"/>
      <c r="E33" s="469"/>
      <c r="F33" s="636"/>
      <c r="G33" s="636"/>
      <c r="H33" s="636"/>
      <c r="I33" s="636"/>
      <c r="J33" s="636"/>
      <c r="K33" s="636"/>
      <c r="L33" s="636"/>
      <c r="M33" s="636"/>
      <c r="N33" s="636"/>
      <c r="O33" s="636"/>
      <c r="P33" s="636"/>
      <c r="Q33" s="636"/>
      <c r="R33" s="636"/>
      <c r="S33" s="636"/>
      <c r="T33" s="636"/>
      <c r="U33" s="428"/>
      <c r="V33" s="428"/>
      <c r="W33" s="428"/>
      <c r="X33" s="428"/>
      <c r="Y33" s="428"/>
      <c r="Z33" s="590"/>
      <c r="AA33" s="5"/>
      <c r="AB33" s="20"/>
      <c r="AC33" s="25"/>
      <c r="AD33" s="25"/>
      <c r="AE33" s="25"/>
      <c r="AF33" s="25"/>
      <c r="AG33" s="25"/>
      <c r="AH33" s="25"/>
      <c r="AI33" s="25"/>
      <c r="AJ33" s="25"/>
      <c r="AK33" s="25"/>
      <c r="AL33" s="25"/>
      <c r="AM33" s="25"/>
      <c r="AN33" s="25"/>
      <c r="AO33" s="25"/>
      <c r="AP33" s="25"/>
      <c r="AQ33" s="25"/>
      <c r="AR33" s="25"/>
      <c r="AS33" s="25"/>
      <c r="AT33" s="25"/>
      <c r="AU33" s="25"/>
      <c r="AV33" s="25"/>
      <c r="AW33" s="25"/>
      <c r="AX33" s="21"/>
      <c r="AY33" s="5"/>
    </row>
    <row r="34" spans="1:51" ht="15" customHeight="1">
      <c r="A34" s="1"/>
      <c r="B34" s="2"/>
      <c r="C34" s="5"/>
      <c r="D34" s="631">
        <v>6</v>
      </c>
      <c r="E34" s="632"/>
      <c r="F34" s="635" t="str">
        <f>PA!D107</f>
        <v xml:space="preserve">Project Background </v>
      </c>
      <c r="G34" s="635"/>
      <c r="H34" s="635"/>
      <c r="I34" s="635"/>
      <c r="J34" s="635"/>
      <c r="K34" s="635"/>
      <c r="L34" s="635"/>
      <c r="M34" s="635"/>
      <c r="N34" s="635"/>
      <c r="O34" s="635"/>
      <c r="P34" s="635"/>
      <c r="Q34" s="635"/>
      <c r="R34" s="635"/>
      <c r="S34" s="635"/>
      <c r="T34" s="635"/>
      <c r="U34" s="638" t="str">
        <f>EnSmPC!AR123</f>
        <v>Incomplete</v>
      </c>
      <c r="V34" s="638"/>
      <c r="W34" s="638"/>
      <c r="X34" s="638"/>
      <c r="Y34" s="638"/>
      <c r="Z34" s="639"/>
      <c r="AA34" s="5"/>
      <c r="AB34" s="525" t="s">
        <v>549</v>
      </c>
      <c r="AC34" s="505"/>
      <c r="AD34" s="505"/>
      <c r="AE34" s="505"/>
      <c r="AF34" s="505"/>
      <c r="AG34" s="505"/>
      <c r="AH34" s="505"/>
      <c r="AI34" s="505"/>
      <c r="AJ34" s="505"/>
      <c r="AK34" s="505"/>
      <c r="AL34" s="505"/>
      <c r="AM34" s="505"/>
      <c r="AN34" s="505"/>
      <c r="AO34" s="505"/>
      <c r="AP34" s="505"/>
      <c r="AQ34" s="505"/>
      <c r="AR34" s="505"/>
      <c r="AS34" s="505"/>
      <c r="AT34" s="505"/>
      <c r="AU34" s="505"/>
      <c r="AV34" s="505"/>
      <c r="AW34" s="505"/>
      <c r="AX34" s="506"/>
      <c r="AY34" s="5"/>
    </row>
    <row r="35" spans="1:51" ht="15" customHeight="1">
      <c r="A35" s="1"/>
      <c r="B35" s="2"/>
      <c r="C35" s="5"/>
      <c r="D35" s="631"/>
      <c r="E35" s="632"/>
      <c r="F35" s="635"/>
      <c r="G35" s="635"/>
      <c r="H35" s="635"/>
      <c r="I35" s="635"/>
      <c r="J35" s="635"/>
      <c r="K35" s="635"/>
      <c r="L35" s="635"/>
      <c r="M35" s="635"/>
      <c r="N35" s="635"/>
      <c r="O35" s="635"/>
      <c r="P35" s="635"/>
      <c r="Q35" s="635"/>
      <c r="R35" s="635"/>
      <c r="S35" s="635"/>
      <c r="T35" s="635"/>
      <c r="U35" s="638"/>
      <c r="V35" s="638"/>
      <c r="W35" s="638"/>
      <c r="X35" s="638"/>
      <c r="Y35" s="638"/>
      <c r="Z35" s="639"/>
      <c r="AA35" s="5"/>
      <c r="AB35" s="525"/>
      <c r="AC35" s="505"/>
      <c r="AD35" s="505"/>
      <c r="AE35" s="505"/>
      <c r="AF35" s="505"/>
      <c r="AG35" s="505"/>
      <c r="AH35" s="505"/>
      <c r="AI35" s="505"/>
      <c r="AJ35" s="505"/>
      <c r="AK35" s="505"/>
      <c r="AL35" s="505"/>
      <c r="AM35" s="505"/>
      <c r="AN35" s="505"/>
      <c r="AO35" s="505"/>
      <c r="AP35" s="505"/>
      <c r="AQ35" s="505"/>
      <c r="AR35" s="505"/>
      <c r="AS35" s="505"/>
      <c r="AT35" s="505"/>
      <c r="AU35" s="505"/>
      <c r="AV35" s="505"/>
      <c r="AW35" s="505"/>
      <c r="AX35" s="506"/>
      <c r="AY35" s="5"/>
    </row>
    <row r="36" spans="1:51" ht="15" customHeight="1">
      <c r="A36" s="1"/>
      <c r="B36" s="2"/>
      <c r="C36" s="5"/>
      <c r="D36" s="630">
        <v>7</v>
      </c>
      <c r="E36" s="469"/>
      <c r="F36" s="636" t="str">
        <f>PA!D124</f>
        <v>Agreements and Signature</v>
      </c>
      <c r="G36" s="636"/>
      <c r="H36" s="636"/>
      <c r="I36" s="636"/>
      <c r="J36" s="636"/>
      <c r="K36" s="636"/>
      <c r="L36" s="636"/>
      <c r="M36" s="636"/>
      <c r="N36" s="636"/>
      <c r="O36" s="636"/>
      <c r="P36" s="636"/>
      <c r="Q36" s="636"/>
      <c r="R36" s="636"/>
      <c r="S36" s="636"/>
      <c r="T36" s="636"/>
      <c r="U36" s="428" t="str">
        <f>EnSmPC!AR134</f>
        <v>Incomplete</v>
      </c>
      <c r="V36" s="428"/>
      <c r="W36" s="428"/>
      <c r="X36" s="428"/>
      <c r="Y36" s="428"/>
      <c r="Z36" s="590"/>
      <c r="AA36" s="5"/>
      <c r="AB36" s="20"/>
      <c r="AC36" s="25"/>
      <c r="AD36" s="25"/>
      <c r="AE36" s="25"/>
      <c r="AF36" s="25"/>
      <c r="AG36" s="25"/>
      <c r="AH36" s="25"/>
      <c r="AI36" s="25"/>
      <c r="AJ36" s="25"/>
      <c r="AK36" s="25"/>
      <c r="AL36" s="25"/>
      <c r="AM36" s="25"/>
      <c r="AN36" s="25"/>
      <c r="AO36" s="25"/>
      <c r="AP36" s="25"/>
      <c r="AQ36" s="25"/>
      <c r="AR36" s="25"/>
      <c r="AS36" s="25"/>
      <c r="AT36" s="25"/>
      <c r="AU36" s="25"/>
      <c r="AV36" s="25"/>
      <c r="AW36" s="25"/>
      <c r="AX36" s="21"/>
      <c r="AY36" s="5"/>
    </row>
    <row r="37" spans="1:51" ht="15" customHeight="1">
      <c r="A37" s="1"/>
      <c r="B37" s="2"/>
      <c r="C37" s="5"/>
      <c r="D37" s="633"/>
      <c r="E37" s="634"/>
      <c r="F37" s="637"/>
      <c r="G37" s="637"/>
      <c r="H37" s="637"/>
      <c r="I37" s="637"/>
      <c r="J37" s="637"/>
      <c r="K37" s="637"/>
      <c r="L37" s="637"/>
      <c r="M37" s="637"/>
      <c r="N37" s="637"/>
      <c r="O37" s="637"/>
      <c r="P37" s="637"/>
      <c r="Q37" s="637"/>
      <c r="R37" s="637"/>
      <c r="S37" s="637"/>
      <c r="T37" s="637"/>
      <c r="U37" s="482"/>
      <c r="V37" s="482"/>
      <c r="W37" s="482"/>
      <c r="X37" s="482"/>
      <c r="Y37" s="482"/>
      <c r="Z37" s="640"/>
      <c r="AA37" s="5"/>
      <c r="AB37" s="641" t="s">
        <v>543</v>
      </c>
      <c r="AC37" s="637"/>
      <c r="AD37" s="637"/>
      <c r="AE37" s="637"/>
      <c r="AF37" s="637"/>
      <c r="AG37" s="637"/>
      <c r="AH37" s="637"/>
      <c r="AI37" s="637"/>
      <c r="AJ37" s="637"/>
      <c r="AK37" s="637"/>
      <c r="AL37" s="637"/>
      <c r="AM37" s="637"/>
      <c r="AN37" s="637"/>
      <c r="AO37" s="637"/>
      <c r="AP37" s="637"/>
      <c r="AQ37" s="637"/>
      <c r="AR37" s="637"/>
      <c r="AS37" s="637"/>
      <c r="AT37" s="637"/>
      <c r="AU37" s="637"/>
      <c r="AV37" s="637"/>
      <c r="AW37" s="637"/>
      <c r="AX37" s="642"/>
      <c r="AY37" s="5"/>
    </row>
    <row r="38" spans="1:51" ht="15" customHeight="1">
      <c r="A38" s="1"/>
      <c r="B38" s="2"/>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row>
    <row r="39" spans="1:51" ht="15" customHeight="1">
      <c r="A39" s="1"/>
      <c r="B39" s="2"/>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row>
    <row r="40" spans="1:51" ht="15" customHeight="1">
      <c r="A40" s="1"/>
      <c r="B40" s="2"/>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row>
    <row r="41" spans="1:51" ht="15" customHeight="1">
      <c r="A41" s="1"/>
      <c r="B41" s="2"/>
      <c r="C41" s="7" t="str">
        <f>ProgramName</f>
        <v>Energy Smart Program</v>
      </c>
      <c r="D41" s="8"/>
      <c r="E41" s="8"/>
      <c r="F41" s="8"/>
      <c r="G41" s="8"/>
      <c r="H41" s="8"/>
      <c r="I41" s="8"/>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457" t="str">
        <f>ProgramVersion</f>
        <v>Version 1.1</v>
      </c>
      <c r="AR41" s="457"/>
      <c r="AS41" s="457"/>
      <c r="AT41" s="457"/>
      <c r="AU41" s="457"/>
      <c r="AV41" s="457"/>
      <c r="AW41" s="457"/>
      <c r="AX41" s="457"/>
      <c r="AY41" s="457"/>
    </row>
    <row r="42" spans="1:51" ht="15" customHeight="1">
      <c r="A42" s="1"/>
      <c r="B42" s="2"/>
      <c r="C42" s="7" t="str">
        <f>ProgramNumber</f>
        <v>504.229.6868</v>
      </c>
      <c r="D42" s="8"/>
      <c r="E42" s="8"/>
      <c r="F42" s="8"/>
      <c r="G42" s="8"/>
      <c r="H42" s="8"/>
      <c r="I42" s="8"/>
      <c r="J42" s="7"/>
      <c r="K42" s="7"/>
      <c r="L42" s="7"/>
      <c r="M42" s="7"/>
      <c r="N42" s="7"/>
      <c r="O42" s="7"/>
      <c r="P42" s="7"/>
      <c r="Q42" s="7"/>
      <c r="R42" s="7"/>
      <c r="S42" s="7"/>
      <c r="T42" s="7"/>
      <c r="U42" s="7"/>
      <c r="V42" s="7"/>
      <c r="W42" s="7"/>
      <c r="X42" s="7"/>
      <c r="Y42" s="7"/>
      <c r="Z42" s="7"/>
      <c r="AA42" s="16" t="str">
        <f>ApplicationType</f>
        <v>New Construction Solutions Program</v>
      </c>
      <c r="AB42" s="7"/>
      <c r="AC42" s="7"/>
      <c r="AD42" s="7"/>
      <c r="AE42" s="7"/>
      <c r="AF42" s="7"/>
      <c r="AG42" s="7"/>
      <c r="AH42" s="7"/>
      <c r="AI42" s="7"/>
      <c r="AJ42" s="7"/>
      <c r="AK42" s="7"/>
      <c r="AL42" s="7"/>
      <c r="AM42" s="7"/>
      <c r="AN42" s="7"/>
      <c r="AO42" s="7"/>
      <c r="AP42" s="7"/>
      <c r="AQ42" s="422" t="str">
        <f>ProgramPropertyName</f>
        <v>Product of APTIM Environmental &amp; Infrastructure, LLC</v>
      </c>
      <c r="AR42" s="422"/>
      <c r="AS42" s="422"/>
      <c r="AT42" s="422"/>
      <c r="AU42" s="422"/>
      <c r="AV42" s="422"/>
      <c r="AW42" s="422"/>
      <c r="AX42" s="422"/>
      <c r="AY42" s="422"/>
    </row>
    <row r="43" spans="1:51" ht="15" customHeight="1">
      <c r="A43" s="1"/>
      <c r="B43" s="2"/>
      <c r="C43" s="15" t="s">
        <v>32</v>
      </c>
      <c r="D43" s="8"/>
      <c r="E43" s="8"/>
      <c r="F43" s="8"/>
      <c r="G43" s="8"/>
      <c r="H43" s="8"/>
      <c r="I43" s="8"/>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422"/>
      <c r="AR43" s="422"/>
      <c r="AS43" s="422"/>
      <c r="AT43" s="422"/>
      <c r="AU43" s="422"/>
      <c r="AV43" s="422"/>
      <c r="AW43" s="422"/>
      <c r="AX43" s="422"/>
      <c r="AY43" s="422"/>
    </row>
    <row r="44" spans="1:51" ht="15" hidden="1" customHeight="1"/>
    <row r="45" spans="1:51" ht="15" hidden="1" customHeight="1"/>
    <row r="46" spans="1:51" ht="15" hidden="1" customHeight="1"/>
    <row r="47" spans="1:51" ht="15" hidden="1" customHeight="1"/>
    <row r="48" spans="1:51"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row r="8814" ht="15" hidden="1"/>
    <row r="8815" ht="15" hidden="1"/>
    <row r="8816" ht="15" hidden="1"/>
    <row r="8817" ht="15" hidden="1"/>
    <row r="8818" ht="15" hidden="1"/>
    <row r="8819" ht="14.45" hidden="1" customHeight="1"/>
    <row r="8820" ht="14.45" hidden="1" customHeight="1"/>
    <row r="8821" ht="14.45" hidden="1" customHeight="1"/>
    <row r="8822" ht="14.45" hidden="1" customHeight="1"/>
    <row r="8823" ht="14.45" hidden="1" customHeight="1"/>
    <row r="8824" ht="14.45" hidden="1" customHeight="1"/>
    <row r="8825" ht="14.45" hidden="1" customHeight="1"/>
    <row r="8826" ht="14.45" hidden="1" customHeight="1"/>
    <row r="8827" ht="14.45" hidden="1" customHeight="1"/>
    <row r="8828" ht="14.45" hidden="1" customHeight="1"/>
    <row r="8829" ht="14.45" hidden="1" customHeight="1"/>
    <row r="8830" ht="14.45" hidden="1" customHeight="1"/>
    <row r="8831" ht="14.45" hidden="1" customHeight="1"/>
    <row r="8832" ht="14.45" hidden="1" customHeight="1"/>
  </sheetData>
  <sheetProtection algorithmName="SHA-512" hashValue="urnEDa5Xoz4kORFXfvrpUG5TAh9GX5J1ttVrCqa0Ep8ry+yMX2jTCeOVAnPzhm+qK+YSMMnqex13Mv9zDUQSiw==" saltValue="BSxyRy/2MHS5noeJYzwQoQ==" spinCount="100000" sheet="1" objects="1" scenarios="1"/>
  <mergeCells count="38">
    <mergeCell ref="AB34:AX35"/>
    <mergeCell ref="AB37:AX37"/>
    <mergeCell ref="AB19:AX20"/>
    <mergeCell ref="AB22:AX23"/>
    <mergeCell ref="AB25:AX26"/>
    <mergeCell ref="AB28:AX29"/>
    <mergeCell ref="AB31:AX32"/>
    <mergeCell ref="D36:E37"/>
    <mergeCell ref="F34:T35"/>
    <mergeCell ref="F36:T37"/>
    <mergeCell ref="U24:Z25"/>
    <mergeCell ref="U26:Z27"/>
    <mergeCell ref="U28:Z29"/>
    <mergeCell ref="U30:Z31"/>
    <mergeCell ref="U32:Z33"/>
    <mergeCell ref="U34:Z35"/>
    <mergeCell ref="U36:Z37"/>
    <mergeCell ref="F24:T25"/>
    <mergeCell ref="F26:T27"/>
    <mergeCell ref="F28:T29"/>
    <mergeCell ref="F30:T31"/>
    <mergeCell ref="F32:T33"/>
    <mergeCell ref="AQ41:AY41"/>
    <mergeCell ref="AQ42:AY43"/>
    <mergeCell ref="G12:AV13"/>
    <mergeCell ref="D14:AX15"/>
    <mergeCell ref="D17:Z18"/>
    <mergeCell ref="AB17:AX18"/>
    <mergeCell ref="D19:Z21"/>
    <mergeCell ref="D22:E23"/>
    <mergeCell ref="F22:T23"/>
    <mergeCell ref="U22:Z23"/>
    <mergeCell ref="D24:E25"/>
    <mergeCell ref="D26:E27"/>
    <mergeCell ref="D28:E29"/>
    <mergeCell ref="D30:E31"/>
    <mergeCell ref="D32:E33"/>
    <mergeCell ref="D34:E35"/>
  </mergeCells>
  <conditionalFormatting sqref="U24:Z25">
    <cfRule type="expression" dxfId="111" priority="13">
      <formula>U24="Incomplete"</formula>
    </cfRule>
    <cfRule type="expression" dxfId="110" priority="14">
      <formula>U24="Complete"</formula>
    </cfRule>
  </conditionalFormatting>
  <conditionalFormatting sqref="U26:Z27">
    <cfRule type="expression" dxfId="109" priority="11">
      <formula>$U$26="Incomplete"</formula>
    </cfRule>
    <cfRule type="expression" dxfId="108" priority="12">
      <formula>$U$26="Complete"</formula>
    </cfRule>
  </conditionalFormatting>
  <conditionalFormatting sqref="U28:Z29">
    <cfRule type="expression" dxfId="107" priority="9">
      <formula>$U$28="Incomplete"</formula>
    </cfRule>
    <cfRule type="expression" dxfId="106" priority="10">
      <formula>$U$28="Complete"</formula>
    </cfRule>
  </conditionalFormatting>
  <conditionalFormatting sqref="U30:Z31">
    <cfRule type="expression" dxfId="105" priority="7">
      <formula>$U$30="Incomplete"</formula>
    </cfRule>
    <cfRule type="expression" dxfId="104" priority="8">
      <formula>$U$30="Complete"</formula>
    </cfRule>
  </conditionalFormatting>
  <conditionalFormatting sqref="U32:Z33">
    <cfRule type="expression" dxfId="103" priority="5">
      <formula>$U$32="Incomplete"</formula>
    </cfRule>
    <cfRule type="expression" dxfId="102" priority="6">
      <formula>$U$32="Complete"</formula>
    </cfRule>
  </conditionalFormatting>
  <conditionalFormatting sqref="U34:Z35">
    <cfRule type="expression" dxfId="101" priority="3">
      <formula>$U$34="Incomplete"</formula>
    </cfRule>
    <cfRule type="expression" dxfId="100" priority="4">
      <formula>$U$34="Complete"</formula>
    </cfRule>
  </conditionalFormatting>
  <conditionalFormatting sqref="U36:Z37">
    <cfRule type="expression" dxfId="99" priority="1">
      <formula>$U$36="Incomplete"</formula>
    </cfRule>
    <cfRule type="expression" dxfId="98" priority="2">
      <formula>$U$36="Complete"</formula>
    </cfRule>
  </conditionalFormatting>
  <hyperlinks>
    <hyperlink ref="C43" r:id="rId1" xr:uid="{305D86E5-8535-4EC8-86B3-00BF443FF8A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39961-23B5-42F3-A64D-3F7060CAD9D0}">
  <sheetPr codeName="Sheet12"/>
  <dimension ref="A1:AY8983"/>
  <sheetViews>
    <sheetView showGridLines="0" showRowColHeaders="0" zoomScale="90" zoomScaleNormal="90" workbookViewId="0"/>
  </sheetViews>
  <sheetFormatPr defaultColWidth="0" defaultRowHeight="0" customHeight="1" zeroHeight="1"/>
  <cols>
    <col min="1" max="1" width="2.42578125" style="5" customWidth="1"/>
    <col min="2" max="50" width="3.5703125" style="5" customWidth="1"/>
    <col min="51" max="51" width="2.42578125" style="5" customWidth="1"/>
    <col min="52" max="16384" width="3.5703125" style="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row>
    <row r="12" spans="1:51" ht="15" customHeight="1">
      <c r="A12" s="1"/>
      <c r="B12" s="2"/>
      <c r="D12" s="6"/>
      <c r="E12" s="6"/>
      <c r="F12" s="6"/>
      <c r="G12" s="423" t="s">
        <v>512</v>
      </c>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row>
    <row r="13" spans="1:51" ht="15" customHeight="1">
      <c r="A13" s="1"/>
      <c r="B13" s="2"/>
      <c r="D13" s="6"/>
      <c r="E13" s="6"/>
      <c r="F13" s="6"/>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row>
    <row r="14" spans="1:51" ht="15" customHeight="1">
      <c r="A14" s="1"/>
      <c r="B14" s="2"/>
      <c r="D14" s="6"/>
      <c r="E14" s="6"/>
      <c r="F14" s="6"/>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row>
    <row r="15" spans="1:51" ht="15" customHeight="1">
      <c r="A15" s="1"/>
      <c r="B15" s="2"/>
      <c r="D15" s="598" t="s">
        <v>730</v>
      </c>
      <c r="E15" s="598"/>
      <c r="F15" s="598"/>
      <c r="G15" s="598"/>
      <c r="H15" s="598"/>
      <c r="I15" s="598"/>
      <c r="J15" s="598"/>
      <c r="K15" s="598"/>
      <c r="L15" s="598"/>
      <c r="M15" s="598"/>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c r="AT15" s="598"/>
      <c r="AU15" s="598"/>
      <c r="AV15" s="598"/>
      <c r="AW15" s="598"/>
      <c r="AX15" s="598"/>
    </row>
    <row r="16" spans="1:51" ht="15" customHeight="1">
      <c r="A16" s="1"/>
      <c r="B16" s="2"/>
      <c r="D16" s="6"/>
      <c r="E16" s="6"/>
      <c r="F16" s="6"/>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row>
    <row r="17" spans="1:50" ht="15" customHeight="1">
      <c r="A17" s="1"/>
      <c r="B17" s="2"/>
      <c r="D17" s="657" t="s">
        <v>513</v>
      </c>
      <c r="E17" s="657"/>
      <c r="F17" s="657"/>
      <c r="G17" s="657"/>
      <c r="H17" s="657"/>
      <c r="I17" s="657"/>
      <c r="J17" s="657"/>
      <c r="K17" s="658"/>
      <c r="L17" s="658"/>
      <c r="M17" s="658"/>
      <c r="N17" s="658"/>
      <c r="O17" s="658"/>
      <c r="P17" s="658"/>
      <c r="Q17" s="658"/>
      <c r="R17" s="658"/>
      <c r="S17" s="658"/>
    </row>
    <row r="18" spans="1:50" ht="15" customHeight="1">
      <c r="A18" s="1"/>
      <c r="B18" s="2"/>
      <c r="D18" s="657" t="s">
        <v>515</v>
      </c>
      <c r="E18" s="657"/>
      <c r="F18" s="657"/>
      <c r="G18" s="657"/>
      <c r="H18" s="657"/>
      <c r="I18" s="657"/>
      <c r="J18" s="657"/>
      <c r="K18" s="659"/>
      <c r="L18" s="659"/>
      <c r="M18" s="659"/>
      <c r="N18" s="659"/>
      <c r="O18" s="659"/>
      <c r="P18" s="659"/>
      <c r="Q18" s="659"/>
      <c r="R18" s="659"/>
      <c r="S18" s="659"/>
    </row>
    <row r="19" spans="1:50" ht="15" customHeight="1">
      <c r="A19" s="1"/>
      <c r="B19" s="2"/>
      <c r="D19" s="657" t="s">
        <v>514</v>
      </c>
      <c r="E19" s="657"/>
      <c r="F19" s="657"/>
      <c r="G19" s="657"/>
      <c r="H19" s="657"/>
      <c r="I19" s="657"/>
      <c r="J19" s="657"/>
      <c r="K19" s="659"/>
      <c r="L19" s="659"/>
      <c r="M19" s="659"/>
      <c r="N19" s="659"/>
      <c r="O19" s="659"/>
      <c r="P19" s="659"/>
      <c r="Q19" s="659"/>
      <c r="R19" s="659"/>
      <c r="S19" s="659"/>
    </row>
    <row r="20" spans="1:50" ht="15" customHeight="1">
      <c r="A20" s="1"/>
      <c r="B20" s="2"/>
      <c r="D20" s="167"/>
      <c r="E20" s="167"/>
      <c r="F20" s="167"/>
      <c r="G20" s="167"/>
      <c r="H20" s="167"/>
      <c r="I20" s="167"/>
      <c r="J20" s="167"/>
      <c r="K20" s="167"/>
      <c r="L20" s="166"/>
      <c r="M20" s="166"/>
      <c r="N20" s="166"/>
      <c r="O20" s="166"/>
      <c r="P20" s="166"/>
      <c r="Q20" s="166"/>
      <c r="R20" s="166"/>
      <c r="S20" s="6"/>
      <c r="T20" s="166"/>
      <c r="U20" s="166"/>
      <c r="V20" s="166"/>
      <c r="W20" s="166"/>
      <c r="X20" s="166"/>
      <c r="Y20" s="166"/>
      <c r="Z20" s="166"/>
      <c r="AA20" s="166"/>
      <c r="AB20" s="166"/>
      <c r="AC20" s="166"/>
      <c r="AD20" s="166"/>
      <c r="AE20" s="166"/>
      <c r="AF20" s="166"/>
      <c r="AG20" s="166"/>
      <c r="AH20" s="166"/>
      <c r="AI20" s="6"/>
      <c r="AJ20" s="166"/>
      <c r="AK20" s="166"/>
      <c r="AL20" s="166"/>
      <c r="AM20" s="166"/>
      <c r="AN20" s="166"/>
      <c r="AO20" s="166"/>
      <c r="AP20" s="166"/>
      <c r="AQ20" s="166"/>
      <c r="AR20" s="166"/>
      <c r="AS20" s="166"/>
      <c r="AT20" s="166"/>
      <c r="AU20" s="166"/>
      <c r="AV20" s="166"/>
      <c r="AW20" s="166"/>
      <c r="AX20" s="166"/>
    </row>
    <row r="21" spans="1:50" ht="15" customHeight="1">
      <c r="A21" s="1"/>
      <c r="B21" s="2"/>
      <c r="D21" s="656" t="s">
        <v>518</v>
      </c>
      <c r="E21" s="656"/>
      <c r="F21" s="656"/>
      <c r="G21" s="656"/>
      <c r="H21" s="656"/>
      <c r="I21" s="656"/>
      <c r="J21" s="656"/>
      <c r="K21" s="656"/>
      <c r="L21" s="656"/>
      <c r="M21" s="656"/>
      <c r="N21" s="656"/>
      <c r="O21" s="656"/>
      <c r="P21" s="656"/>
      <c r="Q21" s="656"/>
      <c r="R21" s="656"/>
      <c r="T21" s="660" t="s">
        <v>519</v>
      </c>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row>
    <row r="22" spans="1:50" ht="15" customHeight="1">
      <c r="A22" s="1"/>
      <c r="B22" s="2"/>
      <c r="D22" s="652"/>
      <c r="E22" s="653"/>
      <c r="F22" s="653"/>
      <c r="G22" s="653"/>
      <c r="H22" s="653"/>
      <c r="I22" s="653"/>
      <c r="J22" s="653"/>
      <c r="K22" s="653"/>
      <c r="L22" s="653"/>
      <c r="M22" s="653"/>
      <c r="N22" s="653"/>
      <c r="O22" s="653"/>
      <c r="P22" s="653"/>
      <c r="Q22" s="653"/>
      <c r="R22" s="654"/>
      <c r="T22" s="655" t="s">
        <v>683</v>
      </c>
      <c r="U22" s="655"/>
      <c r="V22" s="655"/>
      <c r="W22" s="655"/>
      <c r="X22" s="655"/>
      <c r="Y22" s="655"/>
      <c r="Z22" s="655"/>
      <c r="AA22" s="655"/>
      <c r="AB22" s="655"/>
      <c r="AC22" s="655"/>
      <c r="AD22" s="655"/>
      <c r="AE22" s="655"/>
      <c r="AF22" s="655"/>
      <c r="AG22" s="655"/>
      <c r="AH22" s="655"/>
      <c r="AI22" s="655" t="s">
        <v>684</v>
      </c>
      <c r="AJ22" s="655"/>
      <c r="AK22" s="655"/>
      <c r="AL22" s="655"/>
      <c r="AM22" s="655"/>
      <c r="AN22" s="655"/>
      <c r="AO22" s="655"/>
      <c r="AP22" s="655"/>
      <c r="AQ22" s="655"/>
      <c r="AR22" s="655"/>
      <c r="AS22" s="655"/>
      <c r="AT22" s="655"/>
      <c r="AU22" s="655"/>
      <c r="AV22" s="655"/>
      <c r="AW22" s="655"/>
    </row>
    <row r="23" spans="1:50" ht="15" customHeight="1">
      <c r="A23" s="1"/>
      <c r="B23" s="2"/>
      <c r="D23" s="652"/>
      <c r="E23" s="653"/>
      <c r="F23" s="653"/>
      <c r="G23" s="653"/>
      <c r="H23" s="653"/>
      <c r="I23" s="653"/>
      <c r="J23" s="653"/>
      <c r="K23" s="653"/>
      <c r="L23" s="653"/>
      <c r="M23" s="653"/>
      <c r="N23" s="653"/>
      <c r="O23" s="653"/>
      <c r="P23" s="653"/>
      <c r="Q23" s="653"/>
      <c r="R23" s="654"/>
      <c r="T23" s="652"/>
      <c r="U23" s="653"/>
      <c r="V23" s="653"/>
      <c r="W23" s="653"/>
      <c r="X23" s="653"/>
      <c r="Y23" s="653"/>
      <c r="Z23" s="653"/>
      <c r="AA23" s="653"/>
      <c r="AB23" s="653"/>
      <c r="AC23" s="653"/>
      <c r="AD23" s="653"/>
      <c r="AE23" s="653"/>
      <c r="AF23" s="653"/>
      <c r="AG23" s="653"/>
      <c r="AH23" s="654"/>
      <c r="AI23" s="652"/>
      <c r="AJ23" s="653"/>
      <c r="AK23" s="653"/>
      <c r="AL23" s="653"/>
      <c r="AM23" s="653"/>
      <c r="AN23" s="653"/>
      <c r="AO23" s="653"/>
      <c r="AP23" s="653"/>
      <c r="AQ23" s="653"/>
      <c r="AR23" s="653"/>
      <c r="AS23" s="653"/>
      <c r="AT23" s="653"/>
      <c r="AU23" s="653"/>
      <c r="AV23" s="653"/>
      <c r="AW23" s="654"/>
    </row>
    <row r="24" spans="1:50" ht="15" customHeight="1">
      <c r="A24" s="1"/>
      <c r="B24" s="2"/>
      <c r="D24" s="652"/>
      <c r="E24" s="653"/>
      <c r="F24" s="653"/>
      <c r="G24" s="653"/>
      <c r="H24" s="653"/>
      <c r="I24" s="653"/>
      <c r="J24" s="653"/>
      <c r="K24" s="653"/>
      <c r="L24" s="653"/>
      <c r="M24" s="653"/>
      <c r="N24" s="653"/>
      <c r="O24" s="653"/>
      <c r="P24" s="653"/>
      <c r="Q24" s="653"/>
      <c r="R24" s="654"/>
      <c r="T24" s="652"/>
      <c r="U24" s="653"/>
      <c r="V24" s="653"/>
      <c r="W24" s="653"/>
      <c r="X24" s="653"/>
      <c r="Y24" s="653"/>
      <c r="Z24" s="653"/>
      <c r="AA24" s="653"/>
      <c r="AB24" s="653"/>
      <c r="AC24" s="653"/>
      <c r="AD24" s="653"/>
      <c r="AE24" s="653"/>
      <c r="AF24" s="653"/>
      <c r="AG24" s="653"/>
      <c r="AH24" s="654"/>
      <c r="AI24" s="652"/>
      <c r="AJ24" s="653"/>
      <c r="AK24" s="653"/>
      <c r="AL24" s="653"/>
      <c r="AM24" s="653"/>
      <c r="AN24" s="653"/>
      <c r="AO24" s="653"/>
      <c r="AP24" s="653"/>
      <c r="AQ24" s="653"/>
      <c r="AR24" s="653"/>
      <c r="AS24" s="653"/>
      <c r="AT24" s="653"/>
      <c r="AU24" s="653"/>
      <c r="AV24" s="653"/>
      <c r="AW24" s="654"/>
    </row>
    <row r="25" spans="1:50" ht="15" customHeight="1">
      <c r="A25" s="1"/>
      <c r="B25" s="2"/>
      <c r="D25" s="652"/>
      <c r="E25" s="653"/>
      <c r="F25" s="653"/>
      <c r="G25" s="653"/>
      <c r="H25" s="653"/>
      <c r="I25" s="653"/>
      <c r="J25" s="653"/>
      <c r="K25" s="653"/>
      <c r="L25" s="653"/>
      <c r="M25" s="653"/>
      <c r="N25" s="653"/>
      <c r="O25" s="653"/>
      <c r="P25" s="653"/>
      <c r="Q25" s="653"/>
      <c r="R25" s="654"/>
      <c r="T25" s="652"/>
      <c r="U25" s="653"/>
      <c r="V25" s="653"/>
      <c r="W25" s="653"/>
      <c r="X25" s="653"/>
      <c r="Y25" s="653"/>
      <c r="Z25" s="653"/>
      <c r="AA25" s="653"/>
      <c r="AB25" s="653"/>
      <c r="AC25" s="653"/>
      <c r="AD25" s="653"/>
      <c r="AE25" s="653"/>
      <c r="AF25" s="653"/>
      <c r="AG25" s="653"/>
      <c r="AH25" s="654"/>
      <c r="AI25" s="652"/>
      <c r="AJ25" s="653"/>
      <c r="AK25" s="653"/>
      <c r="AL25" s="653"/>
      <c r="AM25" s="653"/>
      <c r="AN25" s="653"/>
      <c r="AO25" s="653"/>
      <c r="AP25" s="653"/>
      <c r="AQ25" s="653"/>
      <c r="AR25" s="653"/>
      <c r="AS25" s="653"/>
      <c r="AT25" s="653"/>
      <c r="AU25" s="653"/>
      <c r="AV25" s="653"/>
      <c r="AW25" s="654"/>
    </row>
    <row r="26" spans="1:50" ht="15" customHeight="1">
      <c r="A26" s="1"/>
      <c r="B26" s="2"/>
      <c r="D26" s="652"/>
      <c r="E26" s="653"/>
      <c r="F26" s="653"/>
      <c r="G26" s="653"/>
      <c r="H26" s="653"/>
      <c r="I26" s="653"/>
      <c r="J26" s="653"/>
      <c r="K26" s="653"/>
      <c r="L26" s="653"/>
      <c r="M26" s="653"/>
      <c r="N26" s="653"/>
      <c r="O26" s="653"/>
      <c r="P26" s="653"/>
      <c r="Q26" s="653"/>
      <c r="R26" s="654"/>
      <c r="T26" s="652"/>
      <c r="U26" s="653"/>
      <c r="V26" s="653"/>
      <c r="W26" s="653"/>
      <c r="X26" s="653"/>
      <c r="Y26" s="653"/>
      <c r="Z26" s="653"/>
      <c r="AA26" s="653"/>
      <c r="AB26" s="653"/>
      <c r="AC26" s="653"/>
      <c r="AD26" s="653"/>
      <c r="AE26" s="653"/>
      <c r="AF26" s="653"/>
      <c r="AG26" s="653"/>
      <c r="AH26" s="654"/>
      <c r="AI26" s="652"/>
      <c r="AJ26" s="653"/>
      <c r="AK26" s="653"/>
      <c r="AL26" s="653"/>
      <c r="AM26" s="653"/>
      <c r="AN26" s="653"/>
      <c r="AO26" s="653"/>
      <c r="AP26" s="653"/>
      <c r="AQ26" s="653"/>
      <c r="AR26" s="653"/>
      <c r="AS26" s="653"/>
      <c r="AT26" s="653"/>
      <c r="AU26" s="653"/>
      <c r="AV26" s="653"/>
      <c r="AW26" s="654"/>
    </row>
    <row r="27" spans="1:50" ht="15" customHeight="1">
      <c r="A27" s="1"/>
      <c r="B27" s="2"/>
      <c r="D27" s="652"/>
      <c r="E27" s="653"/>
      <c r="F27" s="653"/>
      <c r="G27" s="653"/>
      <c r="H27" s="653"/>
      <c r="I27" s="653"/>
      <c r="J27" s="653"/>
      <c r="K27" s="653"/>
      <c r="L27" s="653"/>
      <c r="M27" s="653"/>
      <c r="N27" s="653"/>
      <c r="O27" s="653"/>
      <c r="P27" s="653"/>
      <c r="Q27" s="653"/>
      <c r="R27" s="654"/>
      <c r="T27" s="652"/>
      <c r="U27" s="653"/>
      <c r="V27" s="653"/>
      <c r="W27" s="653"/>
      <c r="X27" s="653"/>
      <c r="Y27" s="653"/>
      <c r="Z27" s="653"/>
      <c r="AA27" s="653"/>
      <c r="AB27" s="653"/>
      <c r="AC27" s="653"/>
      <c r="AD27" s="653"/>
      <c r="AE27" s="653"/>
      <c r="AF27" s="653"/>
      <c r="AG27" s="653"/>
      <c r="AH27" s="654"/>
      <c r="AI27" s="652"/>
      <c r="AJ27" s="653"/>
      <c r="AK27" s="653"/>
      <c r="AL27" s="653"/>
      <c r="AM27" s="653"/>
      <c r="AN27" s="653"/>
      <c r="AO27" s="653"/>
      <c r="AP27" s="653"/>
      <c r="AQ27" s="653"/>
      <c r="AR27" s="653"/>
      <c r="AS27" s="653"/>
      <c r="AT27" s="653"/>
      <c r="AU27" s="653"/>
      <c r="AV27" s="653"/>
      <c r="AW27" s="654"/>
    </row>
    <row r="28" spans="1:50" ht="15" customHeight="1">
      <c r="A28" s="1"/>
      <c r="B28" s="2"/>
      <c r="D28" s="652"/>
      <c r="E28" s="653"/>
      <c r="F28" s="653"/>
      <c r="G28" s="653"/>
      <c r="H28" s="653"/>
      <c r="I28" s="653"/>
      <c r="J28" s="653"/>
      <c r="K28" s="653"/>
      <c r="L28" s="653"/>
      <c r="M28" s="653"/>
      <c r="N28" s="653"/>
      <c r="O28" s="653"/>
      <c r="P28" s="653"/>
      <c r="Q28" s="653"/>
      <c r="R28" s="654"/>
      <c r="T28" s="652"/>
      <c r="U28" s="653"/>
      <c r="V28" s="653"/>
      <c r="W28" s="653"/>
      <c r="X28" s="653"/>
      <c r="Y28" s="653"/>
      <c r="Z28" s="653"/>
      <c r="AA28" s="653"/>
      <c r="AB28" s="653"/>
      <c r="AC28" s="653"/>
      <c r="AD28" s="653"/>
      <c r="AE28" s="653"/>
      <c r="AF28" s="653"/>
      <c r="AG28" s="653"/>
      <c r="AH28" s="654"/>
      <c r="AI28" s="652"/>
      <c r="AJ28" s="653"/>
      <c r="AK28" s="653"/>
      <c r="AL28" s="653"/>
      <c r="AM28" s="653"/>
      <c r="AN28" s="653"/>
      <c r="AO28" s="653"/>
      <c r="AP28" s="653"/>
      <c r="AQ28" s="653"/>
      <c r="AR28" s="653"/>
      <c r="AS28" s="653"/>
      <c r="AT28" s="653"/>
      <c r="AU28" s="653"/>
      <c r="AV28" s="653"/>
      <c r="AW28" s="654"/>
    </row>
    <row r="29" spans="1:50" ht="15" customHeight="1">
      <c r="A29" s="1"/>
      <c r="B29" s="2"/>
      <c r="D29" s="652"/>
      <c r="E29" s="653"/>
      <c r="F29" s="653"/>
      <c r="G29" s="653"/>
      <c r="H29" s="653"/>
      <c r="I29" s="653"/>
      <c r="J29" s="653"/>
      <c r="K29" s="653"/>
      <c r="L29" s="653"/>
      <c r="M29" s="653"/>
      <c r="N29" s="653"/>
      <c r="O29" s="653"/>
      <c r="P29" s="653"/>
      <c r="Q29" s="653"/>
      <c r="R29" s="654"/>
      <c r="T29" s="652"/>
      <c r="U29" s="653"/>
      <c r="V29" s="653"/>
      <c r="W29" s="653"/>
      <c r="X29" s="653"/>
      <c r="Y29" s="653"/>
      <c r="Z29" s="653"/>
      <c r="AA29" s="653"/>
      <c r="AB29" s="653"/>
      <c r="AC29" s="653"/>
      <c r="AD29" s="653"/>
      <c r="AE29" s="653"/>
      <c r="AF29" s="653"/>
      <c r="AG29" s="653"/>
      <c r="AH29" s="654"/>
      <c r="AI29" s="652"/>
      <c r="AJ29" s="653"/>
      <c r="AK29" s="653"/>
      <c r="AL29" s="653"/>
      <c r="AM29" s="653"/>
      <c r="AN29" s="653"/>
      <c r="AO29" s="653"/>
      <c r="AP29" s="653"/>
      <c r="AQ29" s="653"/>
      <c r="AR29" s="653"/>
      <c r="AS29" s="653"/>
      <c r="AT29" s="653"/>
      <c r="AU29" s="653"/>
      <c r="AV29" s="653"/>
      <c r="AW29" s="654"/>
    </row>
    <row r="30" spans="1:50" ht="15" customHeight="1">
      <c r="A30" s="1"/>
      <c r="B30" s="2"/>
      <c r="D30" s="652"/>
      <c r="E30" s="653"/>
      <c r="F30" s="653"/>
      <c r="G30" s="653"/>
      <c r="H30" s="653"/>
      <c r="I30" s="653"/>
      <c r="J30" s="653"/>
      <c r="K30" s="653"/>
      <c r="L30" s="653"/>
      <c r="M30" s="653"/>
      <c r="N30" s="653"/>
      <c r="O30" s="653"/>
      <c r="P30" s="653"/>
      <c r="Q30" s="653"/>
      <c r="R30" s="654"/>
      <c r="T30" s="652"/>
      <c r="U30" s="653"/>
      <c r="V30" s="653"/>
      <c r="W30" s="653"/>
      <c r="X30" s="653"/>
      <c r="Y30" s="653"/>
      <c r="Z30" s="653"/>
      <c r="AA30" s="653"/>
      <c r="AB30" s="653"/>
      <c r="AC30" s="653"/>
      <c r="AD30" s="653"/>
      <c r="AE30" s="653"/>
      <c r="AF30" s="653"/>
      <c r="AG30" s="653"/>
      <c r="AH30" s="654"/>
      <c r="AI30" s="652"/>
      <c r="AJ30" s="653"/>
      <c r="AK30" s="653"/>
      <c r="AL30" s="653"/>
      <c r="AM30" s="653"/>
      <c r="AN30" s="653"/>
      <c r="AO30" s="653"/>
      <c r="AP30" s="653"/>
      <c r="AQ30" s="653"/>
      <c r="AR30" s="653"/>
      <c r="AS30" s="653"/>
      <c r="AT30" s="653"/>
      <c r="AU30" s="653"/>
      <c r="AV30" s="653"/>
      <c r="AW30" s="654"/>
    </row>
    <row r="31" spans="1:50" ht="15" customHeight="1">
      <c r="A31" s="1"/>
      <c r="B31" s="2"/>
      <c r="D31" s="652"/>
      <c r="E31" s="653"/>
      <c r="F31" s="653"/>
      <c r="G31" s="653"/>
      <c r="H31" s="653"/>
      <c r="I31" s="653"/>
      <c r="J31" s="653"/>
      <c r="K31" s="653"/>
      <c r="L31" s="653"/>
      <c r="M31" s="653"/>
      <c r="N31" s="653"/>
      <c r="O31" s="653"/>
      <c r="P31" s="653"/>
      <c r="Q31" s="653"/>
      <c r="R31" s="654"/>
      <c r="T31" s="652"/>
      <c r="U31" s="653"/>
      <c r="V31" s="653"/>
      <c r="W31" s="653"/>
      <c r="X31" s="653"/>
      <c r="Y31" s="653"/>
      <c r="Z31" s="653"/>
      <c r="AA31" s="653"/>
      <c r="AB31" s="653"/>
      <c r="AC31" s="653"/>
      <c r="AD31" s="653"/>
      <c r="AE31" s="653"/>
      <c r="AF31" s="653"/>
      <c r="AG31" s="653"/>
      <c r="AH31" s="654"/>
      <c r="AI31" s="652"/>
      <c r="AJ31" s="653"/>
      <c r="AK31" s="653"/>
      <c r="AL31" s="653"/>
      <c r="AM31" s="653"/>
      <c r="AN31" s="653"/>
      <c r="AO31" s="653"/>
      <c r="AP31" s="653"/>
      <c r="AQ31" s="653"/>
      <c r="AR31" s="653"/>
      <c r="AS31" s="653"/>
      <c r="AT31" s="653"/>
      <c r="AU31" s="653"/>
      <c r="AV31" s="653"/>
      <c r="AW31" s="654"/>
    </row>
    <row r="32" spans="1:50" ht="15" customHeight="1">
      <c r="A32" s="1"/>
      <c r="B32" s="2"/>
      <c r="D32" s="652"/>
      <c r="E32" s="653"/>
      <c r="F32" s="653"/>
      <c r="G32" s="653"/>
      <c r="H32" s="653"/>
      <c r="I32" s="653"/>
      <c r="J32" s="653"/>
      <c r="K32" s="653"/>
      <c r="L32" s="653"/>
      <c r="M32" s="653"/>
      <c r="N32" s="653"/>
      <c r="O32" s="653"/>
      <c r="P32" s="653"/>
      <c r="Q32" s="653"/>
      <c r="R32" s="654"/>
      <c r="T32" s="652"/>
      <c r="U32" s="653"/>
      <c r="V32" s="653"/>
      <c r="W32" s="653"/>
      <c r="X32" s="653"/>
      <c r="Y32" s="653"/>
      <c r="Z32" s="653"/>
      <c r="AA32" s="653"/>
      <c r="AB32" s="653"/>
      <c r="AC32" s="653"/>
      <c r="AD32" s="653"/>
      <c r="AE32" s="653"/>
      <c r="AF32" s="653"/>
      <c r="AG32" s="653"/>
      <c r="AH32" s="654"/>
      <c r="AI32" s="652"/>
      <c r="AJ32" s="653"/>
      <c r="AK32" s="653"/>
      <c r="AL32" s="653"/>
      <c r="AM32" s="653"/>
      <c r="AN32" s="653"/>
      <c r="AO32" s="653"/>
      <c r="AP32" s="653"/>
      <c r="AQ32" s="653"/>
      <c r="AR32" s="653"/>
      <c r="AS32" s="653"/>
      <c r="AT32" s="653"/>
      <c r="AU32" s="653"/>
      <c r="AV32" s="653"/>
      <c r="AW32" s="654"/>
    </row>
    <row r="33" spans="1:24" ht="15" customHeight="1">
      <c r="A33" s="1"/>
      <c r="B33" s="2"/>
      <c r="J33" s="85"/>
      <c r="K33" s="85"/>
      <c r="L33" s="85"/>
      <c r="M33" s="85"/>
      <c r="N33" s="85"/>
      <c r="O33" s="85"/>
      <c r="P33" s="85"/>
      <c r="Q33" s="85"/>
      <c r="R33" s="85"/>
      <c r="S33" s="85"/>
      <c r="T33" s="85"/>
      <c r="U33" s="85"/>
      <c r="V33" s="85"/>
      <c r="W33" s="85"/>
      <c r="X33" s="85"/>
    </row>
    <row r="34" spans="1:24" ht="15" customHeight="1">
      <c r="A34" s="1"/>
      <c r="B34" s="2"/>
    </row>
    <row r="35" spans="1:24" ht="18">
      <c r="A35" s="1"/>
      <c r="B35" s="2"/>
      <c r="D35" s="212" t="s">
        <v>703</v>
      </c>
    </row>
    <row r="36" spans="1:24" ht="15" customHeight="1">
      <c r="A36" s="1"/>
      <c r="B36" s="2"/>
      <c r="D36" s="141" t="s">
        <v>516</v>
      </c>
    </row>
    <row r="37" spans="1:24" ht="15" customHeight="1">
      <c r="A37" s="1"/>
      <c r="B37" s="2"/>
      <c r="E37" s="26" t="s">
        <v>717</v>
      </c>
      <c r="F37" s="85"/>
      <c r="G37" s="85"/>
      <c r="H37" s="85"/>
      <c r="I37" s="85"/>
    </row>
    <row r="38" spans="1:24" ht="15" customHeight="1">
      <c r="A38" s="1"/>
      <c r="B38" s="2"/>
      <c r="D38" s="85"/>
      <c r="E38" s="85"/>
      <c r="F38" s="85"/>
      <c r="G38" s="85"/>
      <c r="H38" s="85"/>
      <c r="I38" s="85"/>
    </row>
    <row r="39" spans="1:24" ht="15" customHeight="1">
      <c r="A39" s="1"/>
      <c r="B39" s="2"/>
      <c r="D39" s="141" t="s">
        <v>517</v>
      </c>
    </row>
    <row r="40" spans="1:24" ht="15" customHeight="1">
      <c r="A40" s="1"/>
      <c r="B40" s="2"/>
      <c r="E40" s="5" t="s">
        <v>718</v>
      </c>
    </row>
    <row r="41" spans="1:24" ht="15" customHeight="1">
      <c r="A41" s="1"/>
      <c r="B41" s="2"/>
      <c r="E41" s="5" t="s">
        <v>719</v>
      </c>
    </row>
    <row r="42" spans="1:24" ht="15" customHeight="1">
      <c r="A42" s="1"/>
      <c r="B42" s="2"/>
    </row>
    <row r="43" spans="1:24" ht="15" customHeight="1">
      <c r="A43" s="1"/>
      <c r="B43" s="2"/>
      <c r="D43" s="141" t="s">
        <v>685</v>
      </c>
    </row>
    <row r="44" spans="1:24" ht="15" customHeight="1">
      <c r="A44" s="1"/>
      <c r="B44" s="2"/>
      <c r="E44" s="167" t="s">
        <v>720</v>
      </c>
    </row>
    <row r="45" spans="1:24" ht="15" customHeight="1">
      <c r="A45" s="1"/>
      <c r="B45" s="2"/>
      <c r="E45" s="167" t="s">
        <v>721</v>
      </c>
    </row>
    <row r="46" spans="1:24" ht="15" customHeight="1">
      <c r="A46" s="1"/>
      <c r="B46" s="2"/>
    </row>
    <row r="47" spans="1:24" ht="15" customHeight="1">
      <c r="A47" s="1"/>
      <c r="B47" s="2"/>
      <c r="D47" s="141" t="s">
        <v>696</v>
      </c>
    </row>
    <row r="48" spans="1:24" ht="15" customHeight="1">
      <c r="A48" s="1"/>
      <c r="B48" s="2"/>
      <c r="E48" s="6" t="s">
        <v>686</v>
      </c>
      <c r="F48" s="68"/>
      <c r="G48" s="68"/>
      <c r="H48" s="68"/>
      <c r="I48" s="68"/>
      <c r="J48" s="68"/>
      <c r="K48" s="68"/>
      <c r="L48" s="68"/>
      <c r="M48" s="68"/>
      <c r="N48" s="210"/>
      <c r="O48" s="210"/>
      <c r="P48" s="210"/>
      <c r="Q48" s="210"/>
      <c r="R48" s="210"/>
      <c r="S48" s="210"/>
      <c r="T48" s="210"/>
    </row>
    <row r="49" spans="1:50" ht="14.25">
      <c r="A49" s="1"/>
      <c r="B49" s="2"/>
      <c r="E49" s="564"/>
      <c r="F49" s="565"/>
      <c r="G49" s="565"/>
      <c r="H49" s="565"/>
      <c r="I49" s="565"/>
      <c r="J49" s="565"/>
      <c r="K49" s="565"/>
      <c r="L49" s="565"/>
      <c r="M49" s="5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565"/>
      <c r="AO49" s="565"/>
      <c r="AP49" s="565"/>
      <c r="AQ49" s="565"/>
      <c r="AR49" s="565"/>
      <c r="AS49" s="565"/>
      <c r="AT49" s="565"/>
      <c r="AU49" s="565"/>
      <c r="AV49" s="565"/>
      <c r="AW49" s="565"/>
      <c r="AX49" s="566"/>
    </row>
    <row r="50" spans="1:50" ht="14.25">
      <c r="A50" s="1"/>
      <c r="B50" s="2"/>
      <c r="E50" s="567"/>
      <c r="F50" s="568"/>
      <c r="G50" s="568"/>
      <c r="H50" s="568"/>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8"/>
      <c r="AF50" s="568"/>
      <c r="AG50" s="568"/>
      <c r="AH50" s="568"/>
      <c r="AI50" s="568"/>
      <c r="AJ50" s="568"/>
      <c r="AK50" s="568"/>
      <c r="AL50" s="568"/>
      <c r="AM50" s="568"/>
      <c r="AN50" s="568"/>
      <c r="AO50" s="568"/>
      <c r="AP50" s="568"/>
      <c r="AQ50" s="568"/>
      <c r="AR50" s="568"/>
      <c r="AS50" s="568"/>
      <c r="AT50" s="568"/>
      <c r="AU50" s="568"/>
      <c r="AV50" s="568"/>
      <c r="AW50" s="568"/>
      <c r="AX50" s="569"/>
    </row>
    <row r="51" spans="1:50" ht="14.25">
      <c r="A51" s="1"/>
      <c r="B51" s="2"/>
      <c r="E51" s="570"/>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571"/>
      <c r="AM51" s="571"/>
      <c r="AN51" s="571"/>
      <c r="AO51" s="571"/>
      <c r="AP51" s="571"/>
      <c r="AQ51" s="571"/>
      <c r="AR51" s="571"/>
      <c r="AS51" s="571"/>
      <c r="AT51" s="571"/>
      <c r="AU51" s="571"/>
      <c r="AV51" s="571"/>
      <c r="AW51" s="571"/>
      <c r="AX51" s="572"/>
    </row>
    <row r="52" spans="1:50" ht="15" customHeight="1">
      <c r="A52" s="1"/>
      <c r="B52" s="2"/>
      <c r="E52" s="6" t="s">
        <v>687</v>
      </c>
      <c r="F52" s="68"/>
      <c r="G52" s="68"/>
      <c r="H52" s="68"/>
      <c r="I52" s="68"/>
      <c r="J52" s="68"/>
      <c r="K52" s="68"/>
      <c r="L52" s="68"/>
      <c r="M52" s="68"/>
      <c r="N52" s="210"/>
      <c r="O52" s="210"/>
      <c r="P52" s="210"/>
      <c r="Q52" s="210"/>
      <c r="R52" s="210"/>
      <c r="S52" s="210"/>
      <c r="T52" s="210"/>
    </row>
    <row r="53" spans="1:50" ht="15" customHeight="1">
      <c r="A53" s="1"/>
      <c r="B53" s="2"/>
      <c r="E53" s="564"/>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5"/>
      <c r="AG53" s="565"/>
      <c r="AH53" s="565"/>
      <c r="AI53" s="565"/>
      <c r="AJ53" s="565"/>
      <c r="AK53" s="565"/>
      <c r="AL53" s="565"/>
      <c r="AM53" s="565"/>
      <c r="AN53" s="565"/>
      <c r="AO53" s="565"/>
      <c r="AP53" s="565"/>
      <c r="AQ53" s="565"/>
      <c r="AR53" s="565"/>
      <c r="AS53" s="565"/>
      <c r="AT53" s="565"/>
      <c r="AU53" s="565"/>
      <c r="AV53" s="565"/>
      <c r="AW53" s="565"/>
      <c r="AX53" s="566"/>
    </row>
    <row r="54" spans="1:50" ht="15" customHeight="1">
      <c r="A54" s="1"/>
      <c r="B54" s="2"/>
      <c r="E54" s="567"/>
      <c r="F54" s="568"/>
      <c r="G54" s="568"/>
      <c r="H54" s="568"/>
      <c r="I54" s="568"/>
      <c r="J54" s="568"/>
      <c r="K54" s="568"/>
      <c r="L54" s="568"/>
      <c r="M54" s="568"/>
      <c r="N54" s="568"/>
      <c r="O54" s="568"/>
      <c r="P54" s="568"/>
      <c r="Q54" s="568"/>
      <c r="R54" s="568"/>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8"/>
      <c r="AW54" s="568"/>
      <c r="AX54" s="569"/>
    </row>
    <row r="55" spans="1:50" ht="15" customHeight="1">
      <c r="A55" s="1"/>
      <c r="B55" s="2"/>
      <c r="E55" s="570"/>
      <c r="F55" s="571"/>
      <c r="G55" s="571"/>
      <c r="H55" s="571"/>
      <c r="I55" s="571"/>
      <c r="J55" s="571"/>
      <c r="K55" s="571"/>
      <c r="L55" s="571"/>
      <c r="M55" s="571"/>
      <c r="N55" s="571"/>
      <c r="O55" s="571"/>
      <c r="P55" s="571"/>
      <c r="Q55" s="571"/>
      <c r="R55" s="571"/>
      <c r="S55" s="571"/>
      <c r="T55" s="571"/>
      <c r="U55" s="571"/>
      <c r="V55" s="571"/>
      <c r="W55" s="571"/>
      <c r="X55" s="571"/>
      <c r="Y55" s="571"/>
      <c r="Z55" s="571"/>
      <c r="AA55" s="571"/>
      <c r="AB55" s="571"/>
      <c r="AC55" s="571"/>
      <c r="AD55" s="571"/>
      <c r="AE55" s="571"/>
      <c r="AF55" s="571"/>
      <c r="AG55" s="571"/>
      <c r="AH55" s="571"/>
      <c r="AI55" s="571"/>
      <c r="AJ55" s="571"/>
      <c r="AK55" s="571"/>
      <c r="AL55" s="571"/>
      <c r="AM55" s="571"/>
      <c r="AN55" s="571"/>
      <c r="AO55" s="571"/>
      <c r="AP55" s="571"/>
      <c r="AQ55" s="571"/>
      <c r="AR55" s="571"/>
      <c r="AS55" s="571"/>
      <c r="AT55" s="571"/>
      <c r="AU55" s="571"/>
      <c r="AV55" s="571"/>
      <c r="AW55" s="571"/>
      <c r="AX55" s="572"/>
    </row>
    <row r="56" spans="1:50" ht="15" customHeight="1">
      <c r="A56" s="1"/>
      <c r="B56" s="2"/>
      <c r="E56" s="6" t="s">
        <v>688</v>
      </c>
      <c r="F56" s="68"/>
      <c r="G56" s="68"/>
      <c r="H56" s="68"/>
      <c r="I56" s="68"/>
      <c r="J56" s="68"/>
      <c r="K56" s="68"/>
      <c r="L56" s="68"/>
      <c r="M56" s="68"/>
      <c r="N56" s="210"/>
      <c r="O56" s="210"/>
      <c r="P56" s="210"/>
      <c r="Q56" s="210"/>
      <c r="R56" s="210"/>
      <c r="S56" s="210"/>
      <c r="T56" s="210"/>
    </row>
    <row r="57" spans="1:50" ht="15" customHeight="1">
      <c r="A57" s="1"/>
      <c r="B57" s="2"/>
      <c r="E57" s="564"/>
      <c r="F57" s="565"/>
      <c r="G57" s="565"/>
      <c r="H57" s="565"/>
      <c r="I57" s="565"/>
      <c r="J57" s="565"/>
      <c r="K57" s="565"/>
      <c r="L57" s="565"/>
      <c r="M57" s="565"/>
      <c r="N57" s="565"/>
      <c r="O57" s="565"/>
      <c r="P57" s="565"/>
      <c r="Q57" s="565"/>
      <c r="R57" s="565"/>
      <c r="S57" s="565"/>
      <c r="T57" s="565"/>
      <c r="U57" s="565"/>
      <c r="V57" s="565"/>
      <c r="W57" s="565"/>
      <c r="X57" s="565"/>
      <c r="Y57" s="565"/>
      <c r="Z57" s="565"/>
      <c r="AA57" s="565"/>
      <c r="AB57" s="565"/>
      <c r="AC57" s="565"/>
      <c r="AD57" s="565"/>
      <c r="AE57" s="565"/>
      <c r="AF57" s="565"/>
      <c r="AG57" s="565"/>
      <c r="AH57" s="565"/>
      <c r="AI57" s="565"/>
      <c r="AJ57" s="565"/>
      <c r="AK57" s="565"/>
      <c r="AL57" s="565"/>
      <c r="AM57" s="565"/>
      <c r="AN57" s="565"/>
      <c r="AO57" s="565"/>
      <c r="AP57" s="565"/>
      <c r="AQ57" s="565"/>
      <c r="AR57" s="565"/>
      <c r="AS57" s="565"/>
      <c r="AT57" s="565"/>
      <c r="AU57" s="565"/>
      <c r="AV57" s="565"/>
      <c r="AW57" s="565"/>
      <c r="AX57" s="566"/>
    </row>
    <row r="58" spans="1:50" ht="15" customHeight="1">
      <c r="A58" s="1"/>
      <c r="B58" s="2"/>
      <c r="E58" s="567"/>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c r="AP58" s="568"/>
      <c r="AQ58" s="568"/>
      <c r="AR58" s="568"/>
      <c r="AS58" s="568"/>
      <c r="AT58" s="568"/>
      <c r="AU58" s="568"/>
      <c r="AV58" s="568"/>
      <c r="AW58" s="568"/>
      <c r="AX58" s="569"/>
    </row>
    <row r="59" spans="1:50" ht="15" customHeight="1">
      <c r="A59" s="1"/>
      <c r="B59" s="2"/>
      <c r="E59" s="570"/>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c r="AD59" s="571"/>
      <c r="AE59" s="571"/>
      <c r="AF59" s="571"/>
      <c r="AG59" s="571"/>
      <c r="AH59" s="571"/>
      <c r="AI59" s="571"/>
      <c r="AJ59" s="571"/>
      <c r="AK59" s="571"/>
      <c r="AL59" s="571"/>
      <c r="AM59" s="571"/>
      <c r="AN59" s="571"/>
      <c r="AO59" s="571"/>
      <c r="AP59" s="571"/>
      <c r="AQ59" s="571"/>
      <c r="AR59" s="571"/>
      <c r="AS59" s="571"/>
      <c r="AT59" s="571"/>
      <c r="AU59" s="571"/>
      <c r="AV59" s="571"/>
      <c r="AW59" s="571"/>
      <c r="AX59" s="572"/>
    </row>
    <row r="60" spans="1:50" ht="15" customHeight="1">
      <c r="A60" s="1"/>
      <c r="B60" s="2"/>
      <c r="E60" s="167" t="s">
        <v>689</v>
      </c>
    </row>
    <row r="61" spans="1:50" ht="15" customHeight="1">
      <c r="A61" s="1"/>
      <c r="B61" s="2"/>
      <c r="F61" s="651" t="s">
        <v>332</v>
      </c>
      <c r="G61" s="651"/>
      <c r="H61" s="651"/>
      <c r="I61" s="651"/>
      <c r="J61" s="651"/>
      <c r="K61" s="564"/>
      <c r="L61" s="565"/>
      <c r="M61" s="565"/>
      <c r="N61" s="565"/>
      <c r="O61" s="565"/>
      <c r="P61" s="565"/>
      <c r="Q61" s="565"/>
      <c r="R61" s="565"/>
      <c r="S61" s="565"/>
      <c r="T61" s="565"/>
      <c r="U61" s="565"/>
      <c r="V61" s="565"/>
      <c r="W61" s="565"/>
      <c r="X61" s="565"/>
      <c r="Y61" s="565"/>
      <c r="Z61" s="565"/>
      <c r="AA61" s="565"/>
      <c r="AB61" s="565"/>
      <c r="AC61" s="565"/>
      <c r="AD61" s="565"/>
      <c r="AE61" s="565"/>
      <c r="AF61" s="565"/>
      <c r="AG61" s="565"/>
      <c r="AH61" s="565"/>
      <c r="AI61" s="565"/>
      <c r="AJ61" s="565"/>
      <c r="AK61" s="565"/>
      <c r="AL61" s="565"/>
      <c r="AM61" s="565"/>
      <c r="AN61" s="565"/>
      <c r="AO61" s="565"/>
      <c r="AP61" s="565"/>
      <c r="AQ61" s="565"/>
      <c r="AR61" s="565"/>
      <c r="AS61" s="565"/>
      <c r="AT61" s="565"/>
      <c r="AU61" s="565"/>
      <c r="AV61" s="565"/>
      <c r="AW61" s="565"/>
      <c r="AX61" s="565"/>
    </row>
    <row r="62" spans="1:50" ht="15" customHeight="1">
      <c r="A62" s="1"/>
      <c r="B62" s="2"/>
      <c r="F62" s="651"/>
      <c r="G62" s="651"/>
      <c r="H62" s="651"/>
      <c r="I62" s="651"/>
      <c r="J62" s="651"/>
      <c r="K62" s="567"/>
      <c r="L62" s="568"/>
      <c r="M62" s="568"/>
      <c r="N62" s="568"/>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c r="AL62" s="568"/>
      <c r="AM62" s="568"/>
      <c r="AN62" s="568"/>
      <c r="AO62" s="568"/>
      <c r="AP62" s="568"/>
      <c r="AQ62" s="568"/>
      <c r="AR62" s="568"/>
      <c r="AS62" s="568"/>
      <c r="AT62" s="568"/>
      <c r="AU62" s="568"/>
      <c r="AV62" s="568"/>
      <c r="AW62" s="568"/>
      <c r="AX62" s="568"/>
    </row>
    <row r="63" spans="1:50" ht="15" customHeight="1">
      <c r="A63" s="1"/>
      <c r="B63" s="2"/>
      <c r="F63" s="651"/>
      <c r="G63" s="651"/>
      <c r="H63" s="651"/>
      <c r="I63" s="651"/>
      <c r="J63" s="651"/>
      <c r="K63" s="567"/>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8"/>
      <c r="AN63" s="568"/>
      <c r="AO63" s="568"/>
      <c r="AP63" s="568"/>
      <c r="AQ63" s="568"/>
      <c r="AR63" s="568"/>
      <c r="AS63" s="568"/>
      <c r="AT63" s="568"/>
      <c r="AU63" s="568"/>
      <c r="AV63" s="568"/>
      <c r="AW63" s="568"/>
      <c r="AX63" s="568"/>
    </row>
    <row r="64" spans="1:50" ht="15" customHeight="1">
      <c r="A64" s="1"/>
      <c r="B64" s="2"/>
      <c r="F64" s="651"/>
      <c r="G64" s="651"/>
      <c r="H64" s="651"/>
      <c r="I64" s="651"/>
      <c r="J64" s="651"/>
      <c r="K64" s="570"/>
      <c r="L64" s="571"/>
      <c r="M64" s="571"/>
      <c r="N64" s="571"/>
      <c r="O64" s="571"/>
      <c r="P64" s="571"/>
      <c r="Q64" s="571"/>
      <c r="R64" s="571"/>
      <c r="S64" s="571"/>
      <c r="T64" s="571"/>
      <c r="U64" s="571"/>
      <c r="V64" s="571"/>
      <c r="W64" s="571"/>
      <c r="X64" s="571"/>
      <c r="Y64" s="571"/>
      <c r="Z64" s="571"/>
      <c r="AA64" s="571"/>
      <c r="AB64" s="571"/>
      <c r="AC64" s="571"/>
      <c r="AD64" s="571"/>
      <c r="AE64" s="571"/>
      <c r="AF64" s="571"/>
      <c r="AG64" s="571"/>
      <c r="AH64" s="571"/>
      <c r="AI64" s="571"/>
      <c r="AJ64" s="571"/>
      <c r="AK64" s="571"/>
      <c r="AL64" s="571"/>
      <c r="AM64" s="571"/>
      <c r="AN64" s="571"/>
      <c r="AO64" s="571"/>
      <c r="AP64" s="571"/>
      <c r="AQ64" s="571"/>
      <c r="AR64" s="571"/>
      <c r="AS64" s="571"/>
      <c r="AT64" s="571"/>
      <c r="AU64" s="571"/>
      <c r="AV64" s="571"/>
      <c r="AW64" s="571"/>
      <c r="AX64" s="571"/>
    </row>
    <row r="65" spans="1:50" ht="15" customHeight="1">
      <c r="A65" s="1"/>
      <c r="B65" s="2"/>
      <c r="F65" s="651" t="s">
        <v>333</v>
      </c>
      <c r="G65" s="651"/>
      <c r="H65" s="651"/>
      <c r="I65" s="651"/>
      <c r="J65" s="651"/>
      <c r="K65" s="564"/>
      <c r="L65" s="565"/>
      <c r="M65" s="565"/>
      <c r="N65" s="565"/>
      <c r="O65" s="565"/>
      <c r="P65" s="565"/>
      <c r="Q65" s="565"/>
      <c r="R65" s="565"/>
      <c r="S65" s="565"/>
      <c r="T65" s="565"/>
      <c r="U65" s="565"/>
      <c r="V65" s="565"/>
      <c r="W65" s="565"/>
      <c r="X65" s="565"/>
      <c r="Y65" s="565"/>
      <c r="Z65" s="565"/>
      <c r="AA65" s="565"/>
      <c r="AB65" s="565"/>
      <c r="AC65" s="565"/>
      <c r="AD65" s="565"/>
      <c r="AE65" s="565"/>
      <c r="AF65" s="565"/>
      <c r="AG65" s="565"/>
      <c r="AH65" s="565"/>
      <c r="AI65" s="565"/>
      <c r="AJ65" s="565"/>
      <c r="AK65" s="565"/>
      <c r="AL65" s="565"/>
      <c r="AM65" s="565"/>
      <c r="AN65" s="565"/>
      <c r="AO65" s="565"/>
      <c r="AP65" s="565"/>
      <c r="AQ65" s="565"/>
      <c r="AR65" s="565"/>
      <c r="AS65" s="565"/>
      <c r="AT65" s="565"/>
      <c r="AU65" s="565"/>
      <c r="AV65" s="565"/>
      <c r="AW65" s="565"/>
      <c r="AX65" s="565"/>
    </row>
    <row r="66" spans="1:50" ht="15" customHeight="1">
      <c r="A66" s="1"/>
      <c r="B66" s="2"/>
      <c r="F66" s="651"/>
      <c r="G66" s="651"/>
      <c r="H66" s="651"/>
      <c r="I66" s="651"/>
      <c r="J66" s="651"/>
      <c r="K66" s="567"/>
      <c r="L66" s="568"/>
      <c r="M66" s="568"/>
      <c r="N66" s="568"/>
      <c r="O66" s="568"/>
      <c r="P66" s="568"/>
      <c r="Q66" s="568"/>
      <c r="R66" s="568"/>
      <c r="S66" s="568"/>
      <c r="T66" s="568"/>
      <c r="U66" s="568"/>
      <c r="V66" s="568"/>
      <c r="W66" s="568"/>
      <c r="X66" s="568"/>
      <c r="Y66" s="568"/>
      <c r="Z66" s="568"/>
      <c r="AA66" s="568"/>
      <c r="AB66" s="568"/>
      <c r="AC66" s="568"/>
      <c r="AD66" s="568"/>
      <c r="AE66" s="568"/>
      <c r="AF66" s="568"/>
      <c r="AG66" s="568"/>
      <c r="AH66" s="568"/>
      <c r="AI66" s="568"/>
      <c r="AJ66" s="568"/>
      <c r="AK66" s="568"/>
      <c r="AL66" s="568"/>
      <c r="AM66" s="568"/>
      <c r="AN66" s="568"/>
      <c r="AO66" s="568"/>
      <c r="AP66" s="568"/>
      <c r="AQ66" s="568"/>
      <c r="AR66" s="568"/>
      <c r="AS66" s="568"/>
      <c r="AT66" s="568"/>
      <c r="AU66" s="568"/>
      <c r="AV66" s="568"/>
      <c r="AW66" s="568"/>
      <c r="AX66" s="568"/>
    </row>
    <row r="67" spans="1:50" ht="15" customHeight="1">
      <c r="A67" s="1"/>
      <c r="B67" s="2"/>
      <c r="F67" s="651"/>
      <c r="G67" s="651"/>
      <c r="H67" s="651"/>
      <c r="I67" s="651"/>
      <c r="J67" s="651"/>
      <c r="K67" s="567"/>
      <c r="L67" s="568"/>
      <c r="M67" s="568"/>
      <c r="N67" s="568"/>
      <c r="O67" s="568"/>
      <c r="P67" s="568"/>
      <c r="Q67" s="568"/>
      <c r="R67" s="568"/>
      <c r="S67" s="568"/>
      <c r="T67" s="568"/>
      <c r="U67" s="568"/>
      <c r="V67" s="568"/>
      <c r="W67" s="568"/>
      <c r="X67" s="568"/>
      <c r="Y67" s="568"/>
      <c r="Z67" s="568"/>
      <c r="AA67" s="568"/>
      <c r="AB67" s="568"/>
      <c r="AC67" s="568"/>
      <c r="AD67" s="568"/>
      <c r="AE67" s="568"/>
      <c r="AF67" s="568"/>
      <c r="AG67" s="568"/>
      <c r="AH67" s="568"/>
      <c r="AI67" s="568"/>
      <c r="AJ67" s="568"/>
      <c r="AK67" s="568"/>
      <c r="AL67" s="568"/>
      <c r="AM67" s="568"/>
      <c r="AN67" s="568"/>
      <c r="AO67" s="568"/>
      <c r="AP67" s="568"/>
      <c r="AQ67" s="568"/>
      <c r="AR67" s="568"/>
      <c r="AS67" s="568"/>
      <c r="AT67" s="568"/>
      <c r="AU67" s="568"/>
      <c r="AV67" s="568"/>
      <c r="AW67" s="568"/>
      <c r="AX67" s="568"/>
    </row>
    <row r="68" spans="1:50" ht="15" customHeight="1">
      <c r="A68" s="1"/>
      <c r="B68" s="2"/>
      <c r="F68" s="651"/>
      <c r="G68" s="651"/>
      <c r="H68" s="651"/>
      <c r="I68" s="651"/>
      <c r="J68" s="651"/>
      <c r="K68" s="570"/>
      <c r="L68" s="571"/>
      <c r="M68" s="571"/>
      <c r="N68" s="571"/>
      <c r="O68" s="571"/>
      <c r="P68" s="571"/>
      <c r="Q68" s="571"/>
      <c r="R68" s="571"/>
      <c r="S68" s="571"/>
      <c r="T68" s="571"/>
      <c r="U68" s="571"/>
      <c r="V68" s="571"/>
      <c r="W68" s="571"/>
      <c r="X68" s="571"/>
      <c r="Y68" s="571"/>
      <c r="Z68" s="571"/>
      <c r="AA68" s="571"/>
      <c r="AB68" s="571"/>
      <c r="AC68" s="571"/>
      <c r="AD68" s="571"/>
      <c r="AE68" s="571"/>
      <c r="AF68" s="571"/>
      <c r="AG68" s="571"/>
      <c r="AH68" s="571"/>
      <c r="AI68" s="571"/>
      <c r="AJ68" s="571"/>
      <c r="AK68" s="571"/>
      <c r="AL68" s="571"/>
      <c r="AM68" s="571"/>
      <c r="AN68" s="571"/>
      <c r="AO68" s="571"/>
      <c r="AP68" s="571"/>
      <c r="AQ68" s="571"/>
      <c r="AR68" s="571"/>
      <c r="AS68" s="571"/>
      <c r="AT68" s="571"/>
      <c r="AU68" s="571"/>
      <c r="AV68" s="571"/>
      <c r="AW68" s="571"/>
      <c r="AX68" s="571"/>
    </row>
    <row r="69" spans="1:50" ht="15" customHeight="1">
      <c r="A69" s="1"/>
      <c r="B69" s="2"/>
      <c r="F69" s="651" t="s">
        <v>690</v>
      </c>
      <c r="G69" s="651"/>
      <c r="H69" s="651"/>
      <c r="I69" s="651"/>
      <c r="J69" s="651"/>
      <c r="K69" s="564"/>
      <c r="L69" s="565"/>
      <c r="M69" s="565"/>
      <c r="N69" s="565"/>
      <c r="O69" s="565"/>
      <c r="P69" s="565"/>
      <c r="Q69" s="565"/>
      <c r="R69" s="565"/>
      <c r="S69" s="565"/>
      <c r="T69" s="565"/>
      <c r="U69" s="565"/>
      <c r="V69" s="565"/>
      <c r="W69" s="565"/>
      <c r="X69" s="565"/>
      <c r="Y69" s="565"/>
      <c r="Z69" s="565"/>
      <c r="AA69" s="565"/>
      <c r="AB69" s="565"/>
      <c r="AC69" s="565"/>
      <c r="AD69" s="565"/>
      <c r="AE69" s="565"/>
      <c r="AF69" s="565"/>
      <c r="AG69" s="565"/>
      <c r="AH69" s="565"/>
      <c r="AI69" s="565"/>
      <c r="AJ69" s="565"/>
      <c r="AK69" s="565"/>
      <c r="AL69" s="565"/>
      <c r="AM69" s="565"/>
      <c r="AN69" s="565"/>
      <c r="AO69" s="565"/>
      <c r="AP69" s="565"/>
      <c r="AQ69" s="565"/>
      <c r="AR69" s="565"/>
      <c r="AS69" s="565"/>
      <c r="AT69" s="565"/>
      <c r="AU69" s="565"/>
      <c r="AV69" s="565"/>
      <c r="AW69" s="565"/>
      <c r="AX69" s="565"/>
    </row>
    <row r="70" spans="1:50" ht="15" customHeight="1">
      <c r="A70" s="1"/>
      <c r="B70" s="2"/>
      <c r="F70" s="651"/>
      <c r="G70" s="651"/>
      <c r="H70" s="651"/>
      <c r="I70" s="651"/>
      <c r="J70" s="651"/>
      <c r="K70" s="567"/>
      <c r="L70" s="568"/>
      <c r="M70" s="568"/>
      <c r="N70" s="568"/>
      <c r="O70" s="568"/>
      <c r="P70" s="568"/>
      <c r="Q70" s="568"/>
      <c r="R70" s="568"/>
      <c r="S70" s="568"/>
      <c r="T70" s="568"/>
      <c r="U70" s="568"/>
      <c r="V70" s="568"/>
      <c r="W70" s="568"/>
      <c r="X70" s="568"/>
      <c r="Y70" s="568"/>
      <c r="Z70" s="568"/>
      <c r="AA70" s="568"/>
      <c r="AB70" s="568"/>
      <c r="AC70" s="568"/>
      <c r="AD70" s="568"/>
      <c r="AE70" s="568"/>
      <c r="AF70" s="568"/>
      <c r="AG70" s="568"/>
      <c r="AH70" s="568"/>
      <c r="AI70" s="568"/>
      <c r="AJ70" s="568"/>
      <c r="AK70" s="568"/>
      <c r="AL70" s="568"/>
      <c r="AM70" s="568"/>
      <c r="AN70" s="568"/>
      <c r="AO70" s="568"/>
      <c r="AP70" s="568"/>
      <c r="AQ70" s="568"/>
      <c r="AR70" s="568"/>
      <c r="AS70" s="568"/>
      <c r="AT70" s="568"/>
      <c r="AU70" s="568"/>
      <c r="AV70" s="568"/>
      <c r="AW70" s="568"/>
      <c r="AX70" s="568"/>
    </row>
    <row r="71" spans="1:50" ht="15" customHeight="1">
      <c r="A71" s="1"/>
      <c r="B71" s="2"/>
      <c r="F71" s="651"/>
      <c r="G71" s="651"/>
      <c r="H71" s="651"/>
      <c r="I71" s="651"/>
      <c r="J71" s="651"/>
      <c r="K71" s="567"/>
      <c r="L71" s="568"/>
      <c r="M71" s="568"/>
      <c r="N71" s="568"/>
      <c r="O71" s="568"/>
      <c r="P71" s="568"/>
      <c r="Q71" s="568"/>
      <c r="R71" s="568"/>
      <c r="S71" s="568"/>
      <c r="T71" s="568"/>
      <c r="U71" s="568"/>
      <c r="V71" s="568"/>
      <c r="W71" s="568"/>
      <c r="X71" s="568"/>
      <c r="Y71" s="568"/>
      <c r="Z71" s="568"/>
      <c r="AA71" s="568"/>
      <c r="AB71" s="568"/>
      <c r="AC71" s="568"/>
      <c r="AD71" s="568"/>
      <c r="AE71" s="568"/>
      <c r="AF71" s="568"/>
      <c r="AG71" s="568"/>
      <c r="AH71" s="568"/>
      <c r="AI71" s="568"/>
      <c r="AJ71" s="568"/>
      <c r="AK71" s="568"/>
      <c r="AL71" s="568"/>
      <c r="AM71" s="568"/>
      <c r="AN71" s="568"/>
      <c r="AO71" s="568"/>
      <c r="AP71" s="568"/>
      <c r="AQ71" s="568"/>
      <c r="AR71" s="568"/>
      <c r="AS71" s="568"/>
      <c r="AT71" s="568"/>
      <c r="AU71" s="568"/>
      <c r="AV71" s="568"/>
      <c r="AW71" s="568"/>
      <c r="AX71" s="568"/>
    </row>
    <row r="72" spans="1:50" ht="15" customHeight="1">
      <c r="A72" s="1"/>
      <c r="B72" s="2"/>
      <c r="F72" s="651"/>
      <c r="G72" s="651"/>
      <c r="H72" s="651"/>
      <c r="I72" s="651"/>
      <c r="J72" s="651"/>
      <c r="K72" s="570"/>
      <c r="L72" s="571"/>
      <c r="M72" s="571"/>
      <c r="N72" s="571"/>
      <c r="O72" s="571"/>
      <c r="P72" s="571"/>
      <c r="Q72" s="571"/>
      <c r="R72" s="571"/>
      <c r="S72" s="571"/>
      <c r="T72" s="571"/>
      <c r="U72" s="571"/>
      <c r="V72" s="571"/>
      <c r="W72" s="571"/>
      <c r="X72" s="571"/>
      <c r="Y72" s="571"/>
      <c r="Z72" s="571"/>
      <c r="AA72" s="571"/>
      <c r="AB72" s="571"/>
      <c r="AC72" s="571"/>
      <c r="AD72" s="571"/>
      <c r="AE72" s="571"/>
      <c r="AF72" s="571"/>
      <c r="AG72" s="571"/>
      <c r="AH72" s="571"/>
      <c r="AI72" s="571"/>
      <c r="AJ72" s="571"/>
      <c r="AK72" s="571"/>
      <c r="AL72" s="571"/>
      <c r="AM72" s="571"/>
      <c r="AN72" s="571"/>
      <c r="AO72" s="571"/>
      <c r="AP72" s="571"/>
      <c r="AQ72" s="571"/>
      <c r="AR72" s="571"/>
      <c r="AS72" s="571"/>
      <c r="AT72" s="571"/>
      <c r="AU72" s="571"/>
      <c r="AV72" s="571"/>
      <c r="AW72" s="571"/>
      <c r="AX72" s="571"/>
    </row>
    <row r="73" spans="1:50" ht="15" customHeight="1">
      <c r="A73" s="1"/>
      <c r="B73" s="2"/>
      <c r="F73" s="651" t="s">
        <v>691</v>
      </c>
      <c r="G73" s="651"/>
      <c r="H73" s="651"/>
      <c r="I73" s="651"/>
      <c r="J73" s="651"/>
      <c r="K73" s="564"/>
      <c r="L73" s="565"/>
      <c r="M73" s="565"/>
      <c r="N73" s="565"/>
      <c r="O73" s="565"/>
      <c r="P73" s="565"/>
      <c r="Q73" s="565"/>
      <c r="R73" s="565"/>
      <c r="S73" s="565"/>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c r="AP73" s="565"/>
      <c r="AQ73" s="565"/>
      <c r="AR73" s="565"/>
      <c r="AS73" s="565"/>
      <c r="AT73" s="565"/>
      <c r="AU73" s="565"/>
      <c r="AV73" s="565"/>
      <c r="AW73" s="565"/>
      <c r="AX73" s="565"/>
    </row>
    <row r="74" spans="1:50" ht="15" customHeight="1">
      <c r="A74" s="1"/>
      <c r="B74" s="2"/>
      <c r="F74" s="651"/>
      <c r="G74" s="651"/>
      <c r="H74" s="651"/>
      <c r="I74" s="651"/>
      <c r="J74" s="651"/>
      <c r="K74" s="567"/>
      <c r="L74" s="568"/>
      <c r="M74" s="568"/>
      <c r="N74" s="568"/>
      <c r="O74" s="568"/>
      <c r="P74" s="568"/>
      <c r="Q74" s="568"/>
      <c r="R74" s="568"/>
      <c r="S74" s="568"/>
      <c r="T74" s="568"/>
      <c r="U74" s="568"/>
      <c r="V74" s="568"/>
      <c r="W74" s="568"/>
      <c r="X74" s="568"/>
      <c r="Y74" s="568"/>
      <c r="Z74" s="568"/>
      <c r="AA74" s="568"/>
      <c r="AB74" s="568"/>
      <c r="AC74" s="568"/>
      <c r="AD74" s="568"/>
      <c r="AE74" s="568"/>
      <c r="AF74" s="568"/>
      <c r="AG74" s="568"/>
      <c r="AH74" s="568"/>
      <c r="AI74" s="568"/>
      <c r="AJ74" s="568"/>
      <c r="AK74" s="568"/>
      <c r="AL74" s="568"/>
      <c r="AM74" s="568"/>
      <c r="AN74" s="568"/>
      <c r="AO74" s="568"/>
      <c r="AP74" s="568"/>
      <c r="AQ74" s="568"/>
      <c r="AR74" s="568"/>
      <c r="AS74" s="568"/>
      <c r="AT74" s="568"/>
      <c r="AU74" s="568"/>
      <c r="AV74" s="568"/>
      <c r="AW74" s="568"/>
      <c r="AX74" s="568"/>
    </row>
    <row r="75" spans="1:50" ht="15" customHeight="1">
      <c r="A75" s="1"/>
      <c r="B75" s="2"/>
      <c r="F75" s="651"/>
      <c r="G75" s="651"/>
      <c r="H75" s="651"/>
      <c r="I75" s="651"/>
      <c r="J75" s="651"/>
      <c r="K75" s="567"/>
      <c r="L75" s="568"/>
      <c r="M75" s="568"/>
      <c r="N75" s="568"/>
      <c r="O75" s="568"/>
      <c r="P75" s="568"/>
      <c r="Q75" s="568"/>
      <c r="R75" s="568"/>
      <c r="S75" s="568"/>
      <c r="T75" s="568"/>
      <c r="U75" s="568"/>
      <c r="V75" s="568"/>
      <c r="W75" s="568"/>
      <c r="X75" s="568"/>
      <c r="Y75" s="568"/>
      <c r="Z75" s="568"/>
      <c r="AA75" s="568"/>
      <c r="AB75" s="568"/>
      <c r="AC75" s="568"/>
      <c r="AD75" s="568"/>
      <c r="AE75" s="568"/>
      <c r="AF75" s="568"/>
      <c r="AG75" s="568"/>
      <c r="AH75" s="568"/>
      <c r="AI75" s="568"/>
      <c r="AJ75" s="568"/>
      <c r="AK75" s="568"/>
      <c r="AL75" s="568"/>
      <c r="AM75" s="568"/>
      <c r="AN75" s="568"/>
      <c r="AO75" s="568"/>
      <c r="AP75" s="568"/>
      <c r="AQ75" s="568"/>
      <c r="AR75" s="568"/>
      <c r="AS75" s="568"/>
      <c r="AT75" s="568"/>
      <c r="AU75" s="568"/>
      <c r="AV75" s="568"/>
      <c r="AW75" s="568"/>
      <c r="AX75" s="568"/>
    </row>
    <row r="76" spans="1:50" ht="15" customHeight="1">
      <c r="A76" s="1"/>
      <c r="B76" s="2"/>
      <c r="F76" s="651"/>
      <c r="G76" s="651"/>
      <c r="H76" s="651"/>
      <c r="I76" s="651"/>
      <c r="J76" s="651"/>
      <c r="K76" s="570"/>
      <c r="L76" s="571"/>
      <c r="M76" s="571"/>
      <c r="N76" s="571"/>
      <c r="O76" s="571"/>
      <c r="P76" s="571"/>
      <c r="Q76" s="571"/>
      <c r="R76" s="571"/>
      <c r="S76" s="571"/>
      <c r="T76" s="571"/>
      <c r="U76" s="571"/>
      <c r="V76" s="571"/>
      <c r="W76" s="571"/>
      <c r="X76" s="571"/>
      <c r="Y76" s="571"/>
      <c r="Z76" s="571"/>
      <c r="AA76" s="571"/>
      <c r="AB76" s="571"/>
      <c r="AC76" s="571"/>
      <c r="AD76" s="571"/>
      <c r="AE76" s="571"/>
      <c r="AF76" s="571"/>
      <c r="AG76" s="571"/>
      <c r="AH76" s="571"/>
      <c r="AI76" s="571"/>
      <c r="AJ76" s="571"/>
      <c r="AK76" s="571"/>
      <c r="AL76" s="571"/>
      <c r="AM76" s="571"/>
      <c r="AN76" s="571"/>
      <c r="AO76" s="571"/>
      <c r="AP76" s="571"/>
      <c r="AQ76" s="571"/>
      <c r="AR76" s="571"/>
      <c r="AS76" s="571"/>
      <c r="AT76" s="571"/>
      <c r="AU76" s="571"/>
      <c r="AV76" s="571"/>
      <c r="AW76" s="571"/>
      <c r="AX76" s="571"/>
    </row>
    <row r="77" spans="1:50" ht="15" customHeight="1">
      <c r="A77" s="1"/>
      <c r="B77" s="2"/>
      <c r="F77" s="651" t="s">
        <v>716</v>
      </c>
      <c r="G77" s="651"/>
      <c r="H77" s="651"/>
      <c r="I77" s="651"/>
      <c r="J77" s="651"/>
      <c r="K77" s="564"/>
      <c r="L77" s="565"/>
      <c r="M77" s="565"/>
      <c r="N77" s="565"/>
      <c r="O77" s="565"/>
      <c r="P77" s="565"/>
      <c r="Q77" s="565"/>
      <c r="R77" s="565"/>
      <c r="S77" s="565"/>
      <c r="T77" s="565"/>
      <c r="U77" s="565"/>
      <c r="V77" s="565"/>
      <c r="W77" s="565"/>
      <c r="X77" s="565"/>
      <c r="Y77" s="565"/>
      <c r="Z77" s="565"/>
      <c r="AA77" s="565"/>
      <c r="AB77" s="565"/>
      <c r="AC77" s="565"/>
      <c r="AD77" s="565"/>
      <c r="AE77" s="565"/>
      <c r="AF77" s="565"/>
      <c r="AG77" s="565"/>
      <c r="AH77" s="565"/>
      <c r="AI77" s="565"/>
      <c r="AJ77" s="565"/>
      <c r="AK77" s="565"/>
      <c r="AL77" s="565"/>
      <c r="AM77" s="565"/>
      <c r="AN77" s="565"/>
      <c r="AO77" s="565"/>
      <c r="AP77" s="565"/>
      <c r="AQ77" s="565"/>
      <c r="AR77" s="565"/>
      <c r="AS77" s="565"/>
      <c r="AT77" s="565"/>
      <c r="AU77" s="565"/>
      <c r="AV77" s="565"/>
      <c r="AW77" s="565"/>
      <c r="AX77" s="565"/>
    </row>
    <row r="78" spans="1:50" ht="15" customHeight="1">
      <c r="A78" s="1"/>
      <c r="B78" s="2"/>
      <c r="F78" s="651"/>
      <c r="G78" s="651"/>
      <c r="H78" s="651"/>
      <c r="I78" s="651"/>
      <c r="J78" s="651"/>
      <c r="K78" s="567"/>
      <c r="L78" s="568"/>
      <c r="M78" s="568"/>
      <c r="N78" s="568"/>
      <c r="O78" s="568"/>
      <c r="P78" s="568"/>
      <c r="Q78" s="568"/>
      <c r="R78" s="568"/>
      <c r="S78" s="568"/>
      <c r="T78" s="568"/>
      <c r="U78" s="568"/>
      <c r="V78" s="568"/>
      <c r="W78" s="568"/>
      <c r="X78" s="568"/>
      <c r="Y78" s="568"/>
      <c r="Z78" s="568"/>
      <c r="AA78" s="568"/>
      <c r="AB78" s="568"/>
      <c r="AC78" s="568"/>
      <c r="AD78" s="568"/>
      <c r="AE78" s="568"/>
      <c r="AF78" s="568"/>
      <c r="AG78" s="568"/>
      <c r="AH78" s="568"/>
      <c r="AI78" s="568"/>
      <c r="AJ78" s="568"/>
      <c r="AK78" s="568"/>
      <c r="AL78" s="568"/>
      <c r="AM78" s="568"/>
      <c r="AN78" s="568"/>
      <c r="AO78" s="568"/>
      <c r="AP78" s="568"/>
      <c r="AQ78" s="568"/>
      <c r="AR78" s="568"/>
      <c r="AS78" s="568"/>
      <c r="AT78" s="568"/>
      <c r="AU78" s="568"/>
      <c r="AV78" s="568"/>
      <c r="AW78" s="568"/>
      <c r="AX78" s="568"/>
    </row>
    <row r="79" spans="1:50" ht="15" customHeight="1">
      <c r="A79" s="1"/>
      <c r="B79" s="2"/>
      <c r="F79" s="651"/>
      <c r="G79" s="651"/>
      <c r="H79" s="651"/>
      <c r="I79" s="651"/>
      <c r="J79" s="651"/>
      <c r="K79" s="567"/>
      <c r="L79" s="568"/>
      <c r="M79" s="568"/>
      <c r="N79" s="568"/>
      <c r="O79" s="568"/>
      <c r="P79" s="568"/>
      <c r="Q79" s="568"/>
      <c r="R79" s="568"/>
      <c r="S79" s="568"/>
      <c r="T79" s="568"/>
      <c r="U79" s="568"/>
      <c r="V79" s="568"/>
      <c r="W79" s="568"/>
      <c r="X79" s="568"/>
      <c r="Y79" s="568"/>
      <c r="Z79" s="568"/>
      <c r="AA79" s="568"/>
      <c r="AB79" s="568"/>
      <c r="AC79" s="568"/>
      <c r="AD79" s="568"/>
      <c r="AE79" s="568"/>
      <c r="AF79" s="568"/>
      <c r="AG79" s="568"/>
      <c r="AH79" s="568"/>
      <c r="AI79" s="568"/>
      <c r="AJ79" s="568"/>
      <c r="AK79" s="568"/>
      <c r="AL79" s="568"/>
      <c r="AM79" s="568"/>
      <c r="AN79" s="568"/>
      <c r="AO79" s="568"/>
      <c r="AP79" s="568"/>
      <c r="AQ79" s="568"/>
      <c r="AR79" s="568"/>
      <c r="AS79" s="568"/>
      <c r="AT79" s="568"/>
      <c r="AU79" s="568"/>
      <c r="AV79" s="568"/>
      <c r="AW79" s="568"/>
      <c r="AX79" s="568"/>
    </row>
    <row r="80" spans="1:50" ht="15" customHeight="1">
      <c r="A80" s="1"/>
      <c r="B80" s="2"/>
      <c r="F80" s="651"/>
      <c r="G80" s="651"/>
      <c r="H80" s="651"/>
      <c r="I80" s="651"/>
      <c r="J80" s="651"/>
      <c r="K80" s="570"/>
      <c r="L80" s="571"/>
      <c r="M80" s="571"/>
      <c r="N80" s="571"/>
      <c r="O80" s="571"/>
      <c r="P80" s="571"/>
      <c r="Q80" s="571"/>
      <c r="R80" s="571"/>
      <c r="S80" s="571"/>
      <c r="T80" s="571"/>
      <c r="U80" s="571"/>
      <c r="V80" s="571"/>
      <c r="W80" s="571"/>
      <c r="X80" s="571"/>
      <c r="Y80" s="571"/>
      <c r="Z80" s="571"/>
      <c r="AA80" s="571"/>
      <c r="AB80" s="571"/>
      <c r="AC80" s="571"/>
      <c r="AD80" s="571"/>
      <c r="AE80" s="571"/>
      <c r="AF80" s="571"/>
      <c r="AG80" s="571"/>
      <c r="AH80" s="571"/>
      <c r="AI80" s="571"/>
      <c r="AJ80" s="571"/>
      <c r="AK80" s="571"/>
      <c r="AL80" s="571"/>
      <c r="AM80" s="571"/>
      <c r="AN80" s="571"/>
      <c r="AO80" s="571"/>
      <c r="AP80" s="571"/>
      <c r="AQ80" s="571"/>
      <c r="AR80" s="571"/>
      <c r="AS80" s="571"/>
      <c r="AT80" s="571"/>
      <c r="AU80" s="571"/>
      <c r="AV80" s="571"/>
      <c r="AW80" s="571"/>
      <c r="AX80" s="571"/>
    </row>
    <row r="81" spans="1:50" ht="15" customHeight="1">
      <c r="A81" s="1"/>
      <c r="B81" s="2"/>
      <c r="F81" s="651" t="s">
        <v>692</v>
      </c>
      <c r="G81" s="651"/>
      <c r="H81" s="651"/>
      <c r="I81" s="651"/>
      <c r="J81" s="651"/>
      <c r="K81" s="564"/>
      <c r="L81" s="565"/>
      <c r="M81" s="565"/>
      <c r="N81" s="565"/>
      <c r="O81" s="565"/>
      <c r="P81" s="565"/>
      <c r="Q81" s="565"/>
      <c r="R81" s="565"/>
      <c r="S81" s="565"/>
      <c r="T81" s="565"/>
      <c r="U81" s="565"/>
      <c r="V81" s="565"/>
      <c r="W81" s="565"/>
      <c r="X81" s="565"/>
      <c r="Y81" s="565"/>
      <c r="Z81" s="565"/>
      <c r="AA81" s="565"/>
      <c r="AB81" s="565"/>
      <c r="AC81" s="565"/>
      <c r="AD81" s="565"/>
      <c r="AE81" s="565"/>
      <c r="AF81" s="565"/>
      <c r="AG81" s="565"/>
      <c r="AH81" s="565"/>
      <c r="AI81" s="565"/>
      <c r="AJ81" s="565"/>
      <c r="AK81" s="565"/>
      <c r="AL81" s="565"/>
      <c r="AM81" s="565"/>
      <c r="AN81" s="565"/>
      <c r="AO81" s="565"/>
      <c r="AP81" s="565"/>
      <c r="AQ81" s="565"/>
      <c r="AR81" s="565"/>
      <c r="AS81" s="565"/>
      <c r="AT81" s="565"/>
      <c r="AU81" s="565"/>
      <c r="AV81" s="565"/>
      <c r="AW81" s="565"/>
      <c r="AX81" s="565"/>
    </row>
    <row r="82" spans="1:50" ht="15" customHeight="1">
      <c r="A82" s="1"/>
      <c r="B82" s="2"/>
      <c r="F82" s="651"/>
      <c r="G82" s="651"/>
      <c r="H82" s="651"/>
      <c r="I82" s="651"/>
      <c r="J82" s="651"/>
      <c r="K82" s="567"/>
      <c r="L82" s="568"/>
      <c r="M82" s="568"/>
      <c r="N82" s="568"/>
      <c r="O82" s="568"/>
      <c r="P82" s="568"/>
      <c r="Q82" s="568"/>
      <c r="R82" s="568"/>
      <c r="S82" s="568"/>
      <c r="T82" s="568"/>
      <c r="U82" s="568"/>
      <c r="V82" s="568"/>
      <c r="W82" s="568"/>
      <c r="X82" s="568"/>
      <c r="Y82" s="568"/>
      <c r="Z82" s="568"/>
      <c r="AA82" s="568"/>
      <c r="AB82" s="568"/>
      <c r="AC82" s="568"/>
      <c r="AD82" s="568"/>
      <c r="AE82" s="568"/>
      <c r="AF82" s="568"/>
      <c r="AG82" s="568"/>
      <c r="AH82" s="568"/>
      <c r="AI82" s="568"/>
      <c r="AJ82" s="568"/>
      <c r="AK82" s="568"/>
      <c r="AL82" s="568"/>
      <c r="AM82" s="568"/>
      <c r="AN82" s="568"/>
      <c r="AO82" s="568"/>
      <c r="AP82" s="568"/>
      <c r="AQ82" s="568"/>
      <c r="AR82" s="568"/>
      <c r="AS82" s="568"/>
      <c r="AT82" s="568"/>
      <c r="AU82" s="568"/>
      <c r="AV82" s="568"/>
      <c r="AW82" s="568"/>
      <c r="AX82" s="568"/>
    </row>
    <row r="83" spans="1:50" ht="15" customHeight="1">
      <c r="A83" s="1"/>
      <c r="B83" s="2"/>
      <c r="F83" s="651"/>
      <c r="G83" s="651"/>
      <c r="H83" s="651"/>
      <c r="I83" s="651"/>
      <c r="J83" s="651"/>
      <c r="K83" s="567"/>
      <c r="L83" s="568"/>
      <c r="M83" s="568"/>
      <c r="N83" s="568"/>
      <c r="O83" s="568"/>
      <c r="P83" s="568"/>
      <c r="Q83" s="568"/>
      <c r="R83" s="568"/>
      <c r="S83" s="568"/>
      <c r="T83" s="568"/>
      <c r="U83" s="568"/>
      <c r="V83" s="568"/>
      <c r="W83" s="568"/>
      <c r="X83" s="568"/>
      <c r="Y83" s="568"/>
      <c r="Z83" s="568"/>
      <c r="AA83" s="568"/>
      <c r="AB83" s="568"/>
      <c r="AC83" s="568"/>
      <c r="AD83" s="568"/>
      <c r="AE83" s="568"/>
      <c r="AF83" s="568"/>
      <c r="AG83" s="568"/>
      <c r="AH83" s="568"/>
      <c r="AI83" s="568"/>
      <c r="AJ83" s="568"/>
      <c r="AK83" s="568"/>
      <c r="AL83" s="568"/>
      <c r="AM83" s="568"/>
      <c r="AN83" s="568"/>
      <c r="AO83" s="568"/>
      <c r="AP83" s="568"/>
      <c r="AQ83" s="568"/>
      <c r="AR83" s="568"/>
      <c r="AS83" s="568"/>
      <c r="AT83" s="568"/>
      <c r="AU83" s="568"/>
      <c r="AV83" s="568"/>
      <c r="AW83" s="568"/>
      <c r="AX83" s="568"/>
    </row>
    <row r="84" spans="1:50" ht="15" customHeight="1">
      <c r="A84" s="1"/>
      <c r="B84" s="2"/>
      <c r="F84" s="651"/>
      <c r="G84" s="651"/>
      <c r="H84" s="651"/>
      <c r="I84" s="651"/>
      <c r="J84" s="651"/>
      <c r="K84" s="570"/>
      <c r="L84" s="571"/>
      <c r="M84" s="571"/>
      <c r="N84" s="571"/>
      <c r="O84" s="571"/>
      <c r="P84" s="571"/>
      <c r="Q84" s="571"/>
      <c r="R84" s="571"/>
      <c r="S84" s="571"/>
      <c r="T84" s="571"/>
      <c r="U84" s="571"/>
      <c r="V84" s="571"/>
      <c r="W84" s="571"/>
      <c r="X84" s="571"/>
      <c r="Y84" s="571"/>
      <c r="Z84" s="571"/>
      <c r="AA84" s="571"/>
      <c r="AB84" s="571"/>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1"/>
    </row>
    <row r="85" spans="1:50" ht="15" customHeight="1">
      <c r="A85" s="1"/>
      <c r="B85" s="2"/>
      <c r="E85" s="167" t="s">
        <v>693</v>
      </c>
    </row>
    <row r="86" spans="1:50" ht="15" customHeight="1">
      <c r="A86" s="1"/>
      <c r="B86" s="2"/>
      <c r="E86" s="564"/>
      <c r="F86" s="565"/>
      <c r="G86" s="565"/>
      <c r="H86" s="565"/>
      <c r="I86" s="565"/>
      <c r="J86" s="565"/>
      <c r="K86" s="565"/>
      <c r="L86" s="565"/>
      <c r="M86" s="565"/>
      <c r="N86" s="565"/>
      <c r="O86" s="565"/>
      <c r="P86" s="565"/>
      <c r="Q86" s="565"/>
      <c r="R86" s="565"/>
      <c r="S86" s="565"/>
      <c r="T86" s="565"/>
      <c r="U86" s="565"/>
      <c r="V86" s="565"/>
      <c r="W86" s="565"/>
      <c r="X86" s="565"/>
      <c r="Y86" s="565"/>
      <c r="Z86" s="565"/>
      <c r="AA86" s="565"/>
      <c r="AB86" s="565"/>
      <c r="AC86" s="565"/>
      <c r="AD86" s="565"/>
      <c r="AE86" s="565"/>
      <c r="AF86" s="565"/>
      <c r="AG86" s="565"/>
      <c r="AH86" s="565"/>
      <c r="AI86" s="565"/>
      <c r="AJ86" s="565"/>
      <c r="AK86" s="565"/>
      <c r="AL86" s="565"/>
      <c r="AM86" s="565"/>
      <c r="AN86" s="565"/>
      <c r="AO86" s="565"/>
      <c r="AP86" s="565"/>
      <c r="AQ86" s="565"/>
      <c r="AR86" s="565"/>
      <c r="AS86" s="565"/>
      <c r="AT86" s="565"/>
      <c r="AU86" s="565"/>
      <c r="AV86" s="565"/>
      <c r="AW86" s="565"/>
      <c r="AX86" s="566"/>
    </row>
    <row r="87" spans="1:50" ht="15" customHeight="1">
      <c r="A87" s="1"/>
      <c r="B87" s="2"/>
      <c r="E87" s="567"/>
      <c r="F87" s="568"/>
      <c r="G87" s="568"/>
      <c r="H87" s="568"/>
      <c r="I87" s="568"/>
      <c r="J87" s="568"/>
      <c r="K87" s="568"/>
      <c r="L87" s="568"/>
      <c r="M87" s="568"/>
      <c r="N87" s="568"/>
      <c r="O87" s="568"/>
      <c r="P87" s="568"/>
      <c r="Q87" s="568"/>
      <c r="R87" s="568"/>
      <c r="S87" s="568"/>
      <c r="T87" s="568"/>
      <c r="U87" s="568"/>
      <c r="V87" s="568"/>
      <c r="W87" s="568"/>
      <c r="X87" s="568"/>
      <c r="Y87" s="568"/>
      <c r="Z87" s="568"/>
      <c r="AA87" s="568"/>
      <c r="AB87" s="568"/>
      <c r="AC87" s="568"/>
      <c r="AD87" s="568"/>
      <c r="AE87" s="568"/>
      <c r="AF87" s="568"/>
      <c r="AG87" s="568"/>
      <c r="AH87" s="568"/>
      <c r="AI87" s="568"/>
      <c r="AJ87" s="568"/>
      <c r="AK87" s="568"/>
      <c r="AL87" s="568"/>
      <c r="AM87" s="568"/>
      <c r="AN87" s="568"/>
      <c r="AO87" s="568"/>
      <c r="AP87" s="568"/>
      <c r="AQ87" s="568"/>
      <c r="AR87" s="568"/>
      <c r="AS87" s="568"/>
      <c r="AT87" s="568"/>
      <c r="AU87" s="568"/>
      <c r="AV87" s="568"/>
      <c r="AW87" s="568"/>
      <c r="AX87" s="569"/>
    </row>
    <row r="88" spans="1:50" ht="15" customHeight="1">
      <c r="A88" s="1"/>
      <c r="B88" s="2"/>
      <c r="E88" s="570"/>
      <c r="F88" s="571"/>
      <c r="G88" s="571"/>
      <c r="H88" s="571"/>
      <c r="I88" s="571"/>
      <c r="J88" s="571"/>
      <c r="K88" s="571"/>
      <c r="L88" s="571"/>
      <c r="M88" s="571"/>
      <c r="N88" s="571"/>
      <c r="O88" s="571"/>
      <c r="P88" s="571"/>
      <c r="Q88" s="571"/>
      <c r="R88" s="571"/>
      <c r="S88" s="571"/>
      <c r="T88" s="571"/>
      <c r="U88" s="571"/>
      <c r="V88" s="571"/>
      <c r="W88" s="571"/>
      <c r="X88" s="571"/>
      <c r="Y88" s="571"/>
      <c r="Z88" s="571"/>
      <c r="AA88" s="571"/>
      <c r="AB88" s="571"/>
      <c r="AC88" s="571"/>
      <c r="AD88" s="571"/>
      <c r="AE88" s="571"/>
      <c r="AF88" s="571"/>
      <c r="AG88" s="571"/>
      <c r="AH88" s="571"/>
      <c r="AI88" s="571"/>
      <c r="AJ88" s="571"/>
      <c r="AK88" s="571"/>
      <c r="AL88" s="571"/>
      <c r="AM88" s="571"/>
      <c r="AN88" s="571"/>
      <c r="AO88" s="571"/>
      <c r="AP88" s="571"/>
      <c r="AQ88" s="571"/>
      <c r="AR88" s="571"/>
      <c r="AS88" s="571"/>
      <c r="AT88" s="571"/>
      <c r="AU88" s="571"/>
      <c r="AV88" s="571"/>
      <c r="AW88" s="571"/>
      <c r="AX88" s="572"/>
    </row>
    <row r="89" spans="1:50" ht="15" customHeight="1">
      <c r="A89" s="1"/>
      <c r="B89" s="2"/>
      <c r="E89" s="167" t="s">
        <v>694</v>
      </c>
    </row>
    <row r="90" spans="1:50" ht="15" customHeight="1">
      <c r="A90" s="1"/>
      <c r="B90" s="2"/>
      <c r="E90" s="564"/>
      <c r="F90" s="565"/>
      <c r="G90" s="565"/>
      <c r="H90" s="565"/>
      <c r="I90" s="565"/>
      <c r="J90" s="565"/>
      <c r="K90" s="565"/>
      <c r="L90" s="565"/>
      <c r="M90" s="565"/>
      <c r="N90" s="565"/>
      <c r="O90" s="565"/>
      <c r="P90" s="565"/>
      <c r="Q90" s="565"/>
      <c r="R90" s="565"/>
      <c r="S90" s="565"/>
      <c r="T90" s="565"/>
      <c r="U90" s="565"/>
      <c r="V90" s="565"/>
      <c r="W90" s="565"/>
      <c r="X90" s="565"/>
      <c r="Y90" s="565"/>
      <c r="Z90" s="565"/>
      <c r="AA90" s="565"/>
      <c r="AB90" s="565"/>
      <c r="AC90" s="565"/>
      <c r="AD90" s="565"/>
      <c r="AE90" s="565"/>
      <c r="AF90" s="565"/>
      <c r="AG90" s="565"/>
      <c r="AH90" s="565"/>
      <c r="AI90" s="565"/>
      <c r="AJ90" s="565"/>
      <c r="AK90" s="565"/>
      <c r="AL90" s="565"/>
      <c r="AM90" s="565"/>
      <c r="AN90" s="565"/>
      <c r="AO90" s="565"/>
      <c r="AP90" s="565"/>
      <c r="AQ90" s="565"/>
      <c r="AR90" s="565"/>
      <c r="AS90" s="565"/>
      <c r="AT90" s="565"/>
      <c r="AU90" s="565"/>
      <c r="AV90" s="565"/>
      <c r="AW90" s="565"/>
      <c r="AX90" s="566"/>
    </row>
    <row r="91" spans="1:50" ht="15" customHeight="1">
      <c r="A91" s="1"/>
      <c r="B91" s="2"/>
      <c r="E91" s="567"/>
      <c r="F91" s="568"/>
      <c r="G91" s="568"/>
      <c r="H91" s="568"/>
      <c r="I91" s="568"/>
      <c r="J91" s="568"/>
      <c r="K91" s="568"/>
      <c r="L91" s="568"/>
      <c r="M91" s="568"/>
      <c r="N91" s="568"/>
      <c r="O91" s="568"/>
      <c r="P91" s="568"/>
      <c r="Q91" s="568"/>
      <c r="R91" s="568"/>
      <c r="S91" s="568"/>
      <c r="T91" s="568"/>
      <c r="U91" s="568"/>
      <c r="V91" s="568"/>
      <c r="W91" s="568"/>
      <c r="X91" s="568"/>
      <c r="Y91" s="568"/>
      <c r="Z91" s="568"/>
      <c r="AA91" s="568"/>
      <c r="AB91" s="568"/>
      <c r="AC91" s="568"/>
      <c r="AD91" s="568"/>
      <c r="AE91" s="568"/>
      <c r="AF91" s="568"/>
      <c r="AG91" s="568"/>
      <c r="AH91" s="568"/>
      <c r="AI91" s="568"/>
      <c r="AJ91" s="568"/>
      <c r="AK91" s="568"/>
      <c r="AL91" s="568"/>
      <c r="AM91" s="568"/>
      <c r="AN91" s="568"/>
      <c r="AO91" s="568"/>
      <c r="AP91" s="568"/>
      <c r="AQ91" s="568"/>
      <c r="AR91" s="568"/>
      <c r="AS91" s="568"/>
      <c r="AT91" s="568"/>
      <c r="AU91" s="568"/>
      <c r="AV91" s="568"/>
      <c r="AW91" s="568"/>
      <c r="AX91" s="569"/>
    </row>
    <row r="92" spans="1:50" ht="15" customHeight="1">
      <c r="A92" s="1"/>
      <c r="B92" s="2"/>
      <c r="E92" s="570"/>
      <c r="F92" s="571"/>
      <c r="G92" s="571"/>
      <c r="H92" s="571"/>
      <c r="I92" s="571"/>
      <c r="J92" s="571"/>
      <c r="K92" s="571"/>
      <c r="L92" s="571"/>
      <c r="M92" s="571"/>
      <c r="N92" s="571"/>
      <c r="O92" s="571"/>
      <c r="P92" s="571"/>
      <c r="Q92" s="571"/>
      <c r="R92" s="571"/>
      <c r="S92" s="571"/>
      <c r="T92" s="571"/>
      <c r="U92" s="571"/>
      <c r="V92" s="571"/>
      <c r="W92" s="571"/>
      <c r="X92" s="571"/>
      <c r="Y92" s="571"/>
      <c r="Z92" s="571"/>
      <c r="AA92" s="571"/>
      <c r="AB92" s="571"/>
      <c r="AC92" s="571"/>
      <c r="AD92" s="571"/>
      <c r="AE92" s="571"/>
      <c r="AF92" s="571"/>
      <c r="AG92" s="571"/>
      <c r="AH92" s="571"/>
      <c r="AI92" s="571"/>
      <c r="AJ92" s="571"/>
      <c r="AK92" s="571"/>
      <c r="AL92" s="571"/>
      <c r="AM92" s="571"/>
      <c r="AN92" s="571"/>
      <c r="AO92" s="571"/>
      <c r="AP92" s="571"/>
      <c r="AQ92" s="571"/>
      <c r="AR92" s="571"/>
      <c r="AS92" s="571"/>
      <c r="AT92" s="571"/>
      <c r="AU92" s="571"/>
      <c r="AV92" s="571"/>
      <c r="AW92" s="571"/>
      <c r="AX92" s="572"/>
    </row>
    <row r="93" spans="1:50" ht="15" customHeight="1">
      <c r="A93" s="1"/>
      <c r="B93" s="2"/>
      <c r="E93" s="167" t="s">
        <v>695</v>
      </c>
    </row>
    <row r="94" spans="1:50" ht="15" customHeight="1">
      <c r="A94" s="1"/>
      <c r="B94" s="2"/>
      <c r="E94" s="564"/>
      <c r="F94" s="565"/>
      <c r="G94" s="565"/>
      <c r="H94" s="565"/>
      <c r="I94" s="565"/>
      <c r="J94" s="565"/>
      <c r="K94" s="565"/>
      <c r="L94" s="565"/>
      <c r="M94" s="565"/>
      <c r="N94" s="565"/>
      <c r="O94" s="565"/>
      <c r="P94" s="565"/>
      <c r="Q94" s="565"/>
      <c r="R94" s="565"/>
      <c r="S94" s="565"/>
      <c r="T94" s="565"/>
      <c r="U94" s="565"/>
      <c r="V94" s="565"/>
      <c r="W94" s="565"/>
      <c r="X94" s="565"/>
      <c r="Y94" s="565"/>
      <c r="Z94" s="565"/>
      <c r="AA94" s="565"/>
      <c r="AB94" s="565"/>
      <c r="AC94" s="565"/>
      <c r="AD94" s="565"/>
      <c r="AE94" s="565"/>
      <c r="AF94" s="565"/>
      <c r="AG94" s="565"/>
      <c r="AH94" s="565"/>
      <c r="AI94" s="565"/>
      <c r="AJ94" s="565"/>
      <c r="AK94" s="565"/>
      <c r="AL94" s="565"/>
      <c r="AM94" s="565"/>
      <c r="AN94" s="565"/>
      <c r="AO94" s="565"/>
      <c r="AP94" s="565"/>
      <c r="AQ94" s="565"/>
      <c r="AR94" s="565"/>
      <c r="AS94" s="565"/>
      <c r="AT94" s="565"/>
      <c r="AU94" s="565"/>
      <c r="AV94" s="565"/>
      <c r="AW94" s="565"/>
      <c r="AX94" s="566"/>
    </row>
    <row r="95" spans="1:50" ht="15" customHeight="1">
      <c r="A95" s="1"/>
      <c r="B95" s="2"/>
      <c r="E95" s="567"/>
      <c r="F95" s="568"/>
      <c r="G95" s="568"/>
      <c r="H95" s="568"/>
      <c r="I95" s="568"/>
      <c r="J95" s="568"/>
      <c r="K95" s="568"/>
      <c r="L95" s="568"/>
      <c r="M95" s="568"/>
      <c r="N95" s="568"/>
      <c r="O95" s="568"/>
      <c r="P95" s="568"/>
      <c r="Q95" s="568"/>
      <c r="R95" s="568"/>
      <c r="S95" s="568"/>
      <c r="T95" s="568"/>
      <c r="U95" s="568"/>
      <c r="V95" s="568"/>
      <c r="W95" s="568"/>
      <c r="X95" s="568"/>
      <c r="Y95" s="568"/>
      <c r="Z95" s="568"/>
      <c r="AA95" s="568"/>
      <c r="AB95" s="568"/>
      <c r="AC95" s="568"/>
      <c r="AD95" s="568"/>
      <c r="AE95" s="568"/>
      <c r="AF95" s="568"/>
      <c r="AG95" s="568"/>
      <c r="AH95" s="568"/>
      <c r="AI95" s="568"/>
      <c r="AJ95" s="568"/>
      <c r="AK95" s="568"/>
      <c r="AL95" s="568"/>
      <c r="AM95" s="568"/>
      <c r="AN95" s="568"/>
      <c r="AO95" s="568"/>
      <c r="AP95" s="568"/>
      <c r="AQ95" s="568"/>
      <c r="AR95" s="568"/>
      <c r="AS95" s="568"/>
      <c r="AT95" s="568"/>
      <c r="AU95" s="568"/>
      <c r="AV95" s="568"/>
      <c r="AW95" s="568"/>
      <c r="AX95" s="569"/>
    </row>
    <row r="96" spans="1:50" ht="15" customHeight="1">
      <c r="A96" s="1"/>
      <c r="B96" s="2"/>
      <c r="E96" s="570"/>
      <c r="F96" s="571"/>
      <c r="G96" s="571"/>
      <c r="H96" s="571"/>
      <c r="I96" s="571"/>
      <c r="J96" s="571"/>
      <c r="K96" s="571"/>
      <c r="L96" s="571"/>
      <c r="M96" s="571"/>
      <c r="N96" s="571"/>
      <c r="O96" s="571"/>
      <c r="P96" s="571"/>
      <c r="Q96" s="571"/>
      <c r="R96" s="571"/>
      <c r="S96" s="571"/>
      <c r="T96" s="571"/>
      <c r="U96" s="571"/>
      <c r="V96" s="571"/>
      <c r="W96" s="571"/>
      <c r="X96" s="571"/>
      <c r="Y96" s="571"/>
      <c r="Z96" s="571"/>
      <c r="AA96" s="571"/>
      <c r="AB96" s="571"/>
      <c r="AC96" s="571"/>
      <c r="AD96" s="571"/>
      <c r="AE96" s="571"/>
      <c r="AF96" s="571"/>
      <c r="AG96" s="571"/>
      <c r="AH96" s="571"/>
      <c r="AI96" s="571"/>
      <c r="AJ96" s="571"/>
      <c r="AK96" s="571"/>
      <c r="AL96" s="571"/>
      <c r="AM96" s="571"/>
      <c r="AN96" s="571"/>
      <c r="AO96" s="571"/>
      <c r="AP96" s="571"/>
      <c r="AQ96" s="571"/>
      <c r="AR96" s="571"/>
      <c r="AS96" s="571"/>
      <c r="AT96" s="571"/>
      <c r="AU96" s="571"/>
      <c r="AV96" s="571"/>
      <c r="AW96" s="571"/>
      <c r="AX96" s="572"/>
    </row>
    <row r="97" spans="1:50" ht="15" customHeight="1">
      <c r="A97" s="1"/>
      <c r="B97" s="2"/>
    </row>
    <row r="98" spans="1:50" ht="15" customHeight="1">
      <c r="A98" s="1"/>
      <c r="B98" s="2"/>
      <c r="D98" s="141" t="s">
        <v>697</v>
      </c>
    </row>
    <row r="99" spans="1:50" ht="15" customHeight="1">
      <c r="A99" s="1"/>
      <c r="B99" s="2"/>
      <c r="E99" s="646" t="s">
        <v>698</v>
      </c>
      <c r="F99" s="646"/>
      <c r="G99" s="646"/>
      <c r="H99" s="646"/>
      <c r="I99" s="646"/>
      <c r="J99" s="646"/>
      <c r="K99" s="647"/>
      <c r="L99" s="648"/>
      <c r="M99" s="648"/>
      <c r="N99" s="648"/>
      <c r="O99" s="648"/>
      <c r="P99" s="648"/>
      <c r="Q99" s="648"/>
      <c r="R99" s="648"/>
      <c r="S99" s="648"/>
      <c r="T99" s="648"/>
      <c r="U99" s="648"/>
      <c r="V99" s="648"/>
      <c r="W99" s="648"/>
      <c r="X99" s="648"/>
      <c r="Y99" s="648"/>
      <c r="Z99" s="648"/>
      <c r="AA99" s="648"/>
      <c r="AB99" s="648"/>
      <c r="AC99" s="648"/>
      <c r="AD99" s="648"/>
      <c r="AE99" s="648"/>
      <c r="AF99" s="648"/>
      <c r="AG99" s="648"/>
      <c r="AH99" s="648"/>
      <c r="AI99" s="648"/>
      <c r="AJ99" s="648"/>
      <c r="AK99" s="648"/>
      <c r="AL99" s="648"/>
      <c r="AM99" s="648"/>
      <c r="AN99" s="648"/>
      <c r="AO99" s="648"/>
      <c r="AP99" s="648"/>
      <c r="AQ99" s="648"/>
      <c r="AR99" s="648"/>
      <c r="AS99" s="648"/>
      <c r="AT99" s="648"/>
      <c r="AU99" s="648"/>
      <c r="AV99" s="648"/>
      <c r="AW99" s="648"/>
      <c r="AX99" s="649"/>
    </row>
    <row r="100" spans="1:50" ht="15" customHeight="1">
      <c r="A100" s="1"/>
      <c r="B100" s="2"/>
      <c r="E100" s="646" t="s">
        <v>699</v>
      </c>
      <c r="F100" s="646"/>
      <c r="G100" s="646"/>
      <c r="H100" s="646"/>
      <c r="I100" s="646"/>
      <c r="J100" s="646"/>
      <c r="K100" s="647"/>
      <c r="L100" s="648"/>
      <c r="M100" s="648"/>
      <c r="N100" s="648"/>
      <c r="O100" s="648"/>
      <c r="P100" s="648"/>
      <c r="Q100" s="648"/>
      <c r="R100" s="648"/>
      <c r="S100" s="648"/>
      <c r="T100" s="648"/>
      <c r="U100" s="648"/>
      <c r="V100" s="648"/>
      <c r="W100" s="648"/>
      <c r="X100" s="648"/>
      <c r="Y100" s="648"/>
      <c r="Z100" s="648"/>
      <c r="AA100" s="648"/>
      <c r="AB100" s="648"/>
      <c r="AC100" s="648"/>
      <c r="AD100" s="648"/>
      <c r="AE100" s="648"/>
      <c r="AF100" s="648"/>
      <c r="AG100" s="648"/>
      <c r="AH100" s="648"/>
      <c r="AI100" s="648"/>
      <c r="AJ100" s="648"/>
      <c r="AK100" s="648"/>
      <c r="AL100" s="648"/>
      <c r="AM100" s="648"/>
      <c r="AN100" s="648"/>
      <c r="AO100" s="648"/>
      <c r="AP100" s="648"/>
      <c r="AQ100" s="648"/>
      <c r="AR100" s="648"/>
      <c r="AS100" s="648"/>
      <c r="AT100" s="648"/>
      <c r="AU100" s="648"/>
      <c r="AV100" s="648"/>
      <c r="AW100" s="648"/>
      <c r="AX100" s="649"/>
    </row>
    <row r="101" spans="1:50" ht="15" customHeight="1">
      <c r="A101" s="1"/>
      <c r="B101" s="2"/>
      <c r="E101" s="646" t="s">
        <v>700</v>
      </c>
      <c r="F101" s="646"/>
      <c r="G101" s="646"/>
      <c r="H101" s="646"/>
      <c r="I101" s="646"/>
      <c r="J101" s="646"/>
      <c r="K101" s="647"/>
      <c r="L101" s="648"/>
      <c r="M101" s="648"/>
      <c r="N101" s="648"/>
      <c r="O101" s="648"/>
      <c r="P101" s="648"/>
      <c r="Q101" s="648"/>
      <c r="R101" s="648"/>
      <c r="S101" s="648"/>
      <c r="T101" s="648"/>
      <c r="U101" s="648"/>
      <c r="V101" s="648"/>
      <c r="W101" s="648"/>
      <c r="X101" s="648"/>
      <c r="Y101" s="648"/>
      <c r="Z101" s="648"/>
      <c r="AA101" s="648"/>
      <c r="AB101" s="648"/>
      <c r="AC101" s="648"/>
      <c r="AD101" s="648"/>
      <c r="AE101" s="648"/>
      <c r="AF101" s="648"/>
      <c r="AG101" s="648"/>
      <c r="AH101" s="648"/>
      <c r="AI101" s="648"/>
      <c r="AJ101" s="648"/>
      <c r="AK101" s="648"/>
      <c r="AL101" s="648"/>
      <c r="AM101" s="648"/>
      <c r="AN101" s="648"/>
      <c r="AO101" s="648"/>
      <c r="AP101" s="648"/>
      <c r="AQ101" s="648"/>
      <c r="AR101" s="648"/>
      <c r="AS101" s="648"/>
      <c r="AT101" s="648"/>
      <c r="AU101" s="648"/>
      <c r="AV101" s="648"/>
      <c r="AW101" s="648"/>
      <c r="AX101" s="649"/>
    </row>
    <row r="102" spans="1:50" ht="15" customHeight="1">
      <c r="A102" s="1"/>
      <c r="B102" s="2"/>
      <c r="E102" s="646" t="s">
        <v>701</v>
      </c>
      <c r="F102" s="646"/>
      <c r="G102" s="646"/>
      <c r="H102" s="646"/>
      <c r="I102" s="646"/>
      <c r="J102" s="646"/>
      <c r="K102" s="647"/>
      <c r="L102" s="648"/>
      <c r="M102" s="648"/>
      <c r="N102" s="648"/>
      <c r="O102" s="648"/>
      <c r="P102" s="648"/>
      <c r="Q102" s="648"/>
      <c r="R102" s="648"/>
      <c r="S102" s="648"/>
      <c r="T102" s="648"/>
      <c r="U102" s="648"/>
      <c r="V102" s="648"/>
      <c r="W102" s="648"/>
      <c r="X102" s="648"/>
      <c r="Y102" s="648"/>
      <c r="Z102" s="648"/>
      <c r="AA102" s="648"/>
      <c r="AB102" s="648"/>
      <c r="AC102" s="648"/>
      <c r="AD102" s="648"/>
      <c r="AE102" s="648"/>
      <c r="AF102" s="648"/>
      <c r="AG102" s="648"/>
      <c r="AH102" s="648"/>
      <c r="AI102" s="648"/>
      <c r="AJ102" s="648"/>
      <c r="AK102" s="648"/>
      <c r="AL102" s="648"/>
      <c r="AM102" s="648"/>
      <c r="AN102" s="648"/>
      <c r="AO102" s="648"/>
      <c r="AP102" s="648"/>
      <c r="AQ102" s="648"/>
      <c r="AR102" s="648"/>
      <c r="AS102" s="648"/>
      <c r="AT102" s="648"/>
      <c r="AU102" s="648"/>
      <c r="AV102" s="648"/>
      <c r="AW102" s="648"/>
      <c r="AX102" s="649"/>
    </row>
    <row r="103" spans="1:50" ht="15" customHeight="1">
      <c r="A103" s="1"/>
      <c r="B103" s="2"/>
      <c r="E103" s="646" t="s">
        <v>702</v>
      </c>
      <c r="F103" s="646"/>
      <c r="G103" s="646"/>
      <c r="H103" s="646"/>
      <c r="I103" s="646"/>
      <c r="J103" s="646"/>
      <c r="K103" s="647"/>
      <c r="L103" s="648"/>
      <c r="M103" s="648"/>
      <c r="N103" s="648"/>
      <c r="O103" s="648"/>
      <c r="P103" s="648"/>
      <c r="Q103" s="648"/>
      <c r="R103" s="648"/>
      <c r="S103" s="648"/>
      <c r="T103" s="648"/>
      <c r="U103" s="648"/>
      <c r="V103" s="648"/>
      <c r="W103" s="648"/>
      <c r="X103" s="648"/>
      <c r="Y103" s="648"/>
      <c r="Z103" s="648"/>
      <c r="AA103" s="648"/>
      <c r="AB103" s="648"/>
      <c r="AC103" s="648"/>
      <c r="AD103" s="648"/>
      <c r="AE103" s="648"/>
      <c r="AF103" s="648"/>
      <c r="AG103" s="648"/>
      <c r="AH103" s="648"/>
      <c r="AI103" s="648"/>
      <c r="AJ103" s="648"/>
      <c r="AK103" s="648"/>
      <c r="AL103" s="648"/>
      <c r="AM103" s="648"/>
      <c r="AN103" s="648"/>
      <c r="AO103" s="648"/>
      <c r="AP103" s="648"/>
      <c r="AQ103" s="648"/>
      <c r="AR103" s="648"/>
      <c r="AS103" s="648"/>
      <c r="AT103" s="648"/>
      <c r="AU103" s="648"/>
      <c r="AV103" s="648"/>
      <c r="AW103" s="648"/>
      <c r="AX103" s="649"/>
    </row>
    <row r="104" spans="1:50" ht="15" customHeight="1">
      <c r="A104" s="1"/>
      <c r="B104" s="2"/>
    </row>
    <row r="105" spans="1:50" ht="15" customHeight="1">
      <c r="A105" s="1"/>
      <c r="B105" s="2"/>
      <c r="D105" s="141" t="s">
        <v>704</v>
      </c>
    </row>
    <row r="106" spans="1:50" ht="15" customHeight="1">
      <c r="A106" s="1"/>
      <c r="B106" s="2"/>
      <c r="E106" s="650" t="s">
        <v>705</v>
      </c>
      <c r="F106" s="650"/>
      <c r="G106" s="650"/>
      <c r="H106" s="650"/>
      <c r="I106" s="650"/>
      <c r="J106" s="650"/>
      <c r="K106" s="650"/>
      <c r="L106" s="650"/>
      <c r="M106" s="650"/>
      <c r="N106" s="650"/>
      <c r="O106" s="650"/>
      <c r="P106" s="650"/>
      <c r="Q106" s="650"/>
      <c r="R106" s="650"/>
      <c r="S106" s="650"/>
      <c r="T106" s="643"/>
      <c r="U106" s="644"/>
      <c r="V106" s="644"/>
      <c r="W106" s="644"/>
      <c r="X106" s="644"/>
      <c r="Y106" s="644"/>
      <c r="Z106" s="644"/>
      <c r="AA106" s="644"/>
      <c r="AB106" s="644"/>
      <c r="AC106" s="644"/>
      <c r="AD106" s="644"/>
      <c r="AE106" s="644"/>
      <c r="AF106" s="644"/>
      <c r="AG106" s="644"/>
      <c r="AH106" s="644"/>
      <c r="AI106" s="644"/>
      <c r="AJ106" s="644"/>
      <c r="AK106" s="644"/>
      <c r="AL106" s="644"/>
      <c r="AM106" s="644"/>
      <c r="AN106" s="644"/>
      <c r="AO106" s="644"/>
      <c r="AP106" s="644"/>
      <c r="AQ106" s="644"/>
      <c r="AR106" s="644"/>
      <c r="AS106" s="644"/>
      <c r="AT106" s="644"/>
      <c r="AU106" s="644"/>
      <c r="AV106" s="644"/>
      <c r="AW106" s="644"/>
      <c r="AX106" s="645"/>
    </row>
    <row r="107" spans="1:50" ht="15" customHeight="1">
      <c r="A107" s="1"/>
      <c r="B107" s="2"/>
      <c r="F107" s="213" t="s">
        <v>706</v>
      </c>
    </row>
    <row r="108" spans="1:50" ht="15" customHeight="1">
      <c r="A108" s="1"/>
      <c r="B108" s="2"/>
      <c r="E108" s="5" t="s">
        <v>715</v>
      </c>
      <c r="F108" s="213"/>
      <c r="O108"/>
      <c r="P108"/>
      <c r="Q108"/>
      <c r="R108"/>
      <c r="S108"/>
      <c r="T108" s="643"/>
      <c r="U108" s="644"/>
      <c r="V108" s="644"/>
      <c r="W108" s="644"/>
      <c r="X108" s="644"/>
      <c r="Y108" s="644"/>
      <c r="Z108" s="644"/>
      <c r="AA108" s="644"/>
      <c r="AB108" s="644"/>
      <c r="AC108" s="644"/>
      <c r="AD108" s="644"/>
      <c r="AE108" s="644"/>
      <c r="AF108" s="644"/>
      <c r="AG108" s="644"/>
      <c r="AH108" s="644"/>
      <c r="AI108" s="644"/>
      <c r="AJ108" s="644"/>
      <c r="AK108" s="644"/>
      <c r="AL108" s="644"/>
      <c r="AM108" s="644"/>
      <c r="AN108" s="644"/>
      <c r="AO108" s="644"/>
      <c r="AP108" s="644"/>
      <c r="AQ108" s="644"/>
      <c r="AR108" s="644"/>
      <c r="AS108" s="644"/>
      <c r="AT108" s="644"/>
      <c r="AU108" s="644"/>
      <c r="AV108" s="644"/>
      <c r="AW108" s="644"/>
      <c r="AX108" s="645"/>
    </row>
    <row r="109" spans="1:50" ht="15" customHeight="1">
      <c r="A109" s="1"/>
      <c r="B109" s="2"/>
      <c r="F109" s="213"/>
    </row>
    <row r="110" spans="1:50" ht="15" customHeight="1">
      <c r="A110" s="1"/>
      <c r="B110" s="2"/>
      <c r="D110" s="141" t="s">
        <v>714</v>
      </c>
    </row>
    <row r="111" spans="1:50" ht="15" customHeight="1">
      <c r="A111" s="1"/>
      <c r="B111" s="2"/>
      <c r="E111" s="167" t="s">
        <v>722</v>
      </c>
    </row>
    <row r="112" spans="1:50" ht="15" customHeight="1">
      <c r="A112" s="1"/>
      <c r="B112" s="2"/>
      <c r="F112" s="167" t="s">
        <v>707</v>
      </c>
    </row>
    <row r="113" spans="1:50" ht="15" customHeight="1">
      <c r="A113" s="1"/>
      <c r="B113" s="2"/>
      <c r="F113" s="167" t="s">
        <v>708</v>
      </c>
    </row>
    <row r="114" spans="1:50" ht="15" customHeight="1">
      <c r="A114" s="1"/>
      <c r="B114" s="2"/>
      <c r="F114" s="167" t="s">
        <v>709</v>
      </c>
    </row>
    <row r="115" spans="1:50" ht="15" customHeight="1">
      <c r="A115" s="1"/>
      <c r="B115" s="2"/>
      <c r="F115" s="167" t="s">
        <v>710</v>
      </c>
    </row>
    <row r="116" spans="1:50" ht="15" customHeight="1">
      <c r="A116" s="1"/>
      <c r="B116" s="2"/>
      <c r="E116" s="167" t="s">
        <v>711</v>
      </c>
    </row>
    <row r="117" spans="1:50" ht="15" customHeight="1">
      <c r="A117" s="1"/>
      <c r="B117" s="2"/>
      <c r="F117" s="167" t="s">
        <v>723</v>
      </c>
    </row>
    <row r="118" spans="1:50" ht="15" customHeight="1">
      <c r="A118" s="1"/>
      <c r="B118" s="2"/>
      <c r="F118" s="167" t="s">
        <v>724</v>
      </c>
    </row>
    <row r="119" spans="1:50" ht="15" customHeight="1">
      <c r="A119" s="1"/>
      <c r="B119" s="2"/>
      <c r="F119" s="167" t="s">
        <v>712</v>
      </c>
    </row>
    <row r="120" spans="1:50" ht="15" customHeight="1">
      <c r="A120" s="1"/>
      <c r="B120" s="2"/>
      <c r="F120" s="167" t="s">
        <v>713</v>
      </c>
    </row>
    <row r="121" spans="1:50" ht="15" customHeight="1">
      <c r="A121" s="1"/>
      <c r="B121" s="2"/>
      <c r="F121" s="214"/>
    </row>
    <row r="122" spans="1:50" ht="15" customHeight="1">
      <c r="A122" s="1"/>
      <c r="B122" s="2"/>
      <c r="D122" s="141" t="s">
        <v>727</v>
      </c>
      <c r="F122" s="214"/>
    </row>
    <row r="123" spans="1:50" ht="15" customHeight="1">
      <c r="A123" s="1"/>
      <c r="B123" s="2"/>
      <c r="E123" s="564"/>
      <c r="F123" s="565"/>
      <c r="G123" s="565"/>
      <c r="H123" s="565"/>
      <c r="I123" s="565"/>
      <c r="J123" s="565"/>
      <c r="K123" s="565"/>
      <c r="L123" s="565"/>
      <c r="M123" s="565"/>
      <c r="N123" s="565"/>
      <c r="O123" s="565"/>
      <c r="P123" s="565"/>
      <c r="Q123" s="565"/>
      <c r="R123" s="565"/>
      <c r="S123" s="565"/>
      <c r="T123" s="565"/>
      <c r="U123" s="565"/>
      <c r="V123" s="565"/>
      <c r="W123" s="565"/>
      <c r="X123" s="565"/>
      <c r="Y123" s="565"/>
      <c r="Z123" s="565"/>
      <c r="AA123" s="565"/>
      <c r="AB123" s="565"/>
      <c r="AC123" s="565"/>
      <c r="AD123" s="565"/>
      <c r="AE123" s="565"/>
      <c r="AF123" s="565"/>
      <c r="AG123" s="565"/>
      <c r="AH123" s="565"/>
      <c r="AI123" s="565"/>
      <c r="AJ123" s="565"/>
      <c r="AK123" s="565"/>
      <c r="AL123" s="565"/>
      <c r="AM123" s="565"/>
      <c r="AN123" s="565"/>
      <c r="AO123" s="565"/>
      <c r="AP123" s="565"/>
      <c r="AQ123" s="565"/>
      <c r="AR123" s="565"/>
      <c r="AS123" s="565"/>
      <c r="AT123" s="565"/>
      <c r="AU123" s="565"/>
      <c r="AV123" s="565"/>
      <c r="AW123" s="565"/>
      <c r="AX123" s="566"/>
    </row>
    <row r="124" spans="1:50" ht="15" customHeight="1">
      <c r="A124" s="1"/>
      <c r="B124" s="2"/>
      <c r="E124" s="567"/>
      <c r="F124" s="568"/>
      <c r="G124" s="568"/>
      <c r="H124" s="568"/>
      <c r="I124" s="568"/>
      <c r="J124" s="568"/>
      <c r="K124" s="568"/>
      <c r="L124" s="568"/>
      <c r="M124" s="568"/>
      <c r="N124" s="568"/>
      <c r="O124" s="568"/>
      <c r="P124" s="568"/>
      <c r="Q124" s="568"/>
      <c r="R124" s="568"/>
      <c r="S124" s="568"/>
      <c r="T124" s="568"/>
      <c r="U124" s="568"/>
      <c r="V124" s="568"/>
      <c r="W124" s="568"/>
      <c r="X124" s="568"/>
      <c r="Y124" s="568"/>
      <c r="Z124" s="568"/>
      <c r="AA124" s="568"/>
      <c r="AB124" s="568"/>
      <c r="AC124" s="568"/>
      <c r="AD124" s="568"/>
      <c r="AE124" s="568"/>
      <c r="AF124" s="568"/>
      <c r="AG124" s="568"/>
      <c r="AH124" s="568"/>
      <c r="AI124" s="568"/>
      <c r="AJ124" s="568"/>
      <c r="AK124" s="568"/>
      <c r="AL124" s="568"/>
      <c r="AM124" s="568"/>
      <c r="AN124" s="568"/>
      <c r="AO124" s="568"/>
      <c r="AP124" s="568"/>
      <c r="AQ124" s="568"/>
      <c r="AR124" s="568"/>
      <c r="AS124" s="568"/>
      <c r="AT124" s="568"/>
      <c r="AU124" s="568"/>
      <c r="AV124" s="568"/>
      <c r="AW124" s="568"/>
      <c r="AX124" s="569"/>
    </row>
    <row r="125" spans="1:50" ht="15" customHeight="1">
      <c r="A125" s="1"/>
      <c r="B125" s="2"/>
      <c r="E125" s="567"/>
      <c r="F125" s="568"/>
      <c r="G125" s="568"/>
      <c r="H125" s="568"/>
      <c r="I125" s="568"/>
      <c r="J125" s="568"/>
      <c r="K125" s="568"/>
      <c r="L125" s="568"/>
      <c r="M125" s="568"/>
      <c r="N125" s="568"/>
      <c r="O125" s="568"/>
      <c r="P125" s="568"/>
      <c r="Q125" s="568"/>
      <c r="R125" s="568"/>
      <c r="S125" s="568"/>
      <c r="T125" s="568"/>
      <c r="U125" s="568"/>
      <c r="V125" s="568"/>
      <c r="W125" s="568"/>
      <c r="X125" s="568"/>
      <c r="Y125" s="568"/>
      <c r="Z125" s="568"/>
      <c r="AA125" s="568"/>
      <c r="AB125" s="568"/>
      <c r="AC125" s="568"/>
      <c r="AD125" s="568"/>
      <c r="AE125" s="568"/>
      <c r="AF125" s="568"/>
      <c r="AG125" s="568"/>
      <c r="AH125" s="568"/>
      <c r="AI125" s="568"/>
      <c r="AJ125" s="568"/>
      <c r="AK125" s="568"/>
      <c r="AL125" s="568"/>
      <c r="AM125" s="568"/>
      <c r="AN125" s="568"/>
      <c r="AO125" s="568"/>
      <c r="AP125" s="568"/>
      <c r="AQ125" s="568"/>
      <c r="AR125" s="568"/>
      <c r="AS125" s="568"/>
      <c r="AT125" s="568"/>
      <c r="AU125" s="568"/>
      <c r="AV125" s="568"/>
      <c r="AW125" s="568"/>
      <c r="AX125" s="569"/>
    </row>
    <row r="126" spans="1:50" ht="15" customHeight="1">
      <c r="A126" s="1"/>
      <c r="B126" s="2"/>
      <c r="E126" s="567"/>
      <c r="F126" s="568"/>
      <c r="G126" s="568"/>
      <c r="H126" s="568"/>
      <c r="I126" s="568"/>
      <c r="J126" s="568"/>
      <c r="K126" s="568"/>
      <c r="L126" s="568"/>
      <c r="M126" s="568"/>
      <c r="N126" s="568"/>
      <c r="O126" s="568"/>
      <c r="P126" s="568"/>
      <c r="Q126" s="568"/>
      <c r="R126" s="568"/>
      <c r="S126" s="568"/>
      <c r="T126" s="568"/>
      <c r="U126" s="568"/>
      <c r="V126" s="568"/>
      <c r="W126" s="568"/>
      <c r="X126" s="568"/>
      <c r="Y126" s="568"/>
      <c r="Z126" s="568"/>
      <c r="AA126" s="568"/>
      <c r="AB126" s="568"/>
      <c r="AC126" s="568"/>
      <c r="AD126" s="568"/>
      <c r="AE126" s="568"/>
      <c r="AF126" s="568"/>
      <c r="AG126" s="568"/>
      <c r="AH126" s="568"/>
      <c r="AI126" s="568"/>
      <c r="AJ126" s="568"/>
      <c r="AK126" s="568"/>
      <c r="AL126" s="568"/>
      <c r="AM126" s="568"/>
      <c r="AN126" s="568"/>
      <c r="AO126" s="568"/>
      <c r="AP126" s="568"/>
      <c r="AQ126" s="568"/>
      <c r="AR126" s="568"/>
      <c r="AS126" s="568"/>
      <c r="AT126" s="568"/>
      <c r="AU126" s="568"/>
      <c r="AV126" s="568"/>
      <c r="AW126" s="568"/>
      <c r="AX126" s="569"/>
    </row>
    <row r="127" spans="1:50" ht="15" customHeight="1">
      <c r="A127" s="1"/>
      <c r="B127" s="2"/>
      <c r="E127" s="567"/>
      <c r="F127" s="568"/>
      <c r="G127" s="568"/>
      <c r="H127" s="568"/>
      <c r="I127" s="568"/>
      <c r="J127" s="568"/>
      <c r="K127" s="568"/>
      <c r="L127" s="568"/>
      <c r="M127" s="568"/>
      <c r="N127" s="568"/>
      <c r="O127" s="568"/>
      <c r="P127" s="568"/>
      <c r="Q127" s="568"/>
      <c r="R127" s="568"/>
      <c r="S127" s="568"/>
      <c r="T127" s="568"/>
      <c r="U127" s="568"/>
      <c r="V127" s="568"/>
      <c r="W127" s="568"/>
      <c r="X127" s="568"/>
      <c r="Y127" s="568"/>
      <c r="Z127" s="568"/>
      <c r="AA127" s="568"/>
      <c r="AB127" s="568"/>
      <c r="AC127" s="568"/>
      <c r="AD127" s="568"/>
      <c r="AE127" s="568"/>
      <c r="AF127" s="568"/>
      <c r="AG127" s="568"/>
      <c r="AH127" s="568"/>
      <c r="AI127" s="568"/>
      <c r="AJ127" s="568"/>
      <c r="AK127" s="568"/>
      <c r="AL127" s="568"/>
      <c r="AM127" s="568"/>
      <c r="AN127" s="568"/>
      <c r="AO127" s="568"/>
      <c r="AP127" s="568"/>
      <c r="AQ127" s="568"/>
      <c r="AR127" s="568"/>
      <c r="AS127" s="568"/>
      <c r="AT127" s="568"/>
      <c r="AU127" s="568"/>
      <c r="AV127" s="568"/>
      <c r="AW127" s="568"/>
      <c r="AX127" s="569"/>
    </row>
    <row r="128" spans="1:50" ht="15" customHeight="1">
      <c r="A128" s="1"/>
      <c r="B128" s="2"/>
      <c r="E128" s="570"/>
      <c r="F128" s="571"/>
      <c r="G128" s="571"/>
      <c r="H128" s="571"/>
      <c r="I128" s="571"/>
      <c r="J128" s="571"/>
      <c r="K128" s="571"/>
      <c r="L128" s="571"/>
      <c r="M128" s="571"/>
      <c r="N128" s="571"/>
      <c r="O128" s="571"/>
      <c r="P128" s="571"/>
      <c r="Q128" s="571"/>
      <c r="R128" s="571"/>
      <c r="S128" s="571"/>
      <c r="T128" s="571"/>
      <c r="U128" s="571"/>
      <c r="V128" s="571"/>
      <c r="W128" s="571"/>
      <c r="X128" s="571"/>
      <c r="Y128" s="571"/>
      <c r="Z128" s="571"/>
      <c r="AA128" s="571"/>
      <c r="AB128" s="571"/>
      <c r="AC128" s="571"/>
      <c r="AD128" s="571"/>
      <c r="AE128" s="571"/>
      <c r="AF128" s="571"/>
      <c r="AG128" s="571"/>
      <c r="AH128" s="571"/>
      <c r="AI128" s="571"/>
      <c r="AJ128" s="571"/>
      <c r="AK128" s="571"/>
      <c r="AL128" s="571"/>
      <c r="AM128" s="571"/>
      <c r="AN128" s="571"/>
      <c r="AO128" s="571"/>
      <c r="AP128" s="571"/>
      <c r="AQ128" s="571"/>
      <c r="AR128" s="571"/>
      <c r="AS128" s="571"/>
      <c r="AT128" s="571"/>
      <c r="AU128" s="571"/>
      <c r="AV128" s="571"/>
      <c r="AW128" s="571"/>
      <c r="AX128" s="572"/>
    </row>
    <row r="129" spans="1:51" ht="15" customHeight="1">
      <c r="A129" s="1"/>
      <c r="B129" s="2"/>
      <c r="F129" s="214"/>
    </row>
    <row r="130" spans="1:51" ht="15" customHeight="1">
      <c r="A130" s="1"/>
      <c r="B130" s="2"/>
      <c r="C130" s="7" t="str">
        <f>ProgramName</f>
        <v>Energy Smart Program</v>
      </c>
      <c r="D130" s="8"/>
      <c r="E130" s="8"/>
      <c r="F130" s="8"/>
      <c r="G130" s="8"/>
      <c r="H130" s="8"/>
      <c r="I130" s="8"/>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457" t="str">
        <f>ProgramVersion</f>
        <v>Version 1.1</v>
      </c>
      <c r="AR130" s="457"/>
      <c r="AS130" s="457"/>
      <c r="AT130" s="457"/>
      <c r="AU130" s="457"/>
      <c r="AV130" s="457"/>
      <c r="AW130" s="457"/>
      <c r="AX130" s="457"/>
      <c r="AY130" s="457"/>
    </row>
    <row r="131" spans="1:51" ht="15" customHeight="1">
      <c r="A131" s="1"/>
      <c r="B131" s="2"/>
      <c r="C131" s="7" t="str">
        <f>ProgramNumber</f>
        <v>504.229.6868</v>
      </c>
      <c r="D131" s="8"/>
      <c r="E131" s="8"/>
      <c r="F131" s="8"/>
      <c r="G131" s="8"/>
      <c r="H131" s="8"/>
      <c r="I131" s="8"/>
      <c r="J131" s="7"/>
      <c r="K131" s="7"/>
      <c r="L131" s="7"/>
      <c r="M131" s="7"/>
      <c r="N131" s="7"/>
      <c r="O131" s="7"/>
      <c r="P131" s="7"/>
      <c r="Q131" s="7"/>
      <c r="R131" s="7"/>
      <c r="S131" s="7"/>
      <c r="T131" s="7"/>
      <c r="U131" s="7"/>
      <c r="V131" s="7"/>
      <c r="W131" s="7"/>
      <c r="X131" s="7"/>
      <c r="Y131" s="7"/>
      <c r="Z131" s="7"/>
      <c r="AA131" s="16" t="str">
        <f>ApplicationType</f>
        <v>New Construction Solutions Program</v>
      </c>
      <c r="AB131" s="7"/>
      <c r="AC131" s="7"/>
      <c r="AD131" s="7"/>
      <c r="AE131" s="7"/>
      <c r="AF131" s="7"/>
      <c r="AG131" s="7"/>
      <c r="AH131" s="7"/>
      <c r="AI131" s="7"/>
      <c r="AJ131" s="7"/>
      <c r="AK131" s="7"/>
      <c r="AL131" s="7"/>
      <c r="AM131" s="7"/>
      <c r="AN131" s="7"/>
      <c r="AO131" s="7"/>
      <c r="AP131" s="7"/>
      <c r="AQ131" s="422" t="str">
        <f>ProgramPropertyName</f>
        <v>Product of APTIM Environmental &amp; Infrastructure, LLC</v>
      </c>
      <c r="AR131" s="422"/>
      <c r="AS131" s="422"/>
      <c r="AT131" s="422"/>
      <c r="AU131" s="422"/>
      <c r="AV131" s="422"/>
      <c r="AW131" s="422"/>
      <c r="AX131" s="422"/>
      <c r="AY131" s="422"/>
    </row>
    <row r="132" spans="1:51" ht="15" customHeight="1">
      <c r="A132" s="1"/>
      <c r="B132" s="2"/>
      <c r="C132" s="211" t="s">
        <v>32</v>
      </c>
      <c r="D132" s="8"/>
      <c r="E132" s="8"/>
      <c r="F132" s="8"/>
      <c r="G132" s="8"/>
      <c r="H132" s="8"/>
      <c r="I132" s="8"/>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422"/>
      <c r="AR132" s="422"/>
      <c r="AS132" s="422"/>
      <c r="AT132" s="422"/>
      <c r="AU132" s="422"/>
      <c r="AV132" s="422"/>
      <c r="AW132" s="422"/>
      <c r="AX132" s="422"/>
      <c r="AY132" s="422"/>
    </row>
    <row r="133" spans="1:51" ht="15" hidden="1" customHeight="1"/>
    <row r="134" spans="1:51" ht="15" hidden="1" customHeight="1"/>
    <row r="135" spans="1:51" ht="15" hidden="1" customHeight="1"/>
    <row r="136" spans="1:51" ht="15" hidden="1" customHeight="1"/>
    <row r="137" spans="1:51" ht="15" hidden="1" customHeight="1"/>
    <row r="138" spans="1:51" ht="15" hidden="1" customHeight="1"/>
    <row r="139" spans="1:51" ht="15" hidden="1" customHeight="1"/>
    <row r="140" spans="1:51" ht="15" hidden="1" customHeight="1"/>
    <row r="141" spans="1:51" ht="15" hidden="1" customHeight="1"/>
    <row r="142" spans="1:51" ht="15" hidden="1" customHeight="1"/>
    <row r="143" spans="1:51" ht="15" hidden="1" customHeight="1"/>
    <row r="144" spans="1:51"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4.25" hidden="1"/>
    <row r="8903" ht="14.25" hidden="1"/>
    <row r="8904" ht="14.25" hidden="1"/>
    <row r="8905" ht="14.25" hidden="1"/>
    <row r="8906" ht="14.25" hidden="1"/>
    <row r="8907" ht="14.25" hidden="1"/>
    <row r="8908" ht="14.45" hidden="1" customHeight="1"/>
    <row r="8909" ht="14.45" hidden="1" customHeight="1"/>
    <row r="8910" ht="14.45" hidden="1" customHeight="1"/>
    <row r="8911" ht="14.45" hidden="1" customHeight="1"/>
    <row r="8912" ht="14.45" hidden="1" customHeight="1"/>
    <row r="8913" ht="14.45" hidden="1" customHeight="1"/>
    <row r="8914" ht="0" hidden="1" customHeight="1"/>
    <row r="8915" ht="0" hidden="1" customHeight="1"/>
    <row r="8916" ht="0" hidden="1" customHeight="1"/>
    <row r="8917" ht="0" hidden="1" customHeight="1"/>
    <row r="8918" ht="0" hidden="1" customHeight="1"/>
    <row r="8919" ht="0" hidden="1" customHeight="1"/>
    <row r="8920" ht="0" hidden="1" customHeight="1"/>
    <row r="8921" ht="0" hidden="1" customHeight="1"/>
    <row r="8922" ht="0" hidden="1" customHeight="1"/>
    <row r="8923" ht="0" hidden="1" customHeight="1"/>
    <row r="8924" ht="0" hidden="1" customHeight="1"/>
    <row r="8925" ht="0" hidden="1" customHeight="1"/>
    <row r="8926" ht="0" hidden="1" customHeight="1"/>
    <row r="8927" ht="0" hidden="1" customHeight="1"/>
    <row r="8928" ht="0" hidden="1" customHeight="1"/>
    <row r="8929" ht="0" hidden="1" customHeight="1"/>
    <row r="8930" ht="0" hidden="1" customHeight="1"/>
    <row r="8931" ht="0" hidden="1" customHeight="1"/>
    <row r="8932" ht="0" hidden="1" customHeight="1"/>
    <row r="8933" ht="0" hidden="1" customHeight="1"/>
    <row r="8934" ht="0" hidden="1" customHeight="1"/>
    <row r="8935" ht="0" hidden="1" customHeight="1"/>
    <row r="8936" ht="0" hidden="1" customHeight="1"/>
    <row r="8937" ht="0" hidden="1" customHeight="1"/>
    <row r="8938" ht="0" hidden="1" customHeight="1"/>
    <row r="8939" ht="0" hidden="1" customHeight="1"/>
    <row r="8940" ht="0" hidden="1" customHeight="1"/>
    <row r="8941" ht="0" hidden="1" customHeight="1"/>
    <row r="8942" ht="0" hidden="1" customHeight="1"/>
    <row r="8943" ht="0" hidden="1" customHeight="1"/>
    <row r="8944" ht="0" hidden="1" customHeight="1"/>
    <row r="8945" ht="0" hidden="1" customHeight="1"/>
    <row r="8946" ht="0" hidden="1" customHeight="1"/>
    <row r="8947" ht="0" hidden="1" customHeight="1"/>
    <row r="8948" ht="0" hidden="1" customHeight="1"/>
    <row r="8949" ht="0" hidden="1" customHeight="1"/>
    <row r="8950" ht="0" hidden="1" customHeight="1"/>
    <row r="8951" ht="0" hidden="1" customHeight="1"/>
    <row r="8952" ht="0" hidden="1" customHeight="1"/>
    <row r="8953" ht="0" hidden="1" customHeight="1"/>
    <row r="8954" ht="0" hidden="1" customHeight="1"/>
    <row r="8955" ht="0" hidden="1" customHeight="1"/>
    <row r="8956" ht="0" hidden="1" customHeight="1"/>
    <row r="8957" ht="0" hidden="1" customHeight="1"/>
    <row r="8958" ht="0" hidden="1" customHeight="1"/>
    <row r="8959" ht="0" hidden="1" customHeight="1"/>
    <row r="8960" ht="0" hidden="1" customHeight="1"/>
    <row r="8961" ht="0" hidden="1" customHeight="1"/>
    <row r="8962" ht="0" hidden="1" customHeight="1"/>
    <row r="8963" ht="0" hidden="1" customHeight="1"/>
    <row r="8964" ht="0" hidden="1" customHeight="1"/>
    <row r="8965" ht="0" hidden="1" customHeight="1"/>
    <row r="8966" ht="0" hidden="1" customHeight="1"/>
    <row r="8967" ht="0" hidden="1" customHeight="1"/>
    <row r="8968" ht="0" hidden="1" customHeight="1"/>
    <row r="8969" ht="0" hidden="1" customHeight="1"/>
    <row r="8970" ht="0" hidden="1" customHeight="1"/>
    <row r="8971" ht="0" hidden="1" customHeight="1"/>
    <row r="8972" ht="0" hidden="1" customHeight="1"/>
    <row r="8973" ht="0" hidden="1" customHeight="1"/>
    <row r="8974" ht="0" hidden="1" customHeight="1"/>
    <row r="8975" ht="0" hidden="1" customHeight="1"/>
    <row r="8976" ht="0" hidden="1" customHeight="1"/>
    <row r="8977" ht="0" hidden="1" customHeight="1"/>
    <row r="8978" ht="0" hidden="1" customHeight="1"/>
    <row r="8979" ht="0" hidden="1" customHeight="1"/>
    <row r="8980" ht="0" hidden="1" customHeight="1"/>
    <row r="8981" ht="0" hidden="1" customHeight="1"/>
    <row r="8982" ht="0" hidden="1" customHeight="1"/>
    <row r="8983" ht="0" hidden="1" customHeight="1"/>
  </sheetData>
  <sheetProtection algorithmName="SHA-512" hashValue="6dNP9mWdfYviiNtb+W/42jigsWnTVthseCj2BKC3zP0+VbEcfh2n6OyKlJhyHBLipO+5q+Brk8iaA2vfd3lsrQ==" saltValue="SRom5WH1Taw75ZF/JSmg1A==" spinCount="100000" sheet="1" objects="1" scenarios="1"/>
  <mergeCells count="77">
    <mergeCell ref="E123:AX128"/>
    <mergeCell ref="AQ130:AY130"/>
    <mergeCell ref="AQ131:AY132"/>
    <mergeCell ref="G12:AV13"/>
    <mergeCell ref="D31:R31"/>
    <mergeCell ref="T31:AH31"/>
    <mergeCell ref="D26:R26"/>
    <mergeCell ref="D17:J17"/>
    <mergeCell ref="D18:J18"/>
    <mergeCell ref="D19:J19"/>
    <mergeCell ref="K17:S17"/>
    <mergeCell ref="K18:S18"/>
    <mergeCell ref="K19:S19"/>
    <mergeCell ref="T21:AW21"/>
    <mergeCell ref="D27:R27"/>
    <mergeCell ref="D28:R28"/>
    <mergeCell ref="D29:R29"/>
    <mergeCell ref="D21:R21"/>
    <mergeCell ref="T22:AH22"/>
    <mergeCell ref="T23:AH23"/>
    <mergeCell ref="T24:AH24"/>
    <mergeCell ref="T25:AH25"/>
    <mergeCell ref="T26:AH26"/>
    <mergeCell ref="T27:AH27"/>
    <mergeCell ref="T28:AH28"/>
    <mergeCell ref="T29:AH29"/>
    <mergeCell ref="D22:R22"/>
    <mergeCell ref="D23:R23"/>
    <mergeCell ref="D24:R24"/>
    <mergeCell ref="D32:R32"/>
    <mergeCell ref="T32:AH32"/>
    <mergeCell ref="AI22:AW22"/>
    <mergeCell ref="AI23:AW23"/>
    <mergeCell ref="AI24:AW24"/>
    <mergeCell ref="AI25:AW25"/>
    <mergeCell ref="AI26:AW26"/>
    <mergeCell ref="AI27:AW27"/>
    <mergeCell ref="AI28:AW28"/>
    <mergeCell ref="AI29:AW29"/>
    <mergeCell ref="AI30:AW30"/>
    <mergeCell ref="AI31:AW31"/>
    <mergeCell ref="AI32:AW32"/>
    <mergeCell ref="D30:R30"/>
    <mergeCell ref="T30:AH30"/>
    <mergeCell ref="D25:R25"/>
    <mergeCell ref="K100:AX100"/>
    <mergeCell ref="E49:AX51"/>
    <mergeCell ref="E53:AX55"/>
    <mergeCell ref="E57:AX59"/>
    <mergeCell ref="F81:J84"/>
    <mergeCell ref="F61:J64"/>
    <mergeCell ref="F65:J68"/>
    <mergeCell ref="F69:J72"/>
    <mergeCell ref="F73:J76"/>
    <mergeCell ref="F77:J80"/>
    <mergeCell ref="K61:AX64"/>
    <mergeCell ref="K65:AX68"/>
    <mergeCell ref="K69:AX72"/>
    <mergeCell ref="K73:AX76"/>
    <mergeCell ref="K77:AX80"/>
    <mergeCell ref="K81:AX84"/>
    <mergeCell ref="D15:AX15"/>
    <mergeCell ref="T108:AX108"/>
    <mergeCell ref="E101:J101"/>
    <mergeCell ref="E102:J102"/>
    <mergeCell ref="E103:J103"/>
    <mergeCell ref="K101:AX101"/>
    <mergeCell ref="K102:AX102"/>
    <mergeCell ref="K103:AX103"/>
    <mergeCell ref="E106:S106"/>
    <mergeCell ref="T106:AX106"/>
    <mergeCell ref="E86:AX88"/>
    <mergeCell ref="E90:AX92"/>
    <mergeCell ref="E94:AX96"/>
    <mergeCell ref="E99:J99"/>
    <mergeCell ref="E100:J100"/>
    <mergeCell ref="K99:AX99"/>
  </mergeCells>
  <conditionalFormatting sqref="D22">
    <cfRule type="expression" dxfId="97" priority="23">
      <formula>ISBLANK(D22:G22)</formula>
    </cfRule>
  </conditionalFormatting>
  <conditionalFormatting sqref="D23:D32">
    <cfRule type="expression" dxfId="96" priority="22">
      <formula>ISBLANK(D23:G23)</formula>
    </cfRule>
  </conditionalFormatting>
  <conditionalFormatting sqref="T23:T32">
    <cfRule type="expression" dxfId="95" priority="21">
      <formula>ISBLANK(T23:W23)</formula>
    </cfRule>
  </conditionalFormatting>
  <conditionalFormatting sqref="AI23:AI32">
    <cfRule type="expression" dxfId="94" priority="20">
      <formula>ISBLANK(AI23:AL23)</formula>
    </cfRule>
  </conditionalFormatting>
  <conditionalFormatting sqref="K17:K19">
    <cfRule type="expression" dxfId="93" priority="19">
      <formula>ISBLANK(K17:N17)</formula>
    </cfRule>
  </conditionalFormatting>
  <conditionalFormatting sqref="E49">
    <cfRule type="expression" dxfId="92" priority="18">
      <formula>ISBLANK(E49:H49)</formula>
    </cfRule>
  </conditionalFormatting>
  <conditionalFormatting sqref="E53">
    <cfRule type="expression" dxfId="91" priority="17">
      <formula>ISBLANK(E53:H53)</formula>
    </cfRule>
  </conditionalFormatting>
  <conditionalFormatting sqref="E57">
    <cfRule type="expression" dxfId="90" priority="16">
      <formula>ISBLANK(E57:H57)</formula>
    </cfRule>
  </conditionalFormatting>
  <conditionalFormatting sqref="K61">
    <cfRule type="expression" dxfId="89" priority="15">
      <formula>ISBLANK(K61:N61)</formula>
    </cfRule>
  </conditionalFormatting>
  <conditionalFormatting sqref="K65">
    <cfRule type="expression" dxfId="88" priority="14">
      <formula>ISBLANK(K65:N65)</formula>
    </cfRule>
  </conditionalFormatting>
  <conditionalFormatting sqref="K69">
    <cfRule type="expression" dxfId="87" priority="13">
      <formula>ISBLANK(K69:N69)</formula>
    </cfRule>
  </conditionalFormatting>
  <conditionalFormatting sqref="K73">
    <cfRule type="expression" dxfId="86" priority="12">
      <formula>ISBLANK(K73:N73)</formula>
    </cfRule>
  </conditionalFormatting>
  <conditionalFormatting sqref="K77">
    <cfRule type="expression" dxfId="85" priority="11">
      <formula>ISBLANK(K77:N77)</formula>
    </cfRule>
  </conditionalFormatting>
  <conditionalFormatting sqref="K81">
    <cfRule type="expression" dxfId="84" priority="10">
      <formula>ISBLANK(K81:N81)</formula>
    </cfRule>
  </conditionalFormatting>
  <conditionalFormatting sqref="E86">
    <cfRule type="expression" dxfId="83" priority="9">
      <formula>ISBLANK(E86:H86)</formula>
    </cfRule>
  </conditionalFormatting>
  <conditionalFormatting sqref="E90">
    <cfRule type="expression" dxfId="82" priority="8">
      <formula>ISBLANK(E90:H90)</formula>
    </cfRule>
  </conditionalFormatting>
  <conditionalFormatting sqref="E94">
    <cfRule type="expression" dxfId="81" priority="7">
      <formula>ISBLANK(E94:H94)</formula>
    </cfRule>
  </conditionalFormatting>
  <conditionalFormatting sqref="K99">
    <cfRule type="expression" dxfId="80" priority="6">
      <formula>ISBLANK(K99:N99)</formula>
    </cfRule>
  </conditionalFormatting>
  <conditionalFormatting sqref="K100:K103">
    <cfRule type="expression" dxfId="79" priority="5">
      <formula>ISBLANK(K100:N100)</formula>
    </cfRule>
  </conditionalFormatting>
  <conditionalFormatting sqref="T106">
    <cfRule type="expression" dxfId="78" priority="4">
      <formula>ISBLANK(T106:W106)</formula>
    </cfRule>
  </conditionalFormatting>
  <conditionalFormatting sqref="T108">
    <cfRule type="expression" dxfId="77" priority="3">
      <formula>ISBLANK(T108:W108)</formula>
    </cfRule>
  </conditionalFormatting>
  <conditionalFormatting sqref="E123">
    <cfRule type="expression" dxfId="76" priority="2">
      <formula>ISBLANK(E123:H123)</formula>
    </cfRule>
  </conditionalFormatting>
  <hyperlinks>
    <hyperlink ref="C132" r:id="rId1" xr:uid="{5C49A4DC-1F48-4FA9-B309-672F89B05AE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A2CCC-2E89-4551-88F9-8A50A0F534AE}">
  <sheetPr codeName="Sheet13">
    <pageSetUpPr fitToPage="1"/>
  </sheetPr>
  <dimension ref="A1:AY8958"/>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23" t="s">
        <v>741</v>
      </c>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5"/>
      <c r="AX12" s="5"/>
      <c r="AY12" s="5"/>
    </row>
    <row r="13" spans="1:51" ht="15" customHeight="1">
      <c r="A13" s="1"/>
      <c r="B13" s="2"/>
      <c r="C13" s="5"/>
      <c r="D13" s="6"/>
      <c r="E13" s="6"/>
      <c r="F13" s="6"/>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5"/>
      <c r="AX13" s="5"/>
      <c r="AY13" s="5"/>
    </row>
    <row r="14" spans="1:51" ht="15" customHeight="1" thickBot="1">
      <c r="A14" s="1"/>
      <c r="B14" s="2"/>
      <c r="H14" s="5"/>
      <c r="I14" s="5"/>
      <c r="J14" s="5"/>
      <c r="K14" s="5"/>
      <c r="L14" s="5"/>
      <c r="M14" s="5"/>
      <c r="N14" s="5"/>
      <c r="O14" s="5"/>
      <c r="P14" s="5"/>
      <c r="Q14" s="5"/>
      <c r="R14" s="5"/>
      <c r="S14" s="5"/>
      <c r="T14" s="5"/>
      <c r="U14" s="5"/>
      <c r="V14" s="5"/>
      <c r="W14" s="5"/>
      <c r="X14" s="5"/>
      <c r="AD14" s="5"/>
      <c r="AE14" s="5"/>
      <c r="AF14" s="5"/>
      <c r="AG14" s="5"/>
      <c r="AH14" s="5"/>
      <c r="AI14" s="5"/>
      <c r="AJ14" s="5"/>
      <c r="AK14" s="5"/>
      <c r="AL14" s="5"/>
      <c r="AM14" s="5"/>
      <c r="AN14" s="5"/>
      <c r="AO14" s="5"/>
      <c r="AP14" s="5"/>
      <c r="AQ14" s="5"/>
      <c r="AR14" s="5"/>
      <c r="AS14" s="5"/>
      <c r="AT14" s="5"/>
      <c r="AU14" s="5"/>
      <c r="AV14" s="5"/>
      <c r="AW14" s="5"/>
      <c r="AY14" s="5"/>
    </row>
    <row r="15" spans="1:51" ht="15" customHeight="1">
      <c r="A15" s="1"/>
      <c r="B15" s="2"/>
      <c r="D15" s="675" t="s">
        <v>743</v>
      </c>
      <c r="E15" s="662"/>
      <c r="F15" s="662"/>
      <c r="G15" s="662"/>
      <c r="H15" s="662"/>
      <c r="I15" s="662"/>
      <c r="J15" s="662"/>
      <c r="K15" s="662"/>
      <c r="L15" s="662"/>
      <c r="M15" s="662"/>
      <c r="N15" s="662"/>
      <c r="O15" s="662"/>
      <c r="P15" s="662"/>
      <c r="Q15" s="662"/>
      <c r="R15" s="662"/>
      <c r="S15" s="662"/>
      <c r="T15" s="673"/>
      <c r="U15" s="661" t="s">
        <v>744</v>
      </c>
      <c r="V15" s="662"/>
      <c r="W15" s="662"/>
      <c r="X15" s="662"/>
      <c r="Y15" s="662"/>
      <c r="Z15" s="662"/>
      <c r="AA15" s="662"/>
      <c r="AB15" s="662"/>
      <c r="AC15" s="662"/>
      <c r="AD15" s="662"/>
      <c r="AE15" s="662"/>
      <c r="AF15" s="662"/>
      <c r="AG15" s="673"/>
      <c r="AH15" s="661" t="s">
        <v>745</v>
      </c>
      <c r="AI15" s="662"/>
      <c r="AJ15" s="662"/>
      <c r="AK15" s="662"/>
      <c r="AL15" s="662"/>
      <c r="AM15" s="662"/>
      <c r="AN15" s="673"/>
      <c r="AO15" s="661" t="s">
        <v>746</v>
      </c>
      <c r="AP15" s="662"/>
      <c r="AQ15" s="662"/>
      <c r="AR15" s="662"/>
      <c r="AS15" s="662"/>
      <c r="AT15" s="662"/>
      <c r="AU15" s="673"/>
      <c r="AV15" s="661" t="s">
        <v>175</v>
      </c>
      <c r="AW15" s="662"/>
      <c r="AX15" s="663"/>
      <c r="AY15" s="5"/>
    </row>
    <row r="16" spans="1:51" ht="15" customHeight="1">
      <c r="A16" s="1"/>
      <c r="B16" s="2"/>
      <c r="D16" s="676"/>
      <c r="E16" s="665"/>
      <c r="F16" s="665"/>
      <c r="G16" s="665"/>
      <c r="H16" s="665"/>
      <c r="I16" s="665"/>
      <c r="J16" s="665"/>
      <c r="K16" s="665"/>
      <c r="L16" s="665"/>
      <c r="M16" s="665"/>
      <c r="N16" s="665"/>
      <c r="O16" s="665"/>
      <c r="P16" s="665"/>
      <c r="Q16" s="665"/>
      <c r="R16" s="665"/>
      <c r="S16" s="665"/>
      <c r="T16" s="674"/>
      <c r="U16" s="664"/>
      <c r="V16" s="665"/>
      <c r="W16" s="665"/>
      <c r="X16" s="665"/>
      <c r="Y16" s="665"/>
      <c r="Z16" s="665"/>
      <c r="AA16" s="665"/>
      <c r="AB16" s="665"/>
      <c r="AC16" s="665"/>
      <c r="AD16" s="665"/>
      <c r="AE16" s="665"/>
      <c r="AF16" s="665"/>
      <c r="AG16" s="674"/>
      <c r="AH16" s="664"/>
      <c r="AI16" s="665"/>
      <c r="AJ16" s="665"/>
      <c r="AK16" s="665"/>
      <c r="AL16" s="665"/>
      <c r="AM16" s="665"/>
      <c r="AN16" s="674"/>
      <c r="AO16" s="664"/>
      <c r="AP16" s="665"/>
      <c r="AQ16" s="665"/>
      <c r="AR16" s="665"/>
      <c r="AS16" s="665"/>
      <c r="AT16" s="665"/>
      <c r="AU16" s="674"/>
      <c r="AV16" s="664"/>
      <c r="AW16" s="665"/>
      <c r="AX16" s="666"/>
      <c r="AY16" s="5"/>
    </row>
    <row r="17" spans="1:51" ht="15" customHeight="1">
      <c r="A17" s="1"/>
      <c r="B17" s="2"/>
      <c r="D17" s="667" t="s">
        <v>332</v>
      </c>
      <c r="E17" s="668"/>
      <c r="F17" s="668"/>
      <c r="G17" s="668"/>
      <c r="H17" s="668"/>
      <c r="I17" s="668"/>
      <c r="J17" s="668"/>
      <c r="K17" s="668"/>
      <c r="L17" s="668"/>
      <c r="M17" s="668"/>
      <c r="N17" s="668"/>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9"/>
      <c r="AY17" s="5"/>
    </row>
    <row r="18" spans="1:51" ht="50.1" customHeight="1">
      <c r="A18" s="1"/>
      <c r="B18" s="2"/>
      <c r="D18" s="681" t="s">
        <v>747</v>
      </c>
      <c r="E18" s="671"/>
      <c r="F18" s="671"/>
      <c r="G18" s="671"/>
      <c r="H18" s="671"/>
      <c r="I18" s="671"/>
      <c r="J18" s="671"/>
      <c r="K18" s="671"/>
      <c r="L18" s="671"/>
      <c r="M18" s="671"/>
      <c r="N18" s="671"/>
      <c r="O18" s="671"/>
      <c r="P18" s="671"/>
      <c r="Q18" s="671"/>
      <c r="R18" s="671"/>
      <c r="S18" s="671"/>
      <c r="T18" s="680"/>
      <c r="U18" s="670" t="s">
        <v>773</v>
      </c>
      <c r="V18" s="671"/>
      <c r="W18" s="671"/>
      <c r="X18" s="671"/>
      <c r="Y18" s="671"/>
      <c r="Z18" s="671"/>
      <c r="AA18" s="671"/>
      <c r="AB18" s="671"/>
      <c r="AC18" s="671"/>
      <c r="AD18" s="671"/>
      <c r="AE18" s="671"/>
      <c r="AF18" s="671"/>
      <c r="AG18" s="680"/>
      <c r="AH18" s="677">
        <v>0.35</v>
      </c>
      <c r="AI18" s="678"/>
      <c r="AJ18" s="678"/>
      <c r="AK18" s="678"/>
      <c r="AL18" s="678"/>
      <c r="AM18" s="678"/>
      <c r="AN18" s="679"/>
      <c r="AO18" s="677">
        <v>0.35</v>
      </c>
      <c r="AP18" s="678"/>
      <c r="AQ18" s="678"/>
      <c r="AR18" s="678"/>
      <c r="AS18" s="678"/>
      <c r="AT18" s="678"/>
      <c r="AU18" s="679"/>
      <c r="AV18" s="670" t="s">
        <v>748</v>
      </c>
      <c r="AW18" s="671"/>
      <c r="AX18" s="672"/>
      <c r="AY18" s="5"/>
    </row>
    <row r="19" spans="1:51" ht="15" customHeight="1">
      <c r="A19" s="1"/>
      <c r="B19" s="2"/>
      <c r="D19" s="667" t="s">
        <v>749</v>
      </c>
      <c r="E19" s="668"/>
      <c r="F19" s="668"/>
      <c r="G19" s="668"/>
      <c r="H19" s="668"/>
      <c r="I19" s="668"/>
      <c r="J19" s="668"/>
      <c r="K19" s="668"/>
      <c r="L19" s="668"/>
      <c r="M19" s="668"/>
      <c r="N19" s="668"/>
      <c r="O19" s="668"/>
      <c r="P19" s="668"/>
      <c r="Q19" s="668"/>
      <c r="R19" s="668"/>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9"/>
      <c r="AY19" s="5"/>
    </row>
    <row r="20" spans="1:51" ht="50.1" customHeight="1">
      <c r="A20" s="1"/>
      <c r="B20" s="2"/>
      <c r="D20" s="681" t="s">
        <v>750</v>
      </c>
      <c r="E20" s="671"/>
      <c r="F20" s="671"/>
      <c r="G20" s="671"/>
      <c r="H20" s="671"/>
      <c r="I20" s="671"/>
      <c r="J20" s="671"/>
      <c r="K20" s="671"/>
      <c r="L20" s="671"/>
      <c r="M20" s="671"/>
      <c r="N20" s="671"/>
      <c r="O20" s="671"/>
      <c r="P20" s="671"/>
      <c r="Q20" s="671"/>
      <c r="R20" s="671"/>
      <c r="S20" s="671"/>
      <c r="T20" s="680"/>
      <c r="U20" s="670" t="s">
        <v>751</v>
      </c>
      <c r="V20" s="671"/>
      <c r="W20" s="671"/>
      <c r="X20" s="671"/>
      <c r="Y20" s="671"/>
      <c r="Z20" s="671"/>
      <c r="AA20" s="671"/>
      <c r="AB20" s="671"/>
      <c r="AC20" s="671"/>
      <c r="AD20" s="671"/>
      <c r="AE20" s="671"/>
      <c r="AF20" s="671"/>
      <c r="AG20" s="680"/>
      <c r="AH20" s="682">
        <v>17</v>
      </c>
      <c r="AI20" s="683"/>
      <c r="AJ20" s="683"/>
      <c r="AK20" s="683"/>
      <c r="AL20" s="683"/>
      <c r="AM20" s="683"/>
      <c r="AN20" s="684"/>
      <c r="AO20" s="682">
        <v>17</v>
      </c>
      <c r="AP20" s="683"/>
      <c r="AQ20" s="683"/>
      <c r="AR20" s="683"/>
      <c r="AS20" s="683"/>
      <c r="AT20" s="683"/>
      <c r="AU20" s="684"/>
      <c r="AV20" s="670" t="s">
        <v>752</v>
      </c>
      <c r="AW20" s="671"/>
      <c r="AX20" s="672"/>
      <c r="AY20" s="5"/>
    </row>
    <row r="21" spans="1:51" ht="50.1" customHeight="1">
      <c r="A21" s="1"/>
      <c r="B21" s="2"/>
      <c r="D21" s="685" t="s">
        <v>753</v>
      </c>
      <c r="E21" s="686"/>
      <c r="F21" s="686"/>
      <c r="G21" s="686"/>
      <c r="H21" s="686"/>
      <c r="I21" s="686"/>
      <c r="J21" s="686"/>
      <c r="K21" s="686"/>
      <c r="L21" s="686"/>
      <c r="M21" s="686"/>
      <c r="N21" s="686"/>
      <c r="O21" s="686"/>
      <c r="P21" s="686"/>
      <c r="Q21" s="686"/>
      <c r="R21" s="686"/>
      <c r="S21" s="686"/>
      <c r="T21" s="687"/>
      <c r="U21" s="688" t="s">
        <v>751</v>
      </c>
      <c r="V21" s="686"/>
      <c r="W21" s="686"/>
      <c r="X21" s="686"/>
      <c r="Y21" s="686"/>
      <c r="Z21" s="686"/>
      <c r="AA21" s="686"/>
      <c r="AB21" s="686"/>
      <c r="AC21" s="686"/>
      <c r="AD21" s="686"/>
      <c r="AE21" s="686"/>
      <c r="AF21" s="686"/>
      <c r="AG21" s="687"/>
      <c r="AH21" s="690">
        <v>50</v>
      </c>
      <c r="AI21" s="691"/>
      <c r="AJ21" s="691"/>
      <c r="AK21" s="691"/>
      <c r="AL21" s="691"/>
      <c r="AM21" s="691"/>
      <c r="AN21" s="692"/>
      <c r="AO21" s="690">
        <v>50</v>
      </c>
      <c r="AP21" s="691"/>
      <c r="AQ21" s="691"/>
      <c r="AR21" s="691"/>
      <c r="AS21" s="691"/>
      <c r="AT21" s="691"/>
      <c r="AU21" s="692"/>
      <c r="AV21" s="688" t="s">
        <v>752</v>
      </c>
      <c r="AW21" s="686"/>
      <c r="AX21" s="689"/>
      <c r="AY21" s="5"/>
    </row>
    <row r="22" spans="1:51" ht="50.1" customHeight="1">
      <c r="A22" s="1"/>
      <c r="B22" s="2"/>
      <c r="D22" s="681" t="s">
        <v>754</v>
      </c>
      <c r="E22" s="671"/>
      <c r="F22" s="671"/>
      <c r="G22" s="671"/>
      <c r="H22" s="671"/>
      <c r="I22" s="671"/>
      <c r="J22" s="671"/>
      <c r="K22" s="671"/>
      <c r="L22" s="671"/>
      <c r="M22" s="671"/>
      <c r="N22" s="671"/>
      <c r="O22" s="671"/>
      <c r="P22" s="671"/>
      <c r="Q22" s="671"/>
      <c r="R22" s="671"/>
      <c r="S22" s="671"/>
      <c r="T22" s="680"/>
      <c r="U22" s="670" t="s">
        <v>751</v>
      </c>
      <c r="V22" s="671"/>
      <c r="W22" s="671"/>
      <c r="X22" s="671"/>
      <c r="Y22" s="671"/>
      <c r="Z22" s="671"/>
      <c r="AA22" s="671"/>
      <c r="AB22" s="671"/>
      <c r="AC22" s="671"/>
      <c r="AD22" s="671"/>
      <c r="AE22" s="671"/>
      <c r="AF22" s="671"/>
      <c r="AG22" s="680"/>
      <c r="AH22" s="682">
        <v>25</v>
      </c>
      <c r="AI22" s="683"/>
      <c r="AJ22" s="683"/>
      <c r="AK22" s="683"/>
      <c r="AL22" s="683"/>
      <c r="AM22" s="683"/>
      <c r="AN22" s="684"/>
      <c r="AO22" s="682">
        <v>25</v>
      </c>
      <c r="AP22" s="683"/>
      <c r="AQ22" s="683"/>
      <c r="AR22" s="683"/>
      <c r="AS22" s="683"/>
      <c r="AT22" s="683"/>
      <c r="AU22" s="684"/>
      <c r="AV22" s="670" t="s">
        <v>752</v>
      </c>
      <c r="AW22" s="671"/>
      <c r="AX22" s="672"/>
      <c r="AY22" s="5"/>
    </row>
    <row r="23" spans="1:51" ht="50.1" customHeight="1">
      <c r="A23" s="1"/>
      <c r="B23" s="2"/>
      <c r="D23" s="685" t="s">
        <v>755</v>
      </c>
      <c r="E23" s="686"/>
      <c r="F23" s="686"/>
      <c r="G23" s="686"/>
      <c r="H23" s="686"/>
      <c r="I23" s="686"/>
      <c r="J23" s="686"/>
      <c r="K23" s="686"/>
      <c r="L23" s="686"/>
      <c r="M23" s="686"/>
      <c r="N23" s="686"/>
      <c r="O23" s="686"/>
      <c r="P23" s="686"/>
      <c r="Q23" s="686"/>
      <c r="R23" s="686"/>
      <c r="S23" s="686"/>
      <c r="T23" s="687"/>
      <c r="U23" s="688" t="s">
        <v>751</v>
      </c>
      <c r="V23" s="686"/>
      <c r="W23" s="686"/>
      <c r="X23" s="686"/>
      <c r="Y23" s="686"/>
      <c r="Z23" s="686"/>
      <c r="AA23" s="686"/>
      <c r="AB23" s="686"/>
      <c r="AC23" s="686"/>
      <c r="AD23" s="686"/>
      <c r="AE23" s="686"/>
      <c r="AF23" s="686"/>
      <c r="AG23" s="687"/>
      <c r="AH23" s="690">
        <v>32</v>
      </c>
      <c r="AI23" s="691"/>
      <c r="AJ23" s="691"/>
      <c r="AK23" s="691"/>
      <c r="AL23" s="691"/>
      <c r="AM23" s="691"/>
      <c r="AN23" s="692"/>
      <c r="AO23" s="690">
        <v>32</v>
      </c>
      <c r="AP23" s="691"/>
      <c r="AQ23" s="691"/>
      <c r="AR23" s="691"/>
      <c r="AS23" s="691"/>
      <c r="AT23" s="691"/>
      <c r="AU23" s="692"/>
      <c r="AV23" s="693" t="s">
        <v>752</v>
      </c>
      <c r="AW23" s="694"/>
      <c r="AX23" s="695"/>
      <c r="AY23" s="5"/>
    </row>
    <row r="24" spans="1:51" ht="50.1" customHeight="1">
      <c r="A24" s="1"/>
      <c r="B24" s="2"/>
      <c r="D24" s="681" t="s">
        <v>756</v>
      </c>
      <c r="E24" s="671"/>
      <c r="F24" s="671"/>
      <c r="G24" s="671"/>
      <c r="H24" s="671"/>
      <c r="I24" s="671"/>
      <c r="J24" s="671"/>
      <c r="K24" s="671"/>
      <c r="L24" s="671"/>
      <c r="M24" s="671"/>
      <c r="N24" s="671"/>
      <c r="O24" s="671"/>
      <c r="P24" s="671"/>
      <c r="Q24" s="671"/>
      <c r="R24" s="671"/>
      <c r="S24" s="671"/>
      <c r="T24" s="680"/>
      <c r="U24" s="670" t="s">
        <v>751</v>
      </c>
      <c r="V24" s="671"/>
      <c r="W24" s="671"/>
      <c r="X24" s="671"/>
      <c r="Y24" s="671"/>
      <c r="Z24" s="671"/>
      <c r="AA24" s="671"/>
      <c r="AB24" s="671"/>
      <c r="AC24" s="671"/>
      <c r="AD24" s="671"/>
      <c r="AE24" s="671"/>
      <c r="AF24" s="671"/>
      <c r="AG24" s="680"/>
      <c r="AH24" s="682">
        <v>29</v>
      </c>
      <c r="AI24" s="683"/>
      <c r="AJ24" s="683"/>
      <c r="AK24" s="683"/>
      <c r="AL24" s="683"/>
      <c r="AM24" s="683"/>
      <c r="AN24" s="684"/>
      <c r="AO24" s="682">
        <v>29</v>
      </c>
      <c r="AP24" s="683"/>
      <c r="AQ24" s="683"/>
      <c r="AR24" s="683"/>
      <c r="AS24" s="683"/>
      <c r="AT24" s="683"/>
      <c r="AU24" s="684"/>
      <c r="AV24" s="696" t="s">
        <v>752</v>
      </c>
      <c r="AW24" s="697"/>
      <c r="AX24" s="698"/>
      <c r="AY24" s="5"/>
    </row>
    <row r="25" spans="1:51" ht="50.1" customHeight="1">
      <c r="A25" s="1"/>
      <c r="B25" s="2"/>
      <c r="D25" s="685" t="s">
        <v>757</v>
      </c>
      <c r="E25" s="686"/>
      <c r="F25" s="686"/>
      <c r="G25" s="686"/>
      <c r="H25" s="686"/>
      <c r="I25" s="686"/>
      <c r="J25" s="686"/>
      <c r="K25" s="686"/>
      <c r="L25" s="686"/>
      <c r="M25" s="686"/>
      <c r="N25" s="686"/>
      <c r="O25" s="686"/>
      <c r="P25" s="686"/>
      <c r="Q25" s="686"/>
      <c r="R25" s="686"/>
      <c r="S25" s="686"/>
      <c r="T25" s="687"/>
      <c r="U25" s="688" t="s">
        <v>751</v>
      </c>
      <c r="V25" s="686"/>
      <c r="W25" s="686"/>
      <c r="X25" s="686"/>
      <c r="Y25" s="686"/>
      <c r="Z25" s="686"/>
      <c r="AA25" s="686"/>
      <c r="AB25" s="686"/>
      <c r="AC25" s="686"/>
      <c r="AD25" s="686"/>
      <c r="AE25" s="686"/>
      <c r="AF25" s="686"/>
      <c r="AG25" s="687"/>
      <c r="AH25" s="690">
        <v>87</v>
      </c>
      <c r="AI25" s="691"/>
      <c r="AJ25" s="691"/>
      <c r="AK25" s="691"/>
      <c r="AL25" s="691"/>
      <c r="AM25" s="691"/>
      <c r="AN25" s="692"/>
      <c r="AO25" s="690">
        <v>87</v>
      </c>
      <c r="AP25" s="691"/>
      <c r="AQ25" s="691"/>
      <c r="AR25" s="691"/>
      <c r="AS25" s="691"/>
      <c r="AT25" s="691"/>
      <c r="AU25" s="692"/>
      <c r="AV25" s="693" t="s">
        <v>752</v>
      </c>
      <c r="AW25" s="694"/>
      <c r="AX25" s="695"/>
      <c r="AY25" s="5"/>
    </row>
    <row r="26" spans="1:51" ht="15">
      <c r="A26" s="1"/>
      <c r="B26" s="2"/>
      <c r="D26" s="667" t="s">
        <v>333</v>
      </c>
      <c r="E26" s="668"/>
      <c r="F26" s="668"/>
      <c r="G26" s="668"/>
      <c r="H26" s="668"/>
      <c r="I26" s="668"/>
      <c r="J26" s="668"/>
      <c r="K26" s="668"/>
      <c r="L26" s="668"/>
      <c r="M26" s="668"/>
      <c r="N26" s="668"/>
      <c r="O26" s="668"/>
      <c r="P26" s="668"/>
      <c r="Q26" s="668"/>
      <c r="R26" s="668"/>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9"/>
      <c r="AY26" s="5"/>
    </row>
    <row r="27" spans="1:51" ht="150" customHeight="1">
      <c r="A27" s="1"/>
      <c r="B27" s="2"/>
      <c r="D27" s="681" t="s">
        <v>758</v>
      </c>
      <c r="E27" s="671"/>
      <c r="F27" s="671"/>
      <c r="G27" s="671"/>
      <c r="H27" s="671"/>
      <c r="I27" s="671"/>
      <c r="J27" s="671"/>
      <c r="K27" s="671"/>
      <c r="L27" s="671"/>
      <c r="M27" s="671"/>
      <c r="N27" s="671"/>
      <c r="O27" s="671"/>
      <c r="P27" s="671"/>
      <c r="Q27" s="671"/>
      <c r="R27" s="671"/>
      <c r="S27" s="671"/>
      <c r="T27" s="680"/>
      <c r="U27" s="670" t="s">
        <v>774</v>
      </c>
      <c r="V27" s="671"/>
      <c r="W27" s="671"/>
      <c r="X27" s="671"/>
      <c r="Y27" s="671"/>
      <c r="Z27" s="671"/>
      <c r="AA27" s="671"/>
      <c r="AB27" s="671"/>
      <c r="AC27" s="671"/>
      <c r="AD27" s="671"/>
      <c r="AE27" s="671"/>
      <c r="AF27" s="671"/>
      <c r="AG27" s="680"/>
      <c r="AH27" s="682">
        <v>45</v>
      </c>
      <c r="AI27" s="683"/>
      <c r="AJ27" s="683"/>
      <c r="AK27" s="683"/>
      <c r="AL27" s="683"/>
      <c r="AM27" s="683"/>
      <c r="AN27" s="684"/>
      <c r="AO27" s="682">
        <v>45</v>
      </c>
      <c r="AP27" s="683"/>
      <c r="AQ27" s="683"/>
      <c r="AR27" s="683"/>
      <c r="AS27" s="683"/>
      <c r="AT27" s="683"/>
      <c r="AU27" s="684"/>
      <c r="AV27" s="670" t="s">
        <v>759</v>
      </c>
      <c r="AW27" s="671"/>
      <c r="AX27" s="672"/>
      <c r="AY27" s="5"/>
    </row>
    <row r="28" spans="1:51" ht="150" customHeight="1">
      <c r="A28" s="1"/>
      <c r="B28" s="2"/>
      <c r="D28" s="685" t="s">
        <v>760</v>
      </c>
      <c r="E28" s="686"/>
      <c r="F28" s="686"/>
      <c r="G28" s="686"/>
      <c r="H28" s="686"/>
      <c r="I28" s="686"/>
      <c r="J28" s="686"/>
      <c r="K28" s="686"/>
      <c r="L28" s="686"/>
      <c r="M28" s="686"/>
      <c r="N28" s="686"/>
      <c r="O28" s="686"/>
      <c r="P28" s="686"/>
      <c r="Q28" s="686"/>
      <c r="R28" s="686"/>
      <c r="S28" s="686"/>
      <c r="T28" s="687"/>
      <c r="U28" s="688" t="s">
        <v>775</v>
      </c>
      <c r="V28" s="686"/>
      <c r="W28" s="686"/>
      <c r="X28" s="686"/>
      <c r="Y28" s="686"/>
      <c r="Z28" s="686"/>
      <c r="AA28" s="686"/>
      <c r="AB28" s="686"/>
      <c r="AC28" s="686"/>
      <c r="AD28" s="686"/>
      <c r="AE28" s="686"/>
      <c r="AF28" s="686"/>
      <c r="AG28" s="687"/>
      <c r="AH28" s="690">
        <v>48</v>
      </c>
      <c r="AI28" s="691"/>
      <c r="AJ28" s="691"/>
      <c r="AK28" s="691"/>
      <c r="AL28" s="691"/>
      <c r="AM28" s="691"/>
      <c r="AN28" s="692"/>
      <c r="AO28" s="690">
        <v>48</v>
      </c>
      <c r="AP28" s="691"/>
      <c r="AQ28" s="691"/>
      <c r="AR28" s="691"/>
      <c r="AS28" s="691"/>
      <c r="AT28" s="691"/>
      <c r="AU28" s="692"/>
      <c r="AV28" s="688" t="s">
        <v>759</v>
      </c>
      <c r="AW28" s="686"/>
      <c r="AX28" s="689"/>
      <c r="AY28" s="5"/>
    </row>
    <row r="29" spans="1:51" ht="185.1" customHeight="1">
      <c r="A29" s="1"/>
      <c r="B29" s="2"/>
      <c r="D29" s="681" t="s">
        <v>278</v>
      </c>
      <c r="E29" s="671"/>
      <c r="F29" s="671"/>
      <c r="G29" s="671"/>
      <c r="H29" s="671"/>
      <c r="I29" s="671"/>
      <c r="J29" s="671"/>
      <c r="K29" s="671"/>
      <c r="L29" s="671"/>
      <c r="M29" s="671"/>
      <c r="N29" s="671"/>
      <c r="O29" s="671"/>
      <c r="P29" s="671"/>
      <c r="Q29" s="671"/>
      <c r="R29" s="671"/>
      <c r="S29" s="671"/>
      <c r="T29" s="680"/>
      <c r="U29" s="670" t="s">
        <v>776</v>
      </c>
      <c r="V29" s="671"/>
      <c r="W29" s="671"/>
      <c r="X29" s="671"/>
      <c r="Y29" s="671"/>
      <c r="Z29" s="671"/>
      <c r="AA29" s="671"/>
      <c r="AB29" s="671"/>
      <c r="AC29" s="671"/>
      <c r="AD29" s="671"/>
      <c r="AE29" s="671"/>
      <c r="AF29" s="671"/>
      <c r="AG29" s="680"/>
      <c r="AH29" s="682">
        <v>22</v>
      </c>
      <c r="AI29" s="683"/>
      <c r="AJ29" s="683"/>
      <c r="AK29" s="683"/>
      <c r="AL29" s="683"/>
      <c r="AM29" s="683"/>
      <c r="AN29" s="684"/>
      <c r="AO29" s="682">
        <v>22</v>
      </c>
      <c r="AP29" s="683"/>
      <c r="AQ29" s="683"/>
      <c r="AR29" s="683"/>
      <c r="AS29" s="683"/>
      <c r="AT29" s="683"/>
      <c r="AU29" s="684"/>
      <c r="AV29" s="670" t="s">
        <v>759</v>
      </c>
      <c r="AW29" s="671"/>
      <c r="AX29" s="672"/>
      <c r="AY29" s="5"/>
    </row>
    <row r="30" spans="1:51" ht="200.1" customHeight="1">
      <c r="A30" s="1"/>
      <c r="B30" s="2"/>
      <c r="D30" s="685" t="s">
        <v>279</v>
      </c>
      <c r="E30" s="686"/>
      <c r="F30" s="686"/>
      <c r="G30" s="686"/>
      <c r="H30" s="686"/>
      <c r="I30" s="686"/>
      <c r="J30" s="686"/>
      <c r="K30" s="686"/>
      <c r="L30" s="686"/>
      <c r="M30" s="686"/>
      <c r="N30" s="686"/>
      <c r="O30" s="686"/>
      <c r="P30" s="686"/>
      <c r="Q30" s="686"/>
      <c r="R30" s="686"/>
      <c r="S30" s="686"/>
      <c r="T30" s="687"/>
      <c r="U30" s="688" t="s">
        <v>777</v>
      </c>
      <c r="V30" s="686"/>
      <c r="W30" s="686"/>
      <c r="X30" s="686"/>
      <c r="Y30" s="686"/>
      <c r="Z30" s="686"/>
      <c r="AA30" s="686"/>
      <c r="AB30" s="686"/>
      <c r="AC30" s="686"/>
      <c r="AD30" s="686"/>
      <c r="AE30" s="686"/>
      <c r="AF30" s="686"/>
      <c r="AG30" s="687"/>
      <c r="AH30" s="690">
        <v>21</v>
      </c>
      <c r="AI30" s="691"/>
      <c r="AJ30" s="691"/>
      <c r="AK30" s="691"/>
      <c r="AL30" s="691"/>
      <c r="AM30" s="691"/>
      <c r="AN30" s="692"/>
      <c r="AO30" s="690">
        <v>21</v>
      </c>
      <c r="AP30" s="691"/>
      <c r="AQ30" s="691"/>
      <c r="AR30" s="691"/>
      <c r="AS30" s="691"/>
      <c r="AT30" s="691"/>
      <c r="AU30" s="692"/>
      <c r="AV30" s="688" t="s">
        <v>759</v>
      </c>
      <c r="AW30" s="686"/>
      <c r="AX30" s="689"/>
      <c r="AY30" s="5"/>
    </row>
    <row r="31" spans="1:51" ht="60" customHeight="1">
      <c r="A31" s="1"/>
      <c r="B31" s="2"/>
      <c r="D31" s="681" t="s">
        <v>761</v>
      </c>
      <c r="E31" s="671"/>
      <c r="F31" s="671"/>
      <c r="G31" s="671"/>
      <c r="H31" s="671"/>
      <c r="I31" s="671"/>
      <c r="J31" s="671"/>
      <c r="K31" s="671"/>
      <c r="L31" s="671"/>
      <c r="M31" s="671"/>
      <c r="N31" s="671"/>
      <c r="O31" s="671"/>
      <c r="P31" s="671"/>
      <c r="Q31" s="671"/>
      <c r="R31" s="671"/>
      <c r="S31" s="671"/>
      <c r="T31" s="680"/>
      <c r="U31" s="670" t="s">
        <v>778</v>
      </c>
      <c r="V31" s="671"/>
      <c r="W31" s="671"/>
      <c r="X31" s="671"/>
      <c r="Y31" s="671"/>
      <c r="Z31" s="671"/>
      <c r="AA31" s="671"/>
      <c r="AB31" s="671"/>
      <c r="AC31" s="671"/>
      <c r="AD31" s="671"/>
      <c r="AE31" s="671"/>
      <c r="AF31" s="671"/>
      <c r="AG31" s="680"/>
      <c r="AH31" s="682">
        <v>28</v>
      </c>
      <c r="AI31" s="683"/>
      <c r="AJ31" s="683"/>
      <c r="AK31" s="683"/>
      <c r="AL31" s="683"/>
      <c r="AM31" s="683"/>
      <c r="AN31" s="684"/>
      <c r="AO31" s="682">
        <v>28</v>
      </c>
      <c r="AP31" s="683"/>
      <c r="AQ31" s="683"/>
      <c r="AR31" s="683"/>
      <c r="AS31" s="683"/>
      <c r="AT31" s="683"/>
      <c r="AU31" s="684"/>
      <c r="AV31" s="670" t="s">
        <v>752</v>
      </c>
      <c r="AW31" s="671"/>
      <c r="AX31" s="672"/>
      <c r="AY31" s="5"/>
    </row>
    <row r="32" spans="1:51" ht="75" customHeight="1">
      <c r="A32" s="1"/>
      <c r="B32" s="2"/>
      <c r="D32" s="685" t="s">
        <v>281</v>
      </c>
      <c r="E32" s="686"/>
      <c r="F32" s="686"/>
      <c r="G32" s="686"/>
      <c r="H32" s="686"/>
      <c r="I32" s="686"/>
      <c r="J32" s="686"/>
      <c r="K32" s="686"/>
      <c r="L32" s="686"/>
      <c r="M32" s="686"/>
      <c r="N32" s="686"/>
      <c r="O32" s="686"/>
      <c r="P32" s="686"/>
      <c r="Q32" s="686"/>
      <c r="R32" s="686"/>
      <c r="S32" s="686"/>
      <c r="T32" s="687"/>
      <c r="U32" s="688" t="s">
        <v>779</v>
      </c>
      <c r="V32" s="686"/>
      <c r="W32" s="686"/>
      <c r="X32" s="686"/>
      <c r="Y32" s="686"/>
      <c r="Z32" s="686"/>
      <c r="AA32" s="686"/>
      <c r="AB32" s="686"/>
      <c r="AC32" s="686"/>
      <c r="AD32" s="686"/>
      <c r="AE32" s="686"/>
      <c r="AF32" s="686"/>
      <c r="AG32" s="687"/>
      <c r="AH32" s="690">
        <v>28</v>
      </c>
      <c r="AI32" s="691"/>
      <c r="AJ32" s="691"/>
      <c r="AK32" s="691"/>
      <c r="AL32" s="691"/>
      <c r="AM32" s="691"/>
      <c r="AN32" s="692"/>
      <c r="AO32" s="690">
        <v>28</v>
      </c>
      <c r="AP32" s="691"/>
      <c r="AQ32" s="691"/>
      <c r="AR32" s="691"/>
      <c r="AS32" s="691"/>
      <c r="AT32" s="691"/>
      <c r="AU32" s="692"/>
      <c r="AV32" s="688" t="s">
        <v>759</v>
      </c>
      <c r="AW32" s="686"/>
      <c r="AX32" s="689"/>
      <c r="AY32" s="5"/>
    </row>
    <row r="33" spans="1:51" ht="125.1" customHeight="1">
      <c r="A33" s="1"/>
      <c r="B33" s="2"/>
      <c r="D33" s="681" t="s">
        <v>282</v>
      </c>
      <c r="E33" s="671"/>
      <c r="F33" s="671"/>
      <c r="G33" s="671"/>
      <c r="H33" s="671"/>
      <c r="I33" s="671"/>
      <c r="J33" s="671"/>
      <c r="K33" s="671"/>
      <c r="L33" s="671"/>
      <c r="M33" s="671"/>
      <c r="N33" s="671"/>
      <c r="O33" s="671"/>
      <c r="P33" s="671"/>
      <c r="Q33" s="671"/>
      <c r="R33" s="671"/>
      <c r="S33" s="671"/>
      <c r="T33" s="680"/>
      <c r="U33" s="670" t="s">
        <v>780</v>
      </c>
      <c r="V33" s="671"/>
      <c r="W33" s="671"/>
      <c r="X33" s="671"/>
      <c r="Y33" s="671"/>
      <c r="Z33" s="671"/>
      <c r="AA33" s="671"/>
      <c r="AB33" s="671"/>
      <c r="AC33" s="671"/>
      <c r="AD33" s="671"/>
      <c r="AE33" s="671"/>
      <c r="AF33" s="671"/>
      <c r="AG33" s="680"/>
      <c r="AH33" s="682">
        <v>16</v>
      </c>
      <c r="AI33" s="683"/>
      <c r="AJ33" s="683"/>
      <c r="AK33" s="683"/>
      <c r="AL33" s="683"/>
      <c r="AM33" s="683"/>
      <c r="AN33" s="684"/>
      <c r="AO33" s="682">
        <v>16</v>
      </c>
      <c r="AP33" s="683"/>
      <c r="AQ33" s="683"/>
      <c r="AR33" s="683"/>
      <c r="AS33" s="683"/>
      <c r="AT33" s="683"/>
      <c r="AU33" s="684"/>
      <c r="AV33" s="670" t="s">
        <v>759</v>
      </c>
      <c r="AW33" s="671"/>
      <c r="AX33" s="672"/>
      <c r="AY33" s="5"/>
    </row>
    <row r="34" spans="1:51" ht="90" customHeight="1">
      <c r="A34" s="1"/>
      <c r="B34" s="2"/>
      <c r="D34" s="685" t="s">
        <v>283</v>
      </c>
      <c r="E34" s="686"/>
      <c r="F34" s="686"/>
      <c r="G34" s="686"/>
      <c r="H34" s="686"/>
      <c r="I34" s="686"/>
      <c r="J34" s="686"/>
      <c r="K34" s="686"/>
      <c r="L34" s="686"/>
      <c r="M34" s="686"/>
      <c r="N34" s="686"/>
      <c r="O34" s="686"/>
      <c r="P34" s="686"/>
      <c r="Q34" s="686"/>
      <c r="R34" s="686"/>
      <c r="S34" s="686"/>
      <c r="T34" s="687"/>
      <c r="U34" s="688" t="s">
        <v>781</v>
      </c>
      <c r="V34" s="686"/>
      <c r="W34" s="686"/>
      <c r="X34" s="686"/>
      <c r="Y34" s="686"/>
      <c r="Z34" s="686"/>
      <c r="AA34" s="686"/>
      <c r="AB34" s="686"/>
      <c r="AC34" s="686"/>
      <c r="AD34" s="686"/>
      <c r="AE34" s="686"/>
      <c r="AF34" s="686"/>
      <c r="AG34" s="687"/>
      <c r="AH34" s="690">
        <v>16</v>
      </c>
      <c r="AI34" s="691"/>
      <c r="AJ34" s="691"/>
      <c r="AK34" s="691"/>
      <c r="AL34" s="691"/>
      <c r="AM34" s="691"/>
      <c r="AN34" s="692"/>
      <c r="AO34" s="690">
        <v>16</v>
      </c>
      <c r="AP34" s="691"/>
      <c r="AQ34" s="691"/>
      <c r="AR34" s="691"/>
      <c r="AS34" s="691"/>
      <c r="AT34" s="691"/>
      <c r="AU34" s="692"/>
      <c r="AV34" s="688" t="s">
        <v>759</v>
      </c>
      <c r="AW34" s="686"/>
      <c r="AX34" s="689"/>
      <c r="AY34" s="5"/>
    </row>
    <row r="35" spans="1:51" ht="15">
      <c r="A35" s="1"/>
      <c r="B35" s="2"/>
      <c r="D35" s="667" t="s">
        <v>334</v>
      </c>
      <c r="E35" s="668"/>
      <c r="F35" s="668"/>
      <c r="G35" s="668"/>
      <c r="H35" s="668"/>
      <c r="I35" s="668"/>
      <c r="J35" s="668"/>
      <c r="K35" s="668"/>
      <c r="L35" s="668"/>
      <c r="M35" s="668"/>
      <c r="N35" s="668"/>
      <c r="O35" s="668"/>
      <c r="P35" s="668"/>
      <c r="Q35" s="668"/>
      <c r="R35" s="668"/>
      <c r="S35" s="668"/>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9"/>
      <c r="AY35" s="5"/>
    </row>
    <row r="36" spans="1:51" ht="39.950000000000003" customHeight="1">
      <c r="A36" s="1"/>
      <c r="B36" s="2"/>
      <c r="D36" s="681" t="s">
        <v>284</v>
      </c>
      <c r="E36" s="671"/>
      <c r="F36" s="671"/>
      <c r="G36" s="671"/>
      <c r="H36" s="671"/>
      <c r="I36" s="671"/>
      <c r="J36" s="671"/>
      <c r="K36" s="671"/>
      <c r="L36" s="671"/>
      <c r="M36" s="671"/>
      <c r="N36" s="671"/>
      <c r="O36" s="671"/>
      <c r="P36" s="671"/>
      <c r="Q36" s="671"/>
      <c r="R36" s="671"/>
      <c r="S36" s="671"/>
      <c r="T36" s="680"/>
      <c r="U36" s="670" t="s">
        <v>762</v>
      </c>
      <c r="V36" s="671"/>
      <c r="W36" s="671"/>
      <c r="X36" s="671"/>
      <c r="Y36" s="671"/>
      <c r="Z36" s="671"/>
      <c r="AA36" s="671"/>
      <c r="AB36" s="671"/>
      <c r="AC36" s="671"/>
      <c r="AD36" s="671"/>
      <c r="AE36" s="671"/>
      <c r="AF36" s="671"/>
      <c r="AG36" s="680"/>
      <c r="AH36" s="682">
        <v>64</v>
      </c>
      <c r="AI36" s="683"/>
      <c r="AJ36" s="683"/>
      <c r="AK36" s="683"/>
      <c r="AL36" s="683"/>
      <c r="AM36" s="683"/>
      <c r="AN36" s="684"/>
      <c r="AO36" s="682">
        <v>64</v>
      </c>
      <c r="AP36" s="683"/>
      <c r="AQ36" s="683"/>
      <c r="AR36" s="683"/>
      <c r="AS36" s="683"/>
      <c r="AT36" s="683"/>
      <c r="AU36" s="684"/>
      <c r="AV36" s="670" t="s">
        <v>752</v>
      </c>
      <c r="AW36" s="671"/>
      <c r="AX36" s="672"/>
      <c r="AY36" s="5"/>
    </row>
    <row r="37" spans="1:51" ht="39.950000000000003" customHeight="1">
      <c r="A37" s="1"/>
      <c r="B37" s="2"/>
      <c r="D37" s="685" t="s">
        <v>285</v>
      </c>
      <c r="E37" s="686"/>
      <c r="F37" s="686"/>
      <c r="G37" s="686"/>
      <c r="H37" s="686"/>
      <c r="I37" s="686"/>
      <c r="J37" s="686"/>
      <c r="K37" s="686"/>
      <c r="L37" s="686"/>
      <c r="M37" s="686"/>
      <c r="N37" s="686"/>
      <c r="O37" s="686"/>
      <c r="P37" s="686"/>
      <c r="Q37" s="686"/>
      <c r="R37" s="686"/>
      <c r="S37" s="686"/>
      <c r="T37" s="687"/>
      <c r="U37" s="688" t="s">
        <v>763</v>
      </c>
      <c r="V37" s="686"/>
      <c r="W37" s="686"/>
      <c r="X37" s="686"/>
      <c r="Y37" s="686"/>
      <c r="Z37" s="686"/>
      <c r="AA37" s="686"/>
      <c r="AB37" s="686"/>
      <c r="AC37" s="686"/>
      <c r="AD37" s="686"/>
      <c r="AE37" s="686"/>
      <c r="AF37" s="686"/>
      <c r="AG37" s="687"/>
      <c r="AH37" s="690">
        <v>40</v>
      </c>
      <c r="AI37" s="691"/>
      <c r="AJ37" s="691"/>
      <c r="AK37" s="691"/>
      <c r="AL37" s="691"/>
      <c r="AM37" s="691"/>
      <c r="AN37" s="692"/>
      <c r="AO37" s="690">
        <v>40</v>
      </c>
      <c r="AP37" s="691"/>
      <c r="AQ37" s="691"/>
      <c r="AR37" s="691"/>
      <c r="AS37" s="691"/>
      <c r="AT37" s="691"/>
      <c r="AU37" s="692"/>
      <c r="AV37" s="688" t="s">
        <v>764</v>
      </c>
      <c r="AW37" s="686"/>
      <c r="AX37" s="689"/>
      <c r="AY37" s="5"/>
    </row>
    <row r="38" spans="1:51" ht="39.950000000000003" customHeight="1">
      <c r="A38" s="1"/>
      <c r="B38" s="2"/>
      <c r="D38" s="681" t="s">
        <v>286</v>
      </c>
      <c r="E38" s="671"/>
      <c r="F38" s="671"/>
      <c r="G38" s="671"/>
      <c r="H38" s="671"/>
      <c r="I38" s="671"/>
      <c r="J38" s="671"/>
      <c r="K38" s="671"/>
      <c r="L38" s="671"/>
      <c r="M38" s="671"/>
      <c r="N38" s="671"/>
      <c r="O38" s="671"/>
      <c r="P38" s="671"/>
      <c r="Q38" s="671"/>
      <c r="R38" s="671"/>
      <c r="S38" s="671"/>
      <c r="T38" s="680"/>
      <c r="U38" s="670" t="s">
        <v>765</v>
      </c>
      <c r="V38" s="671"/>
      <c r="W38" s="671"/>
      <c r="X38" s="671"/>
      <c r="Y38" s="671"/>
      <c r="Z38" s="671"/>
      <c r="AA38" s="671"/>
      <c r="AB38" s="671"/>
      <c r="AC38" s="671"/>
      <c r="AD38" s="671"/>
      <c r="AE38" s="671"/>
      <c r="AF38" s="671"/>
      <c r="AG38" s="680"/>
      <c r="AH38" s="682">
        <v>62</v>
      </c>
      <c r="AI38" s="683"/>
      <c r="AJ38" s="683"/>
      <c r="AK38" s="683"/>
      <c r="AL38" s="683"/>
      <c r="AM38" s="683"/>
      <c r="AN38" s="684"/>
      <c r="AO38" s="682">
        <v>62</v>
      </c>
      <c r="AP38" s="683"/>
      <c r="AQ38" s="683"/>
      <c r="AR38" s="683"/>
      <c r="AS38" s="683"/>
      <c r="AT38" s="683"/>
      <c r="AU38" s="684"/>
      <c r="AV38" s="670" t="s">
        <v>752</v>
      </c>
      <c r="AW38" s="671"/>
      <c r="AX38" s="672"/>
      <c r="AY38" s="5"/>
    </row>
    <row r="39" spans="1:51" ht="39.950000000000003" customHeight="1">
      <c r="A39" s="1"/>
      <c r="B39" s="2"/>
      <c r="D39" s="685" t="s">
        <v>287</v>
      </c>
      <c r="E39" s="686"/>
      <c r="F39" s="686"/>
      <c r="G39" s="686"/>
      <c r="H39" s="686"/>
      <c r="I39" s="686"/>
      <c r="J39" s="686"/>
      <c r="K39" s="686"/>
      <c r="L39" s="686"/>
      <c r="M39" s="686"/>
      <c r="N39" s="686"/>
      <c r="O39" s="686"/>
      <c r="P39" s="686"/>
      <c r="Q39" s="686"/>
      <c r="R39" s="686"/>
      <c r="S39" s="686"/>
      <c r="T39" s="687"/>
      <c r="U39" s="688" t="s">
        <v>765</v>
      </c>
      <c r="V39" s="686"/>
      <c r="W39" s="686"/>
      <c r="X39" s="686"/>
      <c r="Y39" s="686"/>
      <c r="Z39" s="686"/>
      <c r="AA39" s="686"/>
      <c r="AB39" s="686"/>
      <c r="AC39" s="686"/>
      <c r="AD39" s="686"/>
      <c r="AE39" s="686"/>
      <c r="AF39" s="686"/>
      <c r="AG39" s="687"/>
      <c r="AH39" s="690">
        <v>165</v>
      </c>
      <c r="AI39" s="691"/>
      <c r="AJ39" s="691"/>
      <c r="AK39" s="691"/>
      <c r="AL39" s="691"/>
      <c r="AM39" s="691"/>
      <c r="AN39" s="692"/>
      <c r="AO39" s="690">
        <v>165</v>
      </c>
      <c r="AP39" s="691"/>
      <c r="AQ39" s="691"/>
      <c r="AR39" s="691"/>
      <c r="AS39" s="691"/>
      <c r="AT39" s="691"/>
      <c r="AU39" s="692"/>
      <c r="AV39" s="688" t="s">
        <v>752</v>
      </c>
      <c r="AW39" s="686"/>
      <c r="AX39" s="689"/>
      <c r="AY39" s="5"/>
    </row>
    <row r="40" spans="1:51" ht="15">
      <c r="A40" s="1"/>
      <c r="B40" s="2"/>
      <c r="D40" s="667" t="s">
        <v>766</v>
      </c>
      <c r="E40" s="668"/>
      <c r="F40" s="668"/>
      <c r="G40" s="668"/>
      <c r="H40" s="668"/>
      <c r="I40" s="668"/>
      <c r="J40" s="668"/>
      <c r="K40" s="668"/>
      <c r="L40" s="668"/>
      <c r="M40" s="668"/>
      <c r="N40" s="668"/>
      <c r="O40" s="668"/>
      <c r="P40" s="668"/>
      <c r="Q40" s="668"/>
      <c r="R40" s="668"/>
      <c r="S40" s="668"/>
      <c r="T40" s="668"/>
      <c r="U40" s="668"/>
      <c r="V40" s="668"/>
      <c r="W40" s="668"/>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668"/>
      <c r="AU40" s="668"/>
      <c r="AV40" s="668"/>
      <c r="AW40" s="668"/>
      <c r="AX40" s="669"/>
      <c r="AY40" s="5"/>
    </row>
    <row r="41" spans="1:51" ht="39.950000000000003" customHeight="1">
      <c r="A41" s="1"/>
      <c r="B41" s="2"/>
      <c r="D41" s="681" t="s">
        <v>288</v>
      </c>
      <c r="E41" s="671"/>
      <c r="F41" s="671"/>
      <c r="G41" s="671"/>
      <c r="H41" s="671"/>
      <c r="I41" s="671"/>
      <c r="J41" s="671"/>
      <c r="K41" s="671"/>
      <c r="L41" s="671"/>
      <c r="M41" s="671"/>
      <c r="N41" s="671"/>
      <c r="O41" s="671"/>
      <c r="P41" s="671"/>
      <c r="Q41" s="671"/>
      <c r="R41" s="671"/>
      <c r="S41" s="671"/>
      <c r="T41" s="680"/>
      <c r="U41" s="670" t="s">
        <v>767</v>
      </c>
      <c r="V41" s="671"/>
      <c r="W41" s="671"/>
      <c r="X41" s="671"/>
      <c r="Y41" s="671"/>
      <c r="Z41" s="671"/>
      <c r="AA41" s="671"/>
      <c r="AB41" s="671"/>
      <c r="AC41" s="671"/>
      <c r="AD41" s="671"/>
      <c r="AE41" s="671"/>
      <c r="AF41" s="671"/>
      <c r="AG41" s="680"/>
      <c r="AH41" s="682">
        <v>149</v>
      </c>
      <c r="AI41" s="683"/>
      <c r="AJ41" s="683"/>
      <c r="AK41" s="683"/>
      <c r="AL41" s="683"/>
      <c r="AM41" s="683"/>
      <c r="AN41" s="684"/>
      <c r="AO41" s="682">
        <v>149</v>
      </c>
      <c r="AP41" s="683"/>
      <c r="AQ41" s="683"/>
      <c r="AR41" s="683"/>
      <c r="AS41" s="683"/>
      <c r="AT41" s="683"/>
      <c r="AU41" s="684"/>
      <c r="AV41" s="670" t="s">
        <v>752</v>
      </c>
      <c r="AW41" s="671"/>
      <c r="AX41" s="672"/>
      <c r="AY41" s="5"/>
    </row>
    <row r="42" spans="1:51" ht="39.950000000000003" customHeight="1">
      <c r="A42" s="1"/>
      <c r="B42" s="2"/>
      <c r="D42" s="685" t="s">
        <v>289</v>
      </c>
      <c r="E42" s="686"/>
      <c r="F42" s="686"/>
      <c r="G42" s="686"/>
      <c r="H42" s="686"/>
      <c r="I42" s="686"/>
      <c r="J42" s="686"/>
      <c r="K42" s="686"/>
      <c r="L42" s="686"/>
      <c r="M42" s="686"/>
      <c r="N42" s="686"/>
      <c r="O42" s="686"/>
      <c r="P42" s="686"/>
      <c r="Q42" s="686"/>
      <c r="R42" s="686"/>
      <c r="S42" s="686"/>
      <c r="T42" s="687"/>
      <c r="U42" s="688" t="s">
        <v>767</v>
      </c>
      <c r="V42" s="686"/>
      <c r="W42" s="686"/>
      <c r="X42" s="686"/>
      <c r="Y42" s="686"/>
      <c r="Z42" s="686"/>
      <c r="AA42" s="686"/>
      <c r="AB42" s="686"/>
      <c r="AC42" s="686"/>
      <c r="AD42" s="686"/>
      <c r="AE42" s="686"/>
      <c r="AF42" s="686"/>
      <c r="AG42" s="687"/>
      <c r="AH42" s="690">
        <v>1868</v>
      </c>
      <c r="AI42" s="691"/>
      <c r="AJ42" s="691"/>
      <c r="AK42" s="691"/>
      <c r="AL42" s="691"/>
      <c r="AM42" s="691"/>
      <c r="AN42" s="692"/>
      <c r="AO42" s="690">
        <v>1868</v>
      </c>
      <c r="AP42" s="691"/>
      <c r="AQ42" s="691"/>
      <c r="AR42" s="691"/>
      <c r="AS42" s="691"/>
      <c r="AT42" s="691"/>
      <c r="AU42" s="692"/>
      <c r="AV42" s="688" t="s">
        <v>752</v>
      </c>
      <c r="AW42" s="686"/>
      <c r="AX42" s="689"/>
      <c r="AY42" s="5"/>
    </row>
    <row r="43" spans="1:51" ht="39.950000000000003" customHeight="1">
      <c r="A43" s="1"/>
      <c r="B43" s="2"/>
      <c r="D43" s="681" t="s">
        <v>768</v>
      </c>
      <c r="E43" s="671"/>
      <c r="F43" s="671"/>
      <c r="G43" s="671"/>
      <c r="H43" s="671"/>
      <c r="I43" s="671"/>
      <c r="J43" s="671"/>
      <c r="K43" s="671"/>
      <c r="L43" s="671"/>
      <c r="M43" s="671"/>
      <c r="N43" s="671"/>
      <c r="O43" s="671"/>
      <c r="P43" s="671"/>
      <c r="Q43" s="671"/>
      <c r="R43" s="671"/>
      <c r="S43" s="671"/>
      <c r="T43" s="680"/>
      <c r="U43" s="670" t="s">
        <v>767</v>
      </c>
      <c r="V43" s="671"/>
      <c r="W43" s="671"/>
      <c r="X43" s="671"/>
      <c r="Y43" s="671"/>
      <c r="Z43" s="671"/>
      <c r="AA43" s="671"/>
      <c r="AB43" s="671"/>
      <c r="AC43" s="671"/>
      <c r="AD43" s="671"/>
      <c r="AE43" s="671"/>
      <c r="AF43" s="671"/>
      <c r="AG43" s="680"/>
      <c r="AH43" s="682">
        <v>159</v>
      </c>
      <c r="AI43" s="683"/>
      <c r="AJ43" s="683"/>
      <c r="AK43" s="683"/>
      <c r="AL43" s="683"/>
      <c r="AM43" s="683"/>
      <c r="AN43" s="684"/>
      <c r="AO43" s="682">
        <v>159</v>
      </c>
      <c r="AP43" s="683"/>
      <c r="AQ43" s="683"/>
      <c r="AR43" s="683"/>
      <c r="AS43" s="683"/>
      <c r="AT43" s="683"/>
      <c r="AU43" s="684"/>
      <c r="AV43" s="670" t="s">
        <v>752</v>
      </c>
      <c r="AW43" s="671"/>
      <c r="AX43" s="672"/>
      <c r="AY43" s="5"/>
    </row>
    <row r="44" spans="1:51" ht="39.950000000000003" customHeight="1">
      <c r="A44" s="1"/>
      <c r="B44" s="2"/>
      <c r="D44" s="685" t="s">
        <v>769</v>
      </c>
      <c r="E44" s="686"/>
      <c r="F44" s="686"/>
      <c r="G44" s="686"/>
      <c r="H44" s="686"/>
      <c r="I44" s="686"/>
      <c r="J44" s="686"/>
      <c r="K44" s="686"/>
      <c r="L44" s="686"/>
      <c r="M44" s="686"/>
      <c r="N44" s="686"/>
      <c r="O44" s="686"/>
      <c r="P44" s="686"/>
      <c r="Q44" s="686"/>
      <c r="R44" s="686"/>
      <c r="S44" s="686"/>
      <c r="T44" s="687"/>
      <c r="U44" s="688" t="s">
        <v>767</v>
      </c>
      <c r="V44" s="686"/>
      <c r="W44" s="686"/>
      <c r="X44" s="686"/>
      <c r="Y44" s="686"/>
      <c r="Z44" s="686"/>
      <c r="AA44" s="686"/>
      <c r="AB44" s="686"/>
      <c r="AC44" s="686"/>
      <c r="AD44" s="686"/>
      <c r="AE44" s="686"/>
      <c r="AF44" s="686"/>
      <c r="AG44" s="687"/>
      <c r="AH44" s="690">
        <v>45</v>
      </c>
      <c r="AI44" s="691"/>
      <c r="AJ44" s="691"/>
      <c r="AK44" s="691"/>
      <c r="AL44" s="691"/>
      <c r="AM44" s="691"/>
      <c r="AN44" s="692"/>
      <c r="AO44" s="690">
        <v>45</v>
      </c>
      <c r="AP44" s="691"/>
      <c r="AQ44" s="691"/>
      <c r="AR44" s="691"/>
      <c r="AS44" s="691"/>
      <c r="AT44" s="691"/>
      <c r="AU44" s="692"/>
      <c r="AV44" s="688" t="s">
        <v>782</v>
      </c>
      <c r="AW44" s="686"/>
      <c r="AX44" s="689"/>
      <c r="AY44" s="5"/>
    </row>
    <row r="45" spans="1:51" ht="39.950000000000003" customHeight="1">
      <c r="A45" s="1"/>
      <c r="B45" s="2"/>
      <c r="D45" s="681" t="s">
        <v>292</v>
      </c>
      <c r="E45" s="671"/>
      <c r="F45" s="671"/>
      <c r="G45" s="671"/>
      <c r="H45" s="671"/>
      <c r="I45" s="671"/>
      <c r="J45" s="671"/>
      <c r="K45" s="671"/>
      <c r="L45" s="671"/>
      <c r="M45" s="671"/>
      <c r="N45" s="671"/>
      <c r="O45" s="671"/>
      <c r="P45" s="671"/>
      <c r="Q45" s="671"/>
      <c r="R45" s="671"/>
      <c r="S45" s="671"/>
      <c r="T45" s="680"/>
      <c r="U45" s="670" t="s">
        <v>770</v>
      </c>
      <c r="V45" s="671"/>
      <c r="W45" s="671"/>
      <c r="X45" s="671"/>
      <c r="Y45" s="671"/>
      <c r="Z45" s="671"/>
      <c r="AA45" s="671"/>
      <c r="AB45" s="671"/>
      <c r="AC45" s="671"/>
      <c r="AD45" s="671"/>
      <c r="AE45" s="671"/>
      <c r="AF45" s="671"/>
      <c r="AG45" s="680"/>
      <c r="AH45" s="682">
        <v>388</v>
      </c>
      <c r="AI45" s="683"/>
      <c r="AJ45" s="683"/>
      <c r="AK45" s="683"/>
      <c r="AL45" s="683"/>
      <c r="AM45" s="683"/>
      <c r="AN45" s="684"/>
      <c r="AO45" s="682">
        <v>388</v>
      </c>
      <c r="AP45" s="683"/>
      <c r="AQ45" s="683"/>
      <c r="AR45" s="683"/>
      <c r="AS45" s="683"/>
      <c r="AT45" s="683"/>
      <c r="AU45" s="684"/>
      <c r="AV45" s="670" t="s">
        <v>771</v>
      </c>
      <c r="AW45" s="671"/>
      <c r="AX45" s="672"/>
      <c r="AY45" s="5"/>
    </row>
    <row r="46" spans="1:51" ht="39.950000000000003" customHeight="1">
      <c r="A46" s="1"/>
      <c r="B46" s="2"/>
      <c r="D46" s="685" t="s">
        <v>293</v>
      </c>
      <c r="E46" s="686"/>
      <c r="F46" s="686"/>
      <c r="G46" s="686"/>
      <c r="H46" s="686"/>
      <c r="I46" s="686"/>
      <c r="J46" s="686"/>
      <c r="K46" s="686"/>
      <c r="L46" s="686"/>
      <c r="M46" s="686"/>
      <c r="N46" s="686"/>
      <c r="O46" s="686"/>
      <c r="P46" s="686"/>
      <c r="Q46" s="686"/>
      <c r="R46" s="686"/>
      <c r="S46" s="686"/>
      <c r="T46" s="687"/>
      <c r="U46" s="688" t="s">
        <v>767</v>
      </c>
      <c r="V46" s="686"/>
      <c r="W46" s="686"/>
      <c r="X46" s="686"/>
      <c r="Y46" s="686"/>
      <c r="Z46" s="686"/>
      <c r="AA46" s="686"/>
      <c r="AB46" s="686"/>
      <c r="AC46" s="686"/>
      <c r="AD46" s="686"/>
      <c r="AE46" s="686"/>
      <c r="AF46" s="686"/>
      <c r="AG46" s="687"/>
      <c r="AH46" s="690">
        <v>554</v>
      </c>
      <c r="AI46" s="691"/>
      <c r="AJ46" s="691"/>
      <c r="AK46" s="691"/>
      <c r="AL46" s="691"/>
      <c r="AM46" s="691"/>
      <c r="AN46" s="692"/>
      <c r="AO46" s="690">
        <v>554</v>
      </c>
      <c r="AP46" s="691"/>
      <c r="AQ46" s="691"/>
      <c r="AR46" s="691"/>
      <c r="AS46" s="691"/>
      <c r="AT46" s="691"/>
      <c r="AU46" s="692"/>
      <c r="AV46" s="688" t="s">
        <v>771</v>
      </c>
      <c r="AW46" s="686"/>
      <c r="AX46" s="689"/>
      <c r="AY46" s="5"/>
    </row>
    <row r="47" spans="1:51" ht="15">
      <c r="A47" s="1"/>
      <c r="B47" s="2"/>
      <c r="D47" s="667" t="s">
        <v>336</v>
      </c>
      <c r="E47" s="668"/>
      <c r="F47" s="668"/>
      <c r="G47" s="668"/>
      <c r="H47" s="668"/>
      <c r="I47" s="668"/>
      <c r="J47" s="668"/>
      <c r="K47" s="668"/>
      <c r="L47" s="668"/>
      <c r="M47" s="668"/>
      <c r="N47" s="668"/>
      <c r="O47" s="668"/>
      <c r="P47" s="668"/>
      <c r="Q47" s="668"/>
      <c r="R47" s="668"/>
      <c r="S47" s="668"/>
      <c r="T47" s="668"/>
      <c r="U47" s="668"/>
      <c r="V47" s="668"/>
      <c r="W47" s="668"/>
      <c r="X47" s="668"/>
      <c r="Y47" s="668"/>
      <c r="Z47" s="668"/>
      <c r="AA47" s="668"/>
      <c r="AB47" s="668"/>
      <c r="AC47" s="668"/>
      <c r="AD47" s="668"/>
      <c r="AE47" s="668"/>
      <c r="AF47" s="668"/>
      <c r="AG47" s="668"/>
      <c r="AH47" s="668"/>
      <c r="AI47" s="668"/>
      <c r="AJ47" s="668"/>
      <c r="AK47" s="668"/>
      <c r="AL47" s="668"/>
      <c r="AM47" s="668"/>
      <c r="AN47" s="668"/>
      <c r="AO47" s="668"/>
      <c r="AP47" s="668"/>
      <c r="AQ47" s="668"/>
      <c r="AR47" s="668"/>
      <c r="AS47" s="668"/>
      <c r="AT47" s="668"/>
      <c r="AU47" s="668"/>
      <c r="AV47" s="668"/>
      <c r="AW47" s="668"/>
      <c r="AX47" s="669"/>
      <c r="AY47" s="5"/>
    </row>
    <row r="48" spans="1:51" ht="129.94999999999999" customHeight="1">
      <c r="A48" s="1"/>
      <c r="B48" s="2"/>
      <c r="D48" s="681" t="s">
        <v>294</v>
      </c>
      <c r="E48" s="671"/>
      <c r="F48" s="671"/>
      <c r="G48" s="671"/>
      <c r="H48" s="671"/>
      <c r="I48" s="671"/>
      <c r="J48" s="671"/>
      <c r="K48" s="671"/>
      <c r="L48" s="671"/>
      <c r="M48" s="671"/>
      <c r="N48" s="671"/>
      <c r="O48" s="671"/>
      <c r="P48" s="671"/>
      <c r="Q48" s="671"/>
      <c r="R48" s="671"/>
      <c r="S48" s="671"/>
      <c r="T48" s="680"/>
      <c r="U48" s="670" t="s">
        <v>783</v>
      </c>
      <c r="V48" s="671"/>
      <c r="W48" s="671"/>
      <c r="X48" s="671"/>
      <c r="Y48" s="671"/>
      <c r="Z48" s="671"/>
      <c r="AA48" s="671"/>
      <c r="AB48" s="671"/>
      <c r="AC48" s="671"/>
      <c r="AD48" s="671"/>
      <c r="AE48" s="671"/>
      <c r="AF48" s="671"/>
      <c r="AG48" s="680"/>
      <c r="AH48" s="682">
        <v>113</v>
      </c>
      <c r="AI48" s="683"/>
      <c r="AJ48" s="683"/>
      <c r="AK48" s="683"/>
      <c r="AL48" s="683"/>
      <c r="AM48" s="683"/>
      <c r="AN48" s="684"/>
      <c r="AO48" s="682">
        <v>113</v>
      </c>
      <c r="AP48" s="683"/>
      <c r="AQ48" s="683"/>
      <c r="AR48" s="683"/>
      <c r="AS48" s="683"/>
      <c r="AT48" s="683"/>
      <c r="AU48" s="684"/>
      <c r="AV48" s="670" t="s">
        <v>752</v>
      </c>
      <c r="AW48" s="671"/>
      <c r="AX48" s="672"/>
      <c r="AY48" s="5"/>
    </row>
    <row r="49" spans="1:51" ht="39.950000000000003" customHeight="1" thickBot="1">
      <c r="A49" s="1"/>
      <c r="B49" s="2"/>
      <c r="C49" s="5"/>
      <c r="D49" s="706" t="s">
        <v>295</v>
      </c>
      <c r="E49" s="700"/>
      <c r="F49" s="700"/>
      <c r="G49" s="700"/>
      <c r="H49" s="700"/>
      <c r="I49" s="700"/>
      <c r="J49" s="700"/>
      <c r="K49" s="700"/>
      <c r="L49" s="700"/>
      <c r="M49" s="700"/>
      <c r="N49" s="700"/>
      <c r="O49" s="700"/>
      <c r="P49" s="700"/>
      <c r="Q49" s="700"/>
      <c r="R49" s="700"/>
      <c r="S49" s="700"/>
      <c r="T49" s="705"/>
      <c r="U49" s="699" t="s">
        <v>772</v>
      </c>
      <c r="V49" s="700"/>
      <c r="W49" s="700"/>
      <c r="X49" s="700"/>
      <c r="Y49" s="700"/>
      <c r="Z49" s="700"/>
      <c r="AA49" s="700"/>
      <c r="AB49" s="700"/>
      <c r="AC49" s="700"/>
      <c r="AD49" s="700"/>
      <c r="AE49" s="700"/>
      <c r="AF49" s="700"/>
      <c r="AG49" s="705"/>
      <c r="AH49" s="702">
        <v>27</v>
      </c>
      <c r="AI49" s="703"/>
      <c r="AJ49" s="703"/>
      <c r="AK49" s="703"/>
      <c r="AL49" s="703"/>
      <c r="AM49" s="703"/>
      <c r="AN49" s="704"/>
      <c r="AO49" s="702">
        <v>27</v>
      </c>
      <c r="AP49" s="703"/>
      <c r="AQ49" s="703"/>
      <c r="AR49" s="703"/>
      <c r="AS49" s="703"/>
      <c r="AT49" s="703"/>
      <c r="AU49" s="704"/>
      <c r="AV49" s="699" t="s">
        <v>752</v>
      </c>
      <c r="AW49" s="700"/>
      <c r="AX49" s="701"/>
      <c r="AY49" s="5"/>
    </row>
    <row r="50" spans="1:51" ht="15" customHeight="1">
      <c r="A50" s="1"/>
      <c r="B50" s="2"/>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row>
    <row r="51" spans="1:51" ht="15" customHeight="1">
      <c r="A51" s="1"/>
      <c r="B51" s="2"/>
      <c r="C51" s="7" t="str">
        <f>ProgramName</f>
        <v>Energy Smart Program</v>
      </c>
      <c r="D51" s="8"/>
      <c r="E51" s="8"/>
      <c r="F51" s="8"/>
      <c r="G51" s="8"/>
      <c r="H51" s="8"/>
      <c r="I51" s="8"/>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457" t="str">
        <f>ProgramVersion</f>
        <v>Version 1.1</v>
      </c>
      <c r="AR51" s="457"/>
      <c r="AS51" s="457"/>
      <c r="AT51" s="457"/>
      <c r="AU51" s="457"/>
      <c r="AV51" s="457"/>
      <c r="AW51" s="457"/>
      <c r="AX51" s="457"/>
      <c r="AY51" s="457"/>
    </row>
    <row r="52" spans="1:51" ht="15" customHeight="1">
      <c r="A52" s="1"/>
      <c r="B52" s="2"/>
      <c r="C52" s="7" t="str">
        <f>ProgramNumber</f>
        <v>504.229.6868</v>
      </c>
      <c r="D52" s="8"/>
      <c r="E52" s="8"/>
      <c r="F52" s="8"/>
      <c r="G52" s="8"/>
      <c r="H52" s="8"/>
      <c r="I52" s="8"/>
      <c r="J52" s="7"/>
      <c r="K52" s="7"/>
      <c r="L52" s="7"/>
      <c r="M52" s="7"/>
      <c r="N52" s="7"/>
      <c r="O52" s="7"/>
      <c r="P52" s="7"/>
      <c r="Q52" s="7"/>
      <c r="R52" s="7"/>
      <c r="S52" s="7"/>
      <c r="T52" s="7"/>
      <c r="U52" s="7"/>
      <c r="V52" s="7"/>
      <c r="W52" s="7"/>
      <c r="X52" s="7"/>
      <c r="Y52" s="7"/>
      <c r="Z52" s="7"/>
      <c r="AA52" s="16" t="str">
        <f>ApplicationType</f>
        <v>New Construction Solutions Program</v>
      </c>
      <c r="AB52" s="7"/>
      <c r="AC52" s="7"/>
      <c r="AD52" s="7"/>
      <c r="AE52" s="7"/>
      <c r="AF52" s="7"/>
      <c r="AG52" s="7"/>
      <c r="AH52" s="7"/>
      <c r="AI52" s="7"/>
      <c r="AJ52" s="7"/>
      <c r="AK52" s="7"/>
      <c r="AL52" s="7"/>
      <c r="AM52" s="7"/>
      <c r="AN52" s="7"/>
      <c r="AO52" s="7"/>
      <c r="AP52" s="7"/>
      <c r="AQ52" s="422" t="str">
        <f>ProgramPropertyName</f>
        <v>Product of APTIM Environmental &amp; Infrastructure, LLC</v>
      </c>
      <c r="AR52" s="422"/>
      <c r="AS52" s="422"/>
      <c r="AT52" s="422"/>
      <c r="AU52" s="422"/>
      <c r="AV52" s="422"/>
      <c r="AW52" s="422"/>
      <c r="AX52" s="422"/>
      <c r="AY52" s="422"/>
    </row>
    <row r="53" spans="1:51" ht="15" customHeight="1">
      <c r="A53" s="1"/>
      <c r="B53" s="2"/>
      <c r="C53" s="15" t="s">
        <v>32</v>
      </c>
      <c r="D53" s="8"/>
      <c r="E53" s="8"/>
      <c r="F53" s="8"/>
      <c r="G53" s="8"/>
      <c r="H53" s="8"/>
      <c r="I53" s="8"/>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422"/>
      <c r="AR53" s="422"/>
      <c r="AS53" s="422"/>
      <c r="AT53" s="422"/>
      <c r="AU53" s="422"/>
      <c r="AV53" s="422"/>
      <c r="AW53" s="422"/>
      <c r="AX53" s="422"/>
      <c r="AY53" s="422"/>
    </row>
    <row r="54" spans="1:51" ht="15" hidden="1" customHeight="1"/>
    <row r="55" spans="1:51" ht="15" hidden="1" customHeight="1"/>
    <row r="56" spans="1:51" ht="15" hidden="1" customHeight="1"/>
    <row r="57" spans="1:51" ht="15" hidden="1" customHeight="1"/>
    <row r="58" spans="1:51" ht="15" hidden="1" customHeight="1"/>
    <row r="59" spans="1:51" ht="15" hidden="1" customHeight="1"/>
    <row r="60" spans="1:51" ht="15" hidden="1" customHeight="1"/>
    <row r="61" spans="1:51" ht="15" hidden="1" customHeight="1"/>
    <row r="62" spans="1:51" ht="15" hidden="1" customHeight="1"/>
    <row r="63" spans="1:51" ht="15" hidden="1" customHeight="1"/>
    <row r="64" spans="1:51"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row r="8824" ht="15" hidden="1"/>
    <row r="8825" ht="15" hidden="1"/>
    <row r="8826" ht="15" hidden="1"/>
    <row r="8827" ht="15" hidden="1"/>
    <row r="8828" ht="15" hidden="1"/>
    <row r="8829" ht="14.45" hidden="1" customHeight="1"/>
    <row r="8830" ht="14.45" hidden="1" customHeight="1"/>
    <row r="8831" ht="14.45" hidden="1" customHeight="1"/>
    <row r="8832" ht="14.45" hidden="1" customHeight="1"/>
    <row r="8833" spans="24:24" ht="14.45" customHeight="1"/>
    <row r="8834" spans="24:24" ht="14.45" customHeight="1"/>
    <row r="8835" spans="24:24" ht="14.45" customHeight="1"/>
    <row r="8836" spans="24:24" ht="14.45" customHeight="1"/>
    <row r="8837" spans="24:24" ht="14.45" customHeight="1"/>
    <row r="8838" spans="24:24" ht="14.45" customHeight="1"/>
    <row r="8839" spans="24:24" ht="14.45" customHeight="1"/>
    <row r="8840" spans="24:24" ht="14.45" customHeight="1"/>
    <row r="8841" spans="24:24" ht="14.45" customHeight="1"/>
    <row r="8842" spans="24:24" ht="14.45" customHeight="1"/>
    <row r="8843" spans="24:24" ht="14.45" customHeight="1"/>
    <row r="8844" spans="24:24" ht="14.45" customHeight="1"/>
    <row r="8845" spans="24:24" ht="14.45" customHeight="1"/>
    <row r="8846" spans="24:24" ht="14.45" customHeight="1"/>
    <row r="8847" spans="24:24" ht="14.45" customHeight="1"/>
    <row r="8848" spans="24:24" ht="14.45" customHeight="1">
      <c r="X8848" s="216"/>
    </row>
    <row r="8849" ht="14.45" customHeight="1"/>
    <row r="8850" ht="14.45" customHeight="1"/>
    <row r="8851" ht="14.45" customHeight="1"/>
    <row r="8852" ht="14.45" customHeight="1"/>
    <row r="8853" ht="14.45" customHeight="1"/>
    <row r="8854" ht="14.45" customHeight="1"/>
    <row r="8855" ht="14.45" customHeight="1"/>
    <row r="8856" ht="14.45" customHeight="1"/>
    <row r="8857" ht="14.45" customHeight="1"/>
    <row r="8858" ht="14.45" customHeight="1"/>
    <row r="8859" ht="14.45" customHeight="1"/>
    <row r="8860" ht="14.45" customHeight="1"/>
    <row r="8861" ht="14.45" customHeight="1"/>
    <row r="8862" ht="14.45" customHeight="1"/>
    <row r="8863" ht="14.45" customHeight="1"/>
    <row r="8864" ht="14.45" customHeight="1"/>
    <row r="8865" ht="14.45" customHeight="1"/>
    <row r="8866" ht="14.45" customHeight="1"/>
    <row r="8867" ht="14.45" customHeight="1"/>
    <row r="8868" ht="14.45" customHeight="1"/>
    <row r="8869" ht="14.45" customHeight="1"/>
    <row r="8870" ht="14.45" customHeight="1"/>
    <row r="8871" ht="14.45" customHeight="1"/>
    <row r="8872" ht="14.45" customHeight="1"/>
    <row r="8873" ht="14.45" customHeight="1"/>
    <row r="8874" ht="14.45" customHeight="1"/>
    <row r="8875" ht="14.45" customHeight="1"/>
    <row r="8876" ht="14.45" customHeight="1"/>
    <row r="8877" ht="14.45" customHeight="1"/>
    <row r="8878" ht="14.45" customHeight="1"/>
    <row r="8879" ht="14.45" customHeight="1"/>
    <row r="8880" ht="14.45" customHeight="1"/>
    <row r="8881" ht="14.45" customHeight="1"/>
    <row r="8882" ht="14.45" customHeight="1"/>
    <row r="8883" ht="14.45" customHeight="1"/>
    <row r="8884" ht="14.45" customHeight="1"/>
    <row r="8885" ht="14.45" customHeight="1"/>
    <row r="8886" ht="14.45" customHeight="1"/>
    <row r="8887" ht="14.45" customHeight="1"/>
    <row r="8888" ht="14.45" customHeight="1"/>
    <row r="8889" ht="14.45" customHeight="1"/>
    <row r="8890" ht="14.45" customHeight="1"/>
    <row r="8891" ht="14.45" customHeight="1"/>
    <row r="8892" ht="14.45" customHeight="1"/>
    <row r="8893" ht="14.45" customHeight="1"/>
    <row r="8894" ht="14.45" customHeight="1"/>
    <row r="8895" ht="14.45" customHeight="1"/>
    <row r="8896" ht="14.45" customHeight="1"/>
    <row r="8897" ht="14.45" customHeight="1"/>
    <row r="8898" ht="14.45" customHeight="1"/>
    <row r="8899" ht="14.45" customHeight="1"/>
    <row r="8900" ht="14.45" customHeight="1"/>
    <row r="8901" ht="14.45" customHeight="1"/>
    <row r="8902" ht="14.45" customHeight="1"/>
    <row r="8903" ht="14.45" customHeight="1"/>
    <row r="8904" ht="14.45" customHeight="1"/>
    <row r="8905" ht="14.45" customHeight="1"/>
    <row r="8906" ht="14.45" customHeight="1"/>
    <row r="8907" ht="14.45" customHeight="1"/>
    <row r="8908" ht="14.45" customHeight="1"/>
    <row r="8909" ht="14.45" customHeight="1"/>
    <row r="8910" ht="14.45" customHeight="1"/>
    <row r="8911" ht="14.45" customHeight="1"/>
    <row r="8912" ht="14.45" customHeight="1"/>
    <row r="8913" ht="14.45" customHeight="1"/>
    <row r="8914" ht="14.45" customHeight="1"/>
    <row r="8915" ht="14.45" customHeight="1"/>
    <row r="8916" ht="14.45" customHeight="1"/>
    <row r="8917" ht="14.45" customHeight="1"/>
    <row r="8918" ht="14.45" customHeight="1"/>
    <row r="8919" ht="14.45" customHeight="1"/>
    <row r="8920" ht="14.45" customHeight="1"/>
    <row r="8921" ht="14.45" customHeight="1"/>
    <row r="8922" ht="14.45" customHeight="1"/>
    <row r="8923" ht="14.45" customHeight="1"/>
    <row r="8924" ht="14.45" customHeight="1"/>
    <row r="8925" ht="14.45" customHeight="1"/>
    <row r="8926" ht="14.45" customHeight="1"/>
    <row r="8927" ht="14.45" customHeight="1"/>
    <row r="8928" ht="14.45" customHeight="1"/>
    <row r="8929" ht="14.45" customHeight="1"/>
    <row r="8930" ht="14.45" customHeight="1"/>
    <row r="8931" ht="14.45" customHeight="1"/>
    <row r="8932" ht="14.45" customHeight="1"/>
    <row r="8933" ht="14.45" customHeight="1"/>
    <row r="8934" ht="14.45" customHeight="1"/>
    <row r="8935" ht="14.45" customHeight="1"/>
    <row r="8936" ht="14.45" customHeight="1"/>
    <row r="8937" ht="14.45" customHeight="1"/>
    <row r="8938" ht="14.45" customHeight="1"/>
    <row r="8939" ht="14.45" customHeight="1"/>
    <row r="8940" ht="14.45" customHeight="1"/>
    <row r="8941" ht="14.45" customHeight="1"/>
    <row r="8942" ht="14.45" customHeight="1"/>
    <row r="8943" ht="14.45" customHeight="1"/>
    <row r="8944" ht="14.45" customHeight="1"/>
    <row r="8945" ht="14.45" customHeight="1"/>
    <row r="8946" ht="14.45" customHeight="1"/>
    <row r="8947" ht="14.45" customHeight="1"/>
    <row r="8948" ht="14.45" customHeight="1"/>
    <row r="8949" ht="14.45" customHeight="1"/>
    <row r="8950" ht="14.45" customHeight="1"/>
    <row r="8951" ht="14.45" customHeight="1"/>
    <row r="8952" ht="14.45" customHeight="1"/>
    <row r="8953" ht="14.45" customHeight="1"/>
    <row r="8954" ht="14.45" customHeight="1"/>
    <row r="8955" ht="14.45" customHeight="1"/>
    <row r="8956" ht="14.45" customHeight="1"/>
    <row r="8957" ht="14.45" customHeight="1"/>
    <row r="8958" ht="14.45" customHeight="1"/>
  </sheetData>
  <sheetProtection algorithmName="SHA-512" hashValue="r6/RB49SfIXorv5Zfv8aoASP462Ys9wQXGpl33sHr5zhyO/+6OvrnWMJEVkuXnhWr6zYjE/MSmnZixSrE1cLBw==" saltValue="GoqXLKpgI37ZfAHm3ZMfdw==" spinCount="100000" sheet="1" objects="1" scenarios="1"/>
  <mergeCells count="149">
    <mergeCell ref="D36:T36"/>
    <mergeCell ref="D38:T38"/>
    <mergeCell ref="D41:T41"/>
    <mergeCell ref="D43:T43"/>
    <mergeCell ref="D45:T45"/>
    <mergeCell ref="D48:T48"/>
    <mergeCell ref="D37:T37"/>
    <mergeCell ref="D39:T39"/>
    <mergeCell ref="D42:T42"/>
    <mergeCell ref="D44:T44"/>
    <mergeCell ref="U36:AG36"/>
    <mergeCell ref="U38:AG38"/>
    <mergeCell ref="U41:AG41"/>
    <mergeCell ref="U43:AG43"/>
    <mergeCell ref="U45:AG45"/>
    <mergeCell ref="U48:AG48"/>
    <mergeCell ref="U37:AG37"/>
    <mergeCell ref="U39:AG39"/>
    <mergeCell ref="U42:AG42"/>
    <mergeCell ref="U44:AG44"/>
    <mergeCell ref="AO41:AU41"/>
    <mergeCell ref="AO43:AU43"/>
    <mergeCell ref="AO45:AU45"/>
    <mergeCell ref="AO48:AU48"/>
    <mergeCell ref="AO37:AU37"/>
    <mergeCell ref="AO39:AU39"/>
    <mergeCell ref="AO42:AU42"/>
    <mergeCell ref="AO44:AU44"/>
    <mergeCell ref="AH36:AN36"/>
    <mergeCell ref="AH38:AN38"/>
    <mergeCell ref="AH41:AN41"/>
    <mergeCell ref="AH43:AN43"/>
    <mergeCell ref="AH45:AN45"/>
    <mergeCell ref="AH48:AN48"/>
    <mergeCell ref="AH37:AN37"/>
    <mergeCell ref="AH39:AN39"/>
    <mergeCell ref="AH42:AN42"/>
    <mergeCell ref="AH44:AN44"/>
    <mergeCell ref="AV49:AX49"/>
    <mergeCell ref="AO49:AU49"/>
    <mergeCell ref="AH49:AN49"/>
    <mergeCell ref="U49:AG49"/>
    <mergeCell ref="D49:T49"/>
    <mergeCell ref="AO46:AU46"/>
    <mergeCell ref="AH46:AN46"/>
    <mergeCell ref="U46:AG46"/>
    <mergeCell ref="D46:T46"/>
    <mergeCell ref="AV41:AX41"/>
    <mergeCell ref="AV43:AX43"/>
    <mergeCell ref="AV45:AX45"/>
    <mergeCell ref="AV48:AX48"/>
    <mergeCell ref="AV37:AX37"/>
    <mergeCell ref="AV39:AX39"/>
    <mergeCell ref="AV42:AX42"/>
    <mergeCell ref="AV44:AX44"/>
    <mergeCell ref="AV46:AX46"/>
    <mergeCell ref="AH34:AN34"/>
    <mergeCell ref="AO29:AU29"/>
    <mergeCell ref="AO30:AU30"/>
    <mergeCell ref="AO31:AU31"/>
    <mergeCell ref="AO32:AU32"/>
    <mergeCell ref="AO33:AU33"/>
    <mergeCell ref="AO34:AU34"/>
    <mergeCell ref="AV36:AX36"/>
    <mergeCell ref="AV38:AX38"/>
    <mergeCell ref="AO36:AU36"/>
    <mergeCell ref="AO38:AU38"/>
    <mergeCell ref="D34:T34"/>
    <mergeCell ref="U29:AG29"/>
    <mergeCell ref="U30:AG30"/>
    <mergeCell ref="U31:AG31"/>
    <mergeCell ref="U32:AG32"/>
    <mergeCell ref="U33:AG33"/>
    <mergeCell ref="U34:AG34"/>
    <mergeCell ref="AV28:AX28"/>
    <mergeCell ref="D29:T29"/>
    <mergeCell ref="D31:T31"/>
    <mergeCell ref="D33:T33"/>
    <mergeCell ref="D30:T30"/>
    <mergeCell ref="D32:T32"/>
    <mergeCell ref="AH29:AN29"/>
    <mergeCell ref="AH31:AN31"/>
    <mergeCell ref="AH33:AN33"/>
    <mergeCell ref="AH30:AN30"/>
    <mergeCell ref="AV29:AX29"/>
    <mergeCell ref="AV31:AX31"/>
    <mergeCell ref="AV33:AX33"/>
    <mergeCell ref="AV30:AX30"/>
    <mergeCell ref="AV32:AX32"/>
    <mergeCell ref="AV34:AX34"/>
    <mergeCell ref="AH32:AN32"/>
    <mergeCell ref="U27:AG27"/>
    <mergeCell ref="D27:T27"/>
    <mergeCell ref="D28:T28"/>
    <mergeCell ref="U28:AG28"/>
    <mergeCell ref="AH28:AN28"/>
    <mergeCell ref="AO28:AU28"/>
    <mergeCell ref="AV23:AX23"/>
    <mergeCell ref="AV24:AX24"/>
    <mergeCell ref="AV25:AX25"/>
    <mergeCell ref="AV27:AX27"/>
    <mergeCell ref="AO27:AU27"/>
    <mergeCell ref="AH27:AN27"/>
    <mergeCell ref="U25:AG25"/>
    <mergeCell ref="AH23:AN23"/>
    <mergeCell ref="AH24:AN24"/>
    <mergeCell ref="AH25:AN25"/>
    <mergeCell ref="AO23:AU23"/>
    <mergeCell ref="AO24:AU24"/>
    <mergeCell ref="AO25:AU25"/>
    <mergeCell ref="D26:AX26"/>
    <mergeCell ref="D24:T24"/>
    <mergeCell ref="D25:T25"/>
    <mergeCell ref="U23:AG23"/>
    <mergeCell ref="U24:AG24"/>
    <mergeCell ref="AV21:AX21"/>
    <mergeCell ref="AO21:AU21"/>
    <mergeCell ref="AH21:AN21"/>
    <mergeCell ref="U21:AG21"/>
    <mergeCell ref="D21:T21"/>
    <mergeCell ref="D22:T22"/>
    <mergeCell ref="U22:AG22"/>
    <mergeCell ref="AH22:AN22"/>
    <mergeCell ref="AO22:AU22"/>
    <mergeCell ref="AV22:AX22"/>
    <mergeCell ref="G12:AV13"/>
    <mergeCell ref="AV15:AX16"/>
    <mergeCell ref="D17:AX17"/>
    <mergeCell ref="AV18:AX18"/>
    <mergeCell ref="AO15:AU16"/>
    <mergeCell ref="AH15:AN16"/>
    <mergeCell ref="U15:AG16"/>
    <mergeCell ref="D15:T16"/>
    <mergeCell ref="AQ52:AY53"/>
    <mergeCell ref="AQ51:AY51"/>
    <mergeCell ref="AO18:AU18"/>
    <mergeCell ref="AH18:AN18"/>
    <mergeCell ref="U18:AG18"/>
    <mergeCell ref="D18:T18"/>
    <mergeCell ref="D19:AX19"/>
    <mergeCell ref="AV20:AX20"/>
    <mergeCell ref="AO20:AU20"/>
    <mergeCell ref="AH20:AN20"/>
    <mergeCell ref="U20:AG20"/>
    <mergeCell ref="D20:T20"/>
    <mergeCell ref="D35:AX35"/>
    <mergeCell ref="D40:AX40"/>
    <mergeCell ref="D47:AX47"/>
    <mergeCell ref="D23:T23"/>
  </mergeCells>
  <hyperlinks>
    <hyperlink ref="C53" r:id="rId1" xr:uid="{0EC8D8CF-08F7-4C7F-9E05-6DEEDF0FC88B}"/>
  </hyperlinks>
  <pageMargins left="0.7" right="0.7" top="0.75" bottom="0.75" header="0.3" footer="0.3"/>
  <pageSetup scale="72"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24E54-569E-4AC4-8EE4-E241C547D33C}">
  <sheetPr codeName="Sheet14">
    <pageSetUpPr fitToPage="1"/>
  </sheetPr>
  <dimension ref="A1:AY8958"/>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23" t="s">
        <v>545</v>
      </c>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5"/>
      <c r="AX12" s="5"/>
      <c r="AY12" s="5"/>
    </row>
    <row r="13" spans="1:51" ht="15" customHeight="1">
      <c r="A13" s="1"/>
      <c r="B13" s="2"/>
      <c r="C13" s="5"/>
      <c r="D13" s="6"/>
      <c r="E13" s="6"/>
      <c r="F13" s="6"/>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725" t="s">
        <v>348</v>
      </c>
      <c r="AK15" s="725"/>
      <c r="AL15" s="725"/>
      <c r="AM15" s="725"/>
      <c r="AN15" s="727">
        <f>Analysis!AN4</f>
        <v>0</v>
      </c>
      <c r="AO15" s="728"/>
      <c r="AP15" s="728"/>
      <c r="AQ15" s="728"/>
      <c r="AR15" s="730">
        <f>Analysis!$AQ$4</f>
        <v>0</v>
      </c>
      <c r="AS15" s="730"/>
      <c r="AT15" s="730"/>
      <c r="AU15" s="727">
        <f>Analysis!$AW$4</f>
        <v>0</v>
      </c>
      <c r="AV15" s="728"/>
      <c r="AW15" s="728"/>
      <c r="AX15" s="728"/>
      <c r="AY15" s="5"/>
    </row>
    <row r="16" spans="1:51" ht="15" customHeight="1">
      <c r="A16" s="1"/>
      <c r="B16" s="2"/>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725"/>
      <c r="AK16" s="725"/>
      <c r="AL16" s="725"/>
      <c r="AM16" s="725"/>
      <c r="AN16" s="728"/>
      <c r="AO16" s="728"/>
      <c r="AP16" s="728"/>
      <c r="AQ16" s="728"/>
      <c r="AR16" s="730"/>
      <c r="AS16" s="730"/>
      <c r="AT16" s="730"/>
      <c r="AU16" s="728"/>
      <c r="AV16" s="728"/>
      <c r="AW16" s="728"/>
      <c r="AX16" s="728"/>
      <c r="AY16" s="5"/>
    </row>
    <row r="17" spans="1:51" ht="15" customHeight="1">
      <c r="A17" s="1"/>
      <c r="B17" s="2"/>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726"/>
      <c r="AK17" s="726"/>
      <c r="AL17" s="726"/>
      <c r="AM17" s="726"/>
      <c r="AN17" s="729"/>
      <c r="AO17" s="729"/>
      <c r="AP17" s="729"/>
      <c r="AQ17" s="729"/>
      <c r="AR17" s="731"/>
      <c r="AS17" s="731"/>
      <c r="AT17" s="731"/>
      <c r="AU17" s="729"/>
      <c r="AV17" s="729"/>
      <c r="AW17" s="729"/>
      <c r="AX17" s="729"/>
      <c r="AY17" s="5"/>
    </row>
    <row r="18" spans="1:51" ht="15" customHeight="1">
      <c r="A18" s="1"/>
      <c r="B18" s="2"/>
      <c r="C18" s="5"/>
      <c r="D18" s="716" t="s">
        <v>341</v>
      </c>
      <c r="E18" s="716"/>
      <c r="F18" s="718" t="s">
        <v>342</v>
      </c>
      <c r="G18" s="718"/>
      <c r="H18" s="718"/>
      <c r="I18" s="718"/>
      <c r="J18" s="718" t="s">
        <v>267</v>
      </c>
      <c r="K18" s="718"/>
      <c r="L18" s="718"/>
      <c r="M18" s="718"/>
      <c r="N18" s="718"/>
      <c r="O18" s="718"/>
      <c r="P18" s="718"/>
      <c r="Q18" s="718"/>
      <c r="R18" s="718"/>
      <c r="S18" s="718"/>
      <c r="T18" s="718"/>
      <c r="U18" s="718"/>
      <c r="V18" s="718"/>
      <c r="W18" s="718"/>
      <c r="X18" s="718"/>
      <c r="Y18" s="720" t="s">
        <v>337</v>
      </c>
      <c r="Z18" s="720"/>
      <c r="AA18" s="720"/>
      <c r="AB18" s="721"/>
      <c r="AC18" s="710" t="s">
        <v>343</v>
      </c>
      <c r="AD18" s="710"/>
      <c r="AE18" s="710"/>
      <c r="AF18" s="710" t="s">
        <v>344</v>
      </c>
      <c r="AG18" s="710"/>
      <c r="AH18" s="710"/>
      <c r="AI18" s="710"/>
      <c r="AJ18" s="710" t="s">
        <v>345</v>
      </c>
      <c r="AK18" s="710"/>
      <c r="AL18" s="710"/>
      <c r="AM18" s="710"/>
      <c r="AN18" s="710" t="s">
        <v>346</v>
      </c>
      <c r="AO18" s="710"/>
      <c r="AP18" s="710"/>
      <c r="AQ18" s="710"/>
      <c r="AR18" s="710" t="s">
        <v>733</v>
      </c>
      <c r="AS18" s="710"/>
      <c r="AT18" s="710"/>
      <c r="AU18" s="710" t="s">
        <v>347</v>
      </c>
      <c r="AV18" s="710"/>
      <c r="AW18" s="710"/>
      <c r="AX18" s="710"/>
      <c r="AY18" s="5"/>
    </row>
    <row r="19" spans="1:51" ht="15" customHeight="1">
      <c r="A19" s="1"/>
      <c r="B19" s="2"/>
      <c r="C19" s="5"/>
      <c r="D19" s="716"/>
      <c r="E19" s="716"/>
      <c r="F19" s="718"/>
      <c r="G19" s="718"/>
      <c r="H19" s="718"/>
      <c r="I19" s="718"/>
      <c r="J19" s="718"/>
      <c r="K19" s="718"/>
      <c r="L19" s="718"/>
      <c r="M19" s="718"/>
      <c r="N19" s="718"/>
      <c r="O19" s="718"/>
      <c r="P19" s="718"/>
      <c r="Q19" s="718"/>
      <c r="R19" s="718"/>
      <c r="S19" s="718"/>
      <c r="T19" s="718"/>
      <c r="U19" s="718"/>
      <c r="V19" s="718"/>
      <c r="W19" s="718"/>
      <c r="X19" s="718"/>
      <c r="Y19" s="722"/>
      <c r="Z19" s="722"/>
      <c r="AA19" s="722"/>
      <c r="AB19" s="723"/>
      <c r="AC19" s="710"/>
      <c r="AD19" s="710"/>
      <c r="AE19" s="710"/>
      <c r="AF19" s="710"/>
      <c r="AG19" s="710"/>
      <c r="AH19" s="710"/>
      <c r="AI19" s="710"/>
      <c r="AJ19" s="710"/>
      <c r="AK19" s="710"/>
      <c r="AL19" s="710"/>
      <c r="AM19" s="710"/>
      <c r="AN19" s="710"/>
      <c r="AO19" s="710"/>
      <c r="AP19" s="710"/>
      <c r="AQ19" s="710"/>
      <c r="AR19" s="710"/>
      <c r="AS19" s="710"/>
      <c r="AT19" s="710"/>
      <c r="AU19" s="710"/>
      <c r="AV19" s="710"/>
      <c r="AW19" s="710"/>
      <c r="AX19" s="710"/>
      <c r="AY19" s="5"/>
    </row>
    <row r="20" spans="1:51" ht="15" customHeight="1">
      <c r="A20" s="1"/>
      <c r="B20" s="2"/>
      <c r="C20" s="5"/>
      <c r="D20" s="716"/>
      <c r="E20" s="716"/>
      <c r="F20" s="718"/>
      <c r="G20" s="718"/>
      <c r="H20" s="718"/>
      <c r="I20" s="718"/>
      <c r="J20" s="718"/>
      <c r="K20" s="718"/>
      <c r="L20" s="718"/>
      <c r="M20" s="718"/>
      <c r="N20" s="718"/>
      <c r="O20" s="718"/>
      <c r="P20" s="718"/>
      <c r="Q20" s="718"/>
      <c r="R20" s="718"/>
      <c r="S20" s="718"/>
      <c r="T20" s="718"/>
      <c r="U20" s="718"/>
      <c r="V20" s="718"/>
      <c r="W20" s="718"/>
      <c r="X20" s="718"/>
      <c r="Y20" s="722"/>
      <c r="Z20" s="722"/>
      <c r="AA20" s="722"/>
      <c r="AB20" s="723"/>
      <c r="AC20" s="710"/>
      <c r="AD20" s="710"/>
      <c r="AE20" s="710"/>
      <c r="AF20" s="710"/>
      <c r="AG20" s="710"/>
      <c r="AH20" s="710"/>
      <c r="AI20" s="710"/>
      <c r="AJ20" s="710"/>
      <c r="AK20" s="710"/>
      <c r="AL20" s="710"/>
      <c r="AM20" s="710"/>
      <c r="AN20" s="710"/>
      <c r="AO20" s="710"/>
      <c r="AP20" s="710"/>
      <c r="AQ20" s="710"/>
      <c r="AR20" s="710"/>
      <c r="AS20" s="710"/>
      <c r="AT20" s="710"/>
      <c r="AU20" s="710"/>
      <c r="AV20" s="710"/>
      <c r="AW20" s="710"/>
      <c r="AX20" s="710"/>
      <c r="AY20" s="5"/>
    </row>
    <row r="21" spans="1:51" ht="15" customHeight="1">
      <c r="A21" s="1"/>
      <c r="B21" s="2"/>
      <c r="C21" s="5"/>
      <c r="D21" s="716"/>
      <c r="E21" s="716"/>
      <c r="F21" s="718"/>
      <c r="G21" s="718"/>
      <c r="H21" s="718"/>
      <c r="I21" s="718"/>
      <c r="J21" s="718"/>
      <c r="K21" s="718"/>
      <c r="L21" s="718"/>
      <c r="M21" s="718"/>
      <c r="N21" s="718"/>
      <c r="O21" s="718"/>
      <c r="P21" s="718"/>
      <c r="Q21" s="718"/>
      <c r="R21" s="718"/>
      <c r="S21" s="718"/>
      <c r="T21" s="718"/>
      <c r="U21" s="718"/>
      <c r="V21" s="718"/>
      <c r="W21" s="718"/>
      <c r="X21" s="718"/>
      <c r="Y21" s="722"/>
      <c r="Z21" s="722"/>
      <c r="AA21" s="722"/>
      <c r="AB21" s="723"/>
      <c r="AC21" s="710"/>
      <c r="AD21" s="710"/>
      <c r="AE21" s="710"/>
      <c r="AF21" s="710"/>
      <c r="AG21" s="710"/>
      <c r="AH21" s="710"/>
      <c r="AI21" s="710"/>
      <c r="AJ21" s="710"/>
      <c r="AK21" s="710"/>
      <c r="AL21" s="710"/>
      <c r="AM21" s="710"/>
      <c r="AN21" s="710"/>
      <c r="AO21" s="710"/>
      <c r="AP21" s="710"/>
      <c r="AQ21" s="710"/>
      <c r="AR21" s="710"/>
      <c r="AS21" s="710"/>
      <c r="AT21" s="710"/>
      <c r="AU21" s="710"/>
      <c r="AV21" s="710"/>
      <c r="AW21" s="710"/>
      <c r="AX21" s="710"/>
      <c r="AY21" s="5"/>
    </row>
    <row r="22" spans="1:51" ht="15" customHeight="1">
      <c r="A22" s="1"/>
      <c r="B22" s="2"/>
      <c r="C22" s="5"/>
      <c r="D22" s="717"/>
      <c r="E22" s="717"/>
      <c r="F22" s="719"/>
      <c r="G22" s="719"/>
      <c r="H22" s="719"/>
      <c r="I22" s="719"/>
      <c r="J22" s="719"/>
      <c r="K22" s="719"/>
      <c r="L22" s="719"/>
      <c r="M22" s="719"/>
      <c r="N22" s="719"/>
      <c r="O22" s="719"/>
      <c r="P22" s="719"/>
      <c r="Q22" s="719"/>
      <c r="R22" s="719"/>
      <c r="S22" s="719"/>
      <c r="T22" s="719"/>
      <c r="U22" s="719"/>
      <c r="V22" s="719"/>
      <c r="W22" s="719"/>
      <c r="X22" s="719"/>
      <c r="Y22" s="724"/>
      <c r="Z22" s="724"/>
      <c r="AA22" s="724"/>
      <c r="AB22" s="723"/>
      <c r="AC22" s="711"/>
      <c r="AD22" s="711"/>
      <c r="AE22" s="711"/>
      <c r="AF22" s="711"/>
      <c r="AG22" s="711"/>
      <c r="AH22" s="711"/>
      <c r="AI22" s="711"/>
      <c r="AJ22" s="711"/>
      <c r="AK22" s="711"/>
      <c r="AL22" s="711"/>
      <c r="AM22" s="711"/>
      <c r="AN22" s="711"/>
      <c r="AO22" s="711"/>
      <c r="AP22" s="711"/>
      <c r="AQ22" s="711"/>
      <c r="AR22" s="711"/>
      <c r="AS22" s="711"/>
      <c r="AT22" s="711"/>
      <c r="AU22" s="711"/>
      <c r="AV22" s="711"/>
      <c r="AW22" s="711"/>
      <c r="AX22" s="711"/>
      <c r="AY22" s="5"/>
    </row>
    <row r="23" spans="1:51" ht="39.950000000000003" customHeight="1">
      <c r="A23" s="1"/>
      <c r="B23" s="2"/>
      <c r="C23" s="5"/>
      <c r="D23" s="712">
        <v>1</v>
      </c>
      <c r="E23" s="712"/>
      <c r="F23" s="707"/>
      <c r="G23" s="707"/>
      <c r="H23" s="707"/>
      <c r="I23" s="707"/>
      <c r="J23" s="707"/>
      <c r="K23" s="707"/>
      <c r="L23" s="707"/>
      <c r="M23" s="707"/>
      <c r="N23" s="707"/>
      <c r="O23" s="707"/>
      <c r="P23" s="707"/>
      <c r="Q23" s="707"/>
      <c r="R23" s="707"/>
      <c r="S23" s="707"/>
      <c r="T23" s="707"/>
      <c r="U23" s="707"/>
      <c r="V23" s="707"/>
      <c r="W23" s="707"/>
      <c r="X23" s="707"/>
      <c r="Y23" s="708" t="str">
        <f>Analysis!Z7</f>
        <v/>
      </c>
      <c r="Z23" s="708"/>
      <c r="AA23" s="708"/>
      <c r="AB23" s="708"/>
      <c r="AC23" s="709"/>
      <c r="AD23" s="709"/>
      <c r="AE23" s="709"/>
      <c r="AF23" s="715"/>
      <c r="AG23" s="715"/>
      <c r="AH23" s="715"/>
      <c r="AI23" s="715"/>
      <c r="AJ23" s="715"/>
      <c r="AK23" s="715"/>
      <c r="AL23" s="715"/>
      <c r="AM23" s="715"/>
      <c r="AN23" s="714" t="str">
        <f>Analysis!AN7</f>
        <v/>
      </c>
      <c r="AO23" s="714"/>
      <c r="AP23" s="714"/>
      <c r="AQ23" s="714"/>
      <c r="AR23" s="713" t="str">
        <f>Analysis!AQ7</f>
        <v/>
      </c>
      <c r="AS23" s="713"/>
      <c r="AT23" s="713"/>
      <c r="AU23" s="714" t="str">
        <f>Analysis!AW7</f>
        <v/>
      </c>
      <c r="AV23" s="714"/>
      <c r="AW23" s="714"/>
      <c r="AX23" s="714"/>
      <c r="AY23" s="5"/>
    </row>
    <row r="24" spans="1:51" ht="39.950000000000003" customHeight="1">
      <c r="A24" s="1"/>
      <c r="B24" s="2"/>
      <c r="C24" s="5"/>
      <c r="D24" s="712">
        <v>2</v>
      </c>
      <c r="E24" s="712"/>
      <c r="F24" s="707"/>
      <c r="G24" s="707"/>
      <c r="H24" s="707"/>
      <c r="I24" s="707"/>
      <c r="J24" s="707"/>
      <c r="K24" s="707"/>
      <c r="L24" s="707"/>
      <c r="M24" s="707"/>
      <c r="N24" s="707"/>
      <c r="O24" s="707"/>
      <c r="P24" s="707"/>
      <c r="Q24" s="707"/>
      <c r="R24" s="707"/>
      <c r="S24" s="707"/>
      <c r="T24" s="707"/>
      <c r="U24" s="707"/>
      <c r="V24" s="707"/>
      <c r="W24" s="707"/>
      <c r="X24" s="707"/>
      <c r="Y24" s="708" t="str">
        <f>Analysis!Z8</f>
        <v/>
      </c>
      <c r="Z24" s="708"/>
      <c r="AA24" s="708"/>
      <c r="AB24" s="708"/>
      <c r="AC24" s="709"/>
      <c r="AD24" s="709"/>
      <c r="AE24" s="709"/>
      <c r="AF24" s="715"/>
      <c r="AG24" s="715"/>
      <c r="AH24" s="715"/>
      <c r="AI24" s="715"/>
      <c r="AJ24" s="715"/>
      <c r="AK24" s="715"/>
      <c r="AL24" s="715"/>
      <c r="AM24" s="715"/>
      <c r="AN24" s="714" t="str">
        <f>Analysis!AN8</f>
        <v/>
      </c>
      <c r="AO24" s="714"/>
      <c r="AP24" s="714"/>
      <c r="AQ24" s="714"/>
      <c r="AR24" s="713" t="str">
        <f>Analysis!AQ8</f>
        <v/>
      </c>
      <c r="AS24" s="713"/>
      <c r="AT24" s="713"/>
      <c r="AU24" s="714" t="str">
        <f>Analysis!AW8</f>
        <v/>
      </c>
      <c r="AV24" s="714"/>
      <c r="AW24" s="714"/>
      <c r="AX24" s="714"/>
      <c r="AY24" s="5"/>
    </row>
    <row r="25" spans="1:51" ht="39.950000000000003" customHeight="1">
      <c r="A25" s="1"/>
      <c r="B25" s="2"/>
      <c r="C25" s="5"/>
      <c r="D25" s="712">
        <v>3</v>
      </c>
      <c r="E25" s="712"/>
      <c r="F25" s="707"/>
      <c r="G25" s="707"/>
      <c r="H25" s="707"/>
      <c r="I25" s="707"/>
      <c r="J25" s="707"/>
      <c r="K25" s="707"/>
      <c r="L25" s="707"/>
      <c r="M25" s="707"/>
      <c r="N25" s="707"/>
      <c r="O25" s="707"/>
      <c r="P25" s="707"/>
      <c r="Q25" s="707"/>
      <c r="R25" s="707"/>
      <c r="S25" s="707"/>
      <c r="T25" s="707"/>
      <c r="U25" s="707"/>
      <c r="V25" s="707"/>
      <c r="W25" s="707"/>
      <c r="X25" s="707"/>
      <c r="Y25" s="708" t="str">
        <f>Analysis!Z9</f>
        <v/>
      </c>
      <c r="Z25" s="708"/>
      <c r="AA25" s="708"/>
      <c r="AB25" s="708"/>
      <c r="AC25" s="709"/>
      <c r="AD25" s="709"/>
      <c r="AE25" s="709"/>
      <c r="AF25" s="715"/>
      <c r="AG25" s="715"/>
      <c r="AH25" s="715"/>
      <c r="AI25" s="715"/>
      <c r="AJ25" s="715"/>
      <c r="AK25" s="715"/>
      <c r="AL25" s="715"/>
      <c r="AM25" s="715"/>
      <c r="AN25" s="714" t="str">
        <f>Analysis!AN9</f>
        <v/>
      </c>
      <c r="AO25" s="714"/>
      <c r="AP25" s="714"/>
      <c r="AQ25" s="714"/>
      <c r="AR25" s="713" t="str">
        <f>Analysis!AQ9</f>
        <v/>
      </c>
      <c r="AS25" s="713"/>
      <c r="AT25" s="713"/>
      <c r="AU25" s="714" t="str">
        <f>Analysis!AW9</f>
        <v/>
      </c>
      <c r="AV25" s="714"/>
      <c r="AW25" s="714"/>
      <c r="AX25" s="714"/>
      <c r="AY25" s="5"/>
    </row>
    <row r="26" spans="1:51" ht="39.950000000000003" customHeight="1">
      <c r="A26" s="1"/>
      <c r="B26" s="2"/>
      <c r="C26" s="5"/>
      <c r="D26" s="712">
        <v>4</v>
      </c>
      <c r="E26" s="712"/>
      <c r="F26" s="707"/>
      <c r="G26" s="707"/>
      <c r="H26" s="707"/>
      <c r="I26" s="707"/>
      <c r="J26" s="707"/>
      <c r="K26" s="707"/>
      <c r="L26" s="707"/>
      <c r="M26" s="707"/>
      <c r="N26" s="707"/>
      <c r="O26" s="707"/>
      <c r="P26" s="707"/>
      <c r="Q26" s="707"/>
      <c r="R26" s="707"/>
      <c r="S26" s="707"/>
      <c r="T26" s="707"/>
      <c r="U26" s="707"/>
      <c r="V26" s="707"/>
      <c r="W26" s="707"/>
      <c r="X26" s="707"/>
      <c r="Y26" s="708" t="str">
        <f>Analysis!Z10</f>
        <v/>
      </c>
      <c r="Z26" s="708"/>
      <c r="AA26" s="708"/>
      <c r="AB26" s="708"/>
      <c r="AC26" s="709"/>
      <c r="AD26" s="709"/>
      <c r="AE26" s="709"/>
      <c r="AF26" s="715"/>
      <c r="AG26" s="715"/>
      <c r="AH26" s="715"/>
      <c r="AI26" s="715"/>
      <c r="AJ26" s="715"/>
      <c r="AK26" s="715"/>
      <c r="AL26" s="715"/>
      <c r="AM26" s="715"/>
      <c r="AN26" s="714" t="str">
        <f>Analysis!AN10</f>
        <v/>
      </c>
      <c r="AO26" s="714"/>
      <c r="AP26" s="714"/>
      <c r="AQ26" s="714"/>
      <c r="AR26" s="713" t="str">
        <f>Analysis!AQ10</f>
        <v/>
      </c>
      <c r="AS26" s="713"/>
      <c r="AT26" s="713"/>
      <c r="AU26" s="714" t="str">
        <f>Analysis!AW10</f>
        <v/>
      </c>
      <c r="AV26" s="714"/>
      <c r="AW26" s="714"/>
      <c r="AX26" s="714"/>
      <c r="AY26" s="5"/>
    </row>
    <row r="27" spans="1:51" ht="39.950000000000003" customHeight="1">
      <c r="A27" s="1"/>
      <c r="B27" s="2"/>
      <c r="C27" s="5"/>
      <c r="D27" s="712">
        <v>5</v>
      </c>
      <c r="E27" s="712"/>
      <c r="F27" s="707"/>
      <c r="G27" s="707"/>
      <c r="H27" s="707"/>
      <c r="I27" s="707"/>
      <c r="J27" s="707"/>
      <c r="K27" s="707"/>
      <c r="L27" s="707"/>
      <c r="M27" s="707"/>
      <c r="N27" s="707"/>
      <c r="O27" s="707"/>
      <c r="P27" s="707"/>
      <c r="Q27" s="707"/>
      <c r="R27" s="707"/>
      <c r="S27" s="707"/>
      <c r="T27" s="707"/>
      <c r="U27" s="707"/>
      <c r="V27" s="707"/>
      <c r="W27" s="707"/>
      <c r="X27" s="707"/>
      <c r="Y27" s="708" t="str">
        <f>Analysis!Z11</f>
        <v/>
      </c>
      <c r="Z27" s="708"/>
      <c r="AA27" s="708"/>
      <c r="AB27" s="708"/>
      <c r="AC27" s="709"/>
      <c r="AD27" s="709"/>
      <c r="AE27" s="709"/>
      <c r="AF27" s="715"/>
      <c r="AG27" s="715"/>
      <c r="AH27" s="715"/>
      <c r="AI27" s="715"/>
      <c r="AJ27" s="715"/>
      <c r="AK27" s="715"/>
      <c r="AL27" s="715"/>
      <c r="AM27" s="715"/>
      <c r="AN27" s="714" t="str">
        <f>Analysis!AN11</f>
        <v/>
      </c>
      <c r="AO27" s="714"/>
      <c r="AP27" s="714"/>
      <c r="AQ27" s="714"/>
      <c r="AR27" s="713" t="str">
        <f>Analysis!AQ11</f>
        <v/>
      </c>
      <c r="AS27" s="713"/>
      <c r="AT27" s="713"/>
      <c r="AU27" s="714" t="str">
        <f>Analysis!AW11</f>
        <v/>
      </c>
      <c r="AV27" s="714"/>
      <c r="AW27" s="714"/>
      <c r="AX27" s="714"/>
      <c r="AY27" s="5"/>
    </row>
    <row r="28" spans="1:51" ht="39.950000000000003" customHeight="1">
      <c r="A28" s="1"/>
      <c r="B28" s="2"/>
      <c r="C28" s="5"/>
      <c r="D28" s="712">
        <v>6</v>
      </c>
      <c r="E28" s="712"/>
      <c r="F28" s="707"/>
      <c r="G28" s="707"/>
      <c r="H28" s="707"/>
      <c r="I28" s="707"/>
      <c r="J28" s="707"/>
      <c r="K28" s="707"/>
      <c r="L28" s="707"/>
      <c r="M28" s="707"/>
      <c r="N28" s="707"/>
      <c r="O28" s="707"/>
      <c r="P28" s="707"/>
      <c r="Q28" s="707"/>
      <c r="R28" s="707"/>
      <c r="S28" s="707"/>
      <c r="T28" s="707"/>
      <c r="U28" s="707"/>
      <c r="V28" s="707"/>
      <c r="W28" s="707"/>
      <c r="X28" s="707"/>
      <c r="Y28" s="708" t="str">
        <f>Analysis!Z12</f>
        <v/>
      </c>
      <c r="Z28" s="708"/>
      <c r="AA28" s="708"/>
      <c r="AB28" s="708"/>
      <c r="AC28" s="709"/>
      <c r="AD28" s="709"/>
      <c r="AE28" s="709"/>
      <c r="AF28" s="715"/>
      <c r="AG28" s="715"/>
      <c r="AH28" s="715"/>
      <c r="AI28" s="715"/>
      <c r="AJ28" s="715"/>
      <c r="AK28" s="715"/>
      <c r="AL28" s="715"/>
      <c r="AM28" s="715"/>
      <c r="AN28" s="714" t="str">
        <f>Analysis!AN12</f>
        <v/>
      </c>
      <c r="AO28" s="714"/>
      <c r="AP28" s="714"/>
      <c r="AQ28" s="714"/>
      <c r="AR28" s="713" t="str">
        <f>Analysis!AQ12</f>
        <v/>
      </c>
      <c r="AS28" s="713"/>
      <c r="AT28" s="713"/>
      <c r="AU28" s="714" t="str">
        <f>Analysis!AW12</f>
        <v/>
      </c>
      <c r="AV28" s="714"/>
      <c r="AW28" s="714"/>
      <c r="AX28" s="714"/>
      <c r="AY28" s="5"/>
    </row>
    <row r="29" spans="1:51" ht="39.950000000000003" customHeight="1">
      <c r="A29" s="1"/>
      <c r="B29" s="2"/>
      <c r="C29" s="5"/>
      <c r="D29" s="712">
        <v>7</v>
      </c>
      <c r="E29" s="712"/>
      <c r="F29" s="707"/>
      <c r="G29" s="707"/>
      <c r="H29" s="707"/>
      <c r="I29" s="707"/>
      <c r="J29" s="707"/>
      <c r="K29" s="707"/>
      <c r="L29" s="707"/>
      <c r="M29" s="707"/>
      <c r="N29" s="707"/>
      <c r="O29" s="707"/>
      <c r="P29" s="707"/>
      <c r="Q29" s="707"/>
      <c r="R29" s="707"/>
      <c r="S29" s="707"/>
      <c r="T29" s="707"/>
      <c r="U29" s="707"/>
      <c r="V29" s="707"/>
      <c r="W29" s="707"/>
      <c r="X29" s="707"/>
      <c r="Y29" s="708" t="str">
        <f>Analysis!Z13</f>
        <v/>
      </c>
      <c r="Z29" s="708"/>
      <c r="AA29" s="708"/>
      <c r="AB29" s="708"/>
      <c r="AC29" s="709"/>
      <c r="AD29" s="709"/>
      <c r="AE29" s="709"/>
      <c r="AF29" s="715"/>
      <c r="AG29" s="715"/>
      <c r="AH29" s="715"/>
      <c r="AI29" s="715"/>
      <c r="AJ29" s="715"/>
      <c r="AK29" s="715"/>
      <c r="AL29" s="715"/>
      <c r="AM29" s="715"/>
      <c r="AN29" s="714" t="str">
        <f>Analysis!AN13</f>
        <v/>
      </c>
      <c r="AO29" s="714"/>
      <c r="AP29" s="714"/>
      <c r="AQ29" s="714"/>
      <c r="AR29" s="713" t="str">
        <f>Analysis!AQ13</f>
        <v/>
      </c>
      <c r="AS29" s="713"/>
      <c r="AT29" s="713"/>
      <c r="AU29" s="714" t="str">
        <f>Analysis!AW13</f>
        <v/>
      </c>
      <c r="AV29" s="714"/>
      <c r="AW29" s="714"/>
      <c r="AX29" s="714"/>
      <c r="AY29" s="5"/>
    </row>
    <row r="30" spans="1:51" ht="39.950000000000003" customHeight="1">
      <c r="A30" s="1"/>
      <c r="B30" s="2"/>
      <c r="C30" s="5"/>
      <c r="D30" s="712">
        <v>8</v>
      </c>
      <c r="E30" s="712"/>
      <c r="F30" s="707"/>
      <c r="G30" s="707"/>
      <c r="H30" s="707"/>
      <c r="I30" s="707"/>
      <c r="J30" s="707"/>
      <c r="K30" s="707"/>
      <c r="L30" s="707"/>
      <c r="M30" s="707"/>
      <c r="N30" s="707"/>
      <c r="O30" s="707"/>
      <c r="P30" s="707"/>
      <c r="Q30" s="707"/>
      <c r="R30" s="707"/>
      <c r="S30" s="707"/>
      <c r="T30" s="707"/>
      <c r="U30" s="707"/>
      <c r="V30" s="707"/>
      <c r="W30" s="707"/>
      <c r="X30" s="707"/>
      <c r="Y30" s="708" t="str">
        <f>Analysis!Z14</f>
        <v/>
      </c>
      <c r="Z30" s="708"/>
      <c r="AA30" s="708"/>
      <c r="AB30" s="708"/>
      <c r="AC30" s="709"/>
      <c r="AD30" s="709"/>
      <c r="AE30" s="709"/>
      <c r="AF30" s="715"/>
      <c r="AG30" s="715"/>
      <c r="AH30" s="715"/>
      <c r="AI30" s="715"/>
      <c r="AJ30" s="715"/>
      <c r="AK30" s="715"/>
      <c r="AL30" s="715"/>
      <c r="AM30" s="715"/>
      <c r="AN30" s="714" t="str">
        <f>Analysis!AN14</f>
        <v/>
      </c>
      <c r="AO30" s="714"/>
      <c r="AP30" s="714"/>
      <c r="AQ30" s="714"/>
      <c r="AR30" s="713" t="str">
        <f>Analysis!AQ14</f>
        <v/>
      </c>
      <c r="AS30" s="713"/>
      <c r="AT30" s="713"/>
      <c r="AU30" s="714" t="str">
        <f>Analysis!AW14</f>
        <v/>
      </c>
      <c r="AV30" s="714"/>
      <c r="AW30" s="714"/>
      <c r="AX30" s="714"/>
      <c r="AY30" s="5"/>
    </row>
    <row r="31" spans="1:51" ht="39.950000000000003" customHeight="1">
      <c r="A31" s="1"/>
      <c r="B31" s="2"/>
      <c r="C31" s="5"/>
      <c r="D31" s="712">
        <v>9</v>
      </c>
      <c r="E31" s="712"/>
      <c r="F31" s="707"/>
      <c r="G31" s="707"/>
      <c r="H31" s="707"/>
      <c r="I31" s="707"/>
      <c r="J31" s="707"/>
      <c r="K31" s="707"/>
      <c r="L31" s="707"/>
      <c r="M31" s="707"/>
      <c r="N31" s="707"/>
      <c r="O31" s="707"/>
      <c r="P31" s="707"/>
      <c r="Q31" s="707"/>
      <c r="R31" s="707"/>
      <c r="S31" s="707"/>
      <c r="T31" s="707"/>
      <c r="U31" s="707"/>
      <c r="V31" s="707"/>
      <c r="W31" s="707"/>
      <c r="X31" s="707"/>
      <c r="Y31" s="708" t="str">
        <f>Analysis!Z15</f>
        <v/>
      </c>
      <c r="Z31" s="708"/>
      <c r="AA31" s="708"/>
      <c r="AB31" s="708"/>
      <c r="AC31" s="709"/>
      <c r="AD31" s="709"/>
      <c r="AE31" s="709"/>
      <c r="AF31" s="715"/>
      <c r="AG31" s="715"/>
      <c r="AH31" s="715"/>
      <c r="AI31" s="715"/>
      <c r="AJ31" s="715"/>
      <c r="AK31" s="715"/>
      <c r="AL31" s="715"/>
      <c r="AM31" s="715"/>
      <c r="AN31" s="714" t="str">
        <f>Analysis!AN15</f>
        <v/>
      </c>
      <c r="AO31" s="714"/>
      <c r="AP31" s="714"/>
      <c r="AQ31" s="714"/>
      <c r="AR31" s="713" t="str">
        <f>Analysis!AQ15</f>
        <v/>
      </c>
      <c r="AS31" s="713"/>
      <c r="AT31" s="713"/>
      <c r="AU31" s="714" t="str">
        <f>Analysis!AW15</f>
        <v/>
      </c>
      <c r="AV31" s="714"/>
      <c r="AW31" s="714"/>
      <c r="AX31" s="714"/>
      <c r="AY31" s="5"/>
    </row>
    <row r="32" spans="1:51" ht="39.950000000000003" customHeight="1">
      <c r="A32" s="1"/>
      <c r="B32" s="2"/>
      <c r="C32" s="5"/>
      <c r="D32" s="712">
        <v>10</v>
      </c>
      <c r="E32" s="712"/>
      <c r="F32" s="707"/>
      <c r="G32" s="707"/>
      <c r="H32" s="707"/>
      <c r="I32" s="707"/>
      <c r="J32" s="707"/>
      <c r="K32" s="707"/>
      <c r="L32" s="707"/>
      <c r="M32" s="707"/>
      <c r="N32" s="707"/>
      <c r="O32" s="707"/>
      <c r="P32" s="707"/>
      <c r="Q32" s="707"/>
      <c r="R32" s="707"/>
      <c r="S32" s="707"/>
      <c r="T32" s="707"/>
      <c r="U32" s="707"/>
      <c r="V32" s="707"/>
      <c r="W32" s="707"/>
      <c r="X32" s="707"/>
      <c r="Y32" s="708" t="str">
        <f>Analysis!Z16</f>
        <v/>
      </c>
      <c r="Z32" s="708"/>
      <c r="AA32" s="708"/>
      <c r="AB32" s="708"/>
      <c r="AC32" s="709"/>
      <c r="AD32" s="709"/>
      <c r="AE32" s="709"/>
      <c r="AF32" s="715"/>
      <c r="AG32" s="715"/>
      <c r="AH32" s="715"/>
      <c r="AI32" s="715"/>
      <c r="AJ32" s="715"/>
      <c r="AK32" s="715"/>
      <c r="AL32" s="715"/>
      <c r="AM32" s="715"/>
      <c r="AN32" s="714" t="str">
        <f>Analysis!AN16</f>
        <v/>
      </c>
      <c r="AO32" s="714"/>
      <c r="AP32" s="714"/>
      <c r="AQ32" s="714"/>
      <c r="AR32" s="713" t="str">
        <f>Analysis!AQ16</f>
        <v/>
      </c>
      <c r="AS32" s="713"/>
      <c r="AT32" s="713"/>
      <c r="AU32" s="714" t="str">
        <f>Analysis!AW16</f>
        <v/>
      </c>
      <c r="AV32" s="714"/>
      <c r="AW32" s="714"/>
      <c r="AX32" s="714"/>
      <c r="AY32" s="5"/>
    </row>
    <row r="33" spans="1:51" ht="39.950000000000003" customHeight="1">
      <c r="A33" s="1"/>
      <c r="B33" s="2"/>
      <c r="C33" s="5"/>
      <c r="D33" s="712">
        <v>11</v>
      </c>
      <c r="E33" s="712"/>
      <c r="F33" s="707"/>
      <c r="G33" s="707"/>
      <c r="H33" s="707"/>
      <c r="I33" s="707"/>
      <c r="J33" s="707"/>
      <c r="K33" s="707"/>
      <c r="L33" s="707"/>
      <c r="M33" s="707"/>
      <c r="N33" s="707"/>
      <c r="O33" s="707"/>
      <c r="P33" s="707"/>
      <c r="Q33" s="707"/>
      <c r="R33" s="707"/>
      <c r="S33" s="707"/>
      <c r="T33" s="707"/>
      <c r="U33" s="707"/>
      <c r="V33" s="707"/>
      <c r="W33" s="707"/>
      <c r="X33" s="707"/>
      <c r="Y33" s="708" t="str">
        <f>Analysis!Z17</f>
        <v/>
      </c>
      <c r="Z33" s="708"/>
      <c r="AA33" s="708"/>
      <c r="AB33" s="708"/>
      <c r="AC33" s="709"/>
      <c r="AD33" s="709"/>
      <c r="AE33" s="709"/>
      <c r="AF33" s="715"/>
      <c r="AG33" s="715"/>
      <c r="AH33" s="715"/>
      <c r="AI33" s="715"/>
      <c r="AJ33" s="715"/>
      <c r="AK33" s="715"/>
      <c r="AL33" s="715"/>
      <c r="AM33" s="715"/>
      <c r="AN33" s="714" t="str">
        <f>Analysis!AN17</f>
        <v/>
      </c>
      <c r="AO33" s="714"/>
      <c r="AP33" s="714"/>
      <c r="AQ33" s="714"/>
      <c r="AR33" s="713" t="str">
        <f>Analysis!AQ17</f>
        <v/>
      </c>
      <c r="AS33" s="713"/>
      <c r="AT33" s="713"/>
      <c r="AU33" s="714" t="str">
        <f>Analysis!AW17</f>
        <v/>
      </c>
      <c r="AV33" s="714"/>
      <c r="AW33" s="714"/>
      <c r="AX33" s="714"/>
      <c r="AY33" s="5"/>
    </row>
    <row r="34" spans="1:51" ht="39.950000000000003" customHeight="1">
      <c r="A34" s="1"/>
      <c r="B34" s="2"/>
      <c r="C34" s="5"/>
      <c r="D34" s="712">
        <v>12</v>
      </c>
      <c r="E34" s="712"/>
      <c r="F34" s="707"/>
      <c r="G34" s="707"/>
      <c r="H34" s="707"/>
      <c r="I34" s="707"/>
      <c r="J34" s="707"/>
      <c r="K34" s="707"/>
      <c r="L34" s="707"/>
      <c r="M34" s="707"/>
      <c r="N34" s="707"/>
      <c r="O34" s="707"/>
      <c r="P34" s="707"/>
      <c r="Q34" s="707"/>
      <c r="R34" s="707"/>
      <c r="S34" s="707"/>
      <c r="T34" s="707"/>
      <c r="U34" s="707"/>
      <c r="V34" s="707"/>
      <c r="W34" s="707"/>
      <c r="X34" s="707"/>
      <c r="Y34" s="708" t="str">
        <f>Analysis!Z18</f>
        <v/>
      </c>
      <c r="Z34" s="708"/>
      <c r="AA34" s="708"/>
      <c r="AB34" s="708"/>
      <c r="AC34" s="709"/>
      <c r="AD34" s="709"/>
      <c r="AE34" s="709"/>
      <c r="AF34" s="715"/>
      <c r="AG34" s="715"/>
      <c r="AH34" s="715"/>
      <c r="AI34" s="715"/>
      <c r="AJ34" s="715"/>
      <c r="AK34" s="715"/>
      <c r="AL34" s="715"/>
      <c r="AM34" s="715"/>
      <c r="AN34" s="714" t="str">
        <f>Analysis!AN18</f>
        <v/>
      </c>
      <c r="AO34" s="714"/>
      <c r="AP34" s="714"/>
      <c r="AQ34" s="714"/>
      <c r="AR34" s="713" t="str">
        <f>Analysis!AQ18</f>
        <v/>
      </c>
      <c r="AS34" s="713"/>
      <c r="AT34" s="713"/>
      <c r="AU34" s="714" t="str">
        <f>Analysis!AW18</f>
        <v/>
      </c>
      <c r="AV34" s="714"/>
      <c r="AW34" s="714"/>
      <c r="AX34" s="714"/>
      <c r="AY34" s="5"/>
    </row>
    <row r="35" spans="1:51" ht="39.950000000000003" customHeight="1">
      <c r="A35" s="1"/>
      <c r="B35" s="2"/>
      <c r="C35" s="5"/>
      <c r="D35" s="712">
        <v>13</v>
      </c>
      <c r="E35" s="712"/>
      <c r="F35" s="707"/>
      <c r="G35" s="707"/>
      <c r="H35" s="707"/>
      <c r="I35" s="707"/>
      <c r="J35" s="707"/>
      <c r="K35" s="707"/>
      <c r="L35" s="707"/>
      <c r="M35" s="707"/>
      <c r="N35" s="707"/>
      <c r="O35" s="707"/>
      <c r="P35" s="707"/>
      <c r="Q35" s="707"/>
      <c r="R35" s="707"/>
      <c r="S35" s="707"/>
      <c r="T35" s="707"/>
      <c r="U35" s="707"/>
      <c r="V35" s="707"/>
      <c r="W35" s="707"/>
      <c r="X35" s="707"/>
      <c r="Y35" s="708" t="str">
        <f>Analysis!Z19</f>
        <v/>
      </c>
      <c r="Z35" s="708"/>
      <c r="AA35" s="708"/>
      <c r="AB35" s="708"/>
      <c r="AC35" s="709"/>
      <c r="AD35" s="709"/>
      <c r="AE35" s="709"/>
      <c r="AF35" s="715"/>
      <c r="AG35" s="715"/>
      <c r="AH35" s="715"/>
      <c r="AI35" s="715"/>
      <c r="AJ35" s="715"/>
      <c r="AK35" s="715"/>
      <c r="AL35" s="715"/>
      <c r="AM35" s="715"/>
      <c r="AN35" s="714" t="str">
        <f>Analysis!AN19</f>
        <v/>
      </c>
      <c r="AO35" s="714"/>
      <c r="AP35" s="714"/>
      <c r="AQ35" s="714"/>
      <c r="AR35" s="713" t="str">
        <f>Analysis!AQ19</f>
        <v/>
      </c>
      <c r="AS35" s="713"/>
      <c r="AT35" s="713"/>
      <c r="AU35" s="714" t="str">
        <f>Analysis!AW19</f>
        <v/>
      </c>
      <c r="AV35" s="714"/>
      <c r="AW35" s="714"/>
      <c r="AX35" s="714"/>
      <c r="AY35" s="5"/>
    </row>
    <row r="36" spans="1:51" ht="39.950000000000003" customHeight="1">
      <c r="A36" s="1"/>
      <c r="B36" s="2"/>
      <c r="C36" s="5"/>
      <c r="D36" s="712">
        <v>14</v>
      </c>
      <c r="E36" s="712"/>
      <c r="F36" s="707"/>
      <c r="G36" s="707"/>
      <c r="H36" s="707"/>
      <c r="I36" s="707"/>
      <c r="J36" s="707"/>
      <c r="K36" s="707"/>
      <c r="L36" s="707"/>
      <c r="M36" s="707"/>
      <c r="N36" s="707"/>
      <c r="O36" s="707"/>
      <c r="P36" s="707"/>
      <c r="Q36" s="707"/>
      <c r="R36" s="707"/>
      <c r="S36" s="707"/>
      <c r="T36" s="707"/>
      <c r="U36" s="707"/>
      <c r="V36" s="707"/>
      <c r="W36" s="707"/>
      <c r="X36" s="707"/>
      <c r="Y36" s="708" t="str">
        <f>Analysis!Z20</f>
        <v/>
      </c>
      <c r="Z36" s="708"/>
      <c r="AA36" s="708"/>
      <c r="AB36" s="708"/>
      <c r="AC36" s="709"/>
      <c r="AD36" s="709"/>
      <c r="AE36" s="709"/>
      <c r="AF36" s="715"/>
      <c r="AG36" s="715"/>
      <c r="AH36" s="715"/>
      <c r="AI36" s="715"/>
      <c r="AJ36" s="715"/>
      <c r="AK36" s="715"/>
      <c r="AL36" s="715"/>
      <c r="AM36" s="715"/>
      <c r="AN36" s="714" t="str">
        <f>Analysis!AN20</f>
        <v/>
      </c>
      <c r="AO36" s="714"/>
      <c r="AP36" s="714"/>
      <c r="AQ36" s="714"/>
      <c r="AR36" s="713" t="str">
        <f>Analysis!AQ20</f>
        <v/>
      </c>
      <c r="AS36" s="713"/>
      <c r="AT36" s="713"/>
      <c r="AU36" s="714" t="str">
        <f>Analysis!AW20</f>
        <v/>
      </c>
      <c r="AV36" s="714"/>
      <c r="AW36" s="714"/>
      <c r="AX36" s="714"/>
      <c r="AY36" s="5"/>
    </row>
    <row r="37" spans="1:51" ht="39.950000000000003" customHeight="1">
      <c r="A37" s="1"/>
      <c r="B37" s="2"/>
      <c r="C37" s="5"/>
      <c r="D37" s="712">
        <v>15</v>
      </c>
      <c r="E37" s="712"/>
      <c r="F37" s="707"/>
      <c r="G37" s="707"/>
      <c r="H37" s="707"/>
      <c r="I37" s="707"/>
      <c r="J37" s="707"/>
      <c r="K37" s="707"/>
      <c r="L37" s="707"/>
      <c r="M37" s="707"/>
      <c r="N37" s="707"/>
      <c r="O37" s="707"/>
      <c r="P37" s="707"/>
      <c r="Q37" s="707"/>
      <c r="R37" s="707"/>
      <c r="S37" s="707"/>
      <c r="T37" s="707"/>
      <c r="U37" s="707"/>
      <c r="V37" s="707"/>
      <c r="W37" s="707"/>
      <c r="X37" s="707"/>
      <c r="Y37" s="708" t="str">
        <f>Analysis!Z21</f>
        <v/>
      </c>
      <c r="Z37" s="708"/>
      <c r="AA37" s="708"/>
      <c r="AB37" s="708"/>
      <c r="AC37" s="709"/>
      <c r="AD37" s="709"/>
      <c r="AE37" s="709"/>
      <c r="AF37" s="715"/>
      <c r="AG37" s="715"/>
      <c r="AH37" s="715"/>
      <c r="AI37" s="715"/>
      <c r="AJ37" s="715"/>
      <c r="AK37" s="715"/>
      <c r="AL37" s="715"/>
      <c r="AM37" s="715"/>
      <c r="AN37" s="714" t="str">
        <f>Analysis!AN21</f>
        <v/>
      </c>
      <c r="AO37" s="714"/>
      <c r="AP37" s="714"/>
      <c r="AQ37" s="714"/>
      <c r="AR37" s="713" t="str">
        <f>Analysis!AQ21</f>
        <v/>
      </c>
      <c r="AS37" s="713"/>
      <c r="AT37" s="713"/>
      <c r="AU37" s="714" t="str">
        <f>Analysis!AW21</f>
        <v/>
      </c>
      <c r="AV37" s="714"/>
      <c r="AW37" s="714"/>
      <c r="AX37" s="714"/>
      <c r="AY37" s="5"/>
    </row>
    <row r="38" spans="1:51" ht="39.950000000000003" customHeight="1">
      <c r="A38" s="1"/>
      <c r="B38" s="2"/>
      <c r="C38" s="5"/>
      <c r="D38" s="712">
        <v>16</v>
      </c>
      <c r="E38" s="712"/>
      <c r="F38" s="707"/>
      <c r="G38" s="707"/>
      <c r="H38" s="707"/>
      <c r="I38" s="707"/>
      <c r="J38" s="707"/>
      <c r="K38" s="707"/>
      <c r="L38" s="707"/>
      <c r="M38" s="707"/>
      <c r="N38" s="707"/>
      <c r="O38" s="707"/>
      <c r="P38" s="707"/>
      <c r="Q38" s="707"/>
      <c r="R38" s="707"/>
      <c r="S38" s="707"/>
      <c r="T38" s="707"/>
      <c r="U38" s="707"/>
      <c r="V38" s="707"/>
      <c r="W38" s="707"/>
      <c r="X38" s="707"/>
      <c r="Y38" s="708" t="str">
        <f>Analysis!Z22</f>
        <v/>
      </c>
      <c r="Z38" s="708"/>
      <c r="AA38" s="708"/>
      <c r="AB38" s="708"/>
      <c r="AC38" s="709"/>
      <c r="AD38" s="709"/>
      <c r="AE38" s="709"/>
      <c r="AF38" s="715"/>
      <c r="AG38" s="715"/>
      <c r="AH38" s="715"/>
      <c r="AI38" s="715"/>
      <c r="AJ38" s="715"/>
      <c r="AK38" s="715"/>
      <c r="AL38" s="715"/>
      <c r="AM38" s="715"/>
      <c r="AN38" s="714" t="str">
        <f>Analysis!AN22</f>
        <v/>
      </c>
      <c r="AO38" s="714"/>
      <c r="AP38" s="714"/>
      <c r="AQ38" s="714"/>
      <c r="AR38" s="713" t="str">
        <f>Analysis!AQ22</f>
        <v/>
      </c>
      <c r="AS38" s="713"/>
      <c r="AT38" s="713"/>
      <c r="AU38" s="714" t="str">
        <f>Analysis!AW22</f>
        <v/>
      </c>
      <c r="AV38" s="714"/>
      <c r="AW38" s="714"/>
      <c r="AX38" s="714"/>
      <c r="AY38" s="5"/>
    </row>
    <row r="39" spans="1:51" ht="39.950000000000003" customHeight="1">
      <c r="A39" s="1"/>
      <c r="B39" s="2"/>
      <c r="C39" s="5"/>
      <c r="D39" s="712">
        <v>17</v>
      </c>
      <c r="E39" s="712"/>
      <c r="F39" s="707"/>
      <c r="G39" s="707"/>
      <c r="H39" s="707"/>
      <c r="I39" s="707"/>
      <c r="J39" s="707"/>
      <c r="K39" s="707"/>
      <c r="L39" s="707"/>
      <c r="M39" s="707"/>
      <c r="N39" s="707"/>
      <c r="O39" s="707"/>
      <c r="P39" s="707"/>
      <c r="Q39" s="707"/>
      <c r="R39" s="707"/>
      <c r="S39" s="707"/>
      <c r="T39" s="707"/>
      <c r="U39" s="707"/>
      <c r="V39" s="707"/>
      <c r="W39" s="707"/>
      <c r="X39" s="707"/>
      <c r="Y39" s="708" t="str">
        <f>Analysis!Z23</f>
        <v/>
      </c>
      <c r="Z39" s="708"/>
      <c r="AA39" s="708"/>
      <c r="AB39" s="708"/>
      <c r="AC39" s="709"/>
      <c r="AD39" s="709"/>
      <c r="AE39" s="709"/>
      <c r="AF39" s="715"/>
      <c r="AG39" s="715"/>
      <c r="AH39" s="715"/>
      <c r="AI39" s="715"/>
      <c r="AJ39" s="715"/>
      <c r="AK39" s="715"/>
      <c r="AL39" s="715"/>
      <c r="AM39" s="715"/>
      <c r="AN39" s="714" t="str">
        <f>Analysis!AN23</f>
        <v/>
      </c>
      <c r="AO39" s="714"/>
      <c r="AP39" s="714"/>
      <c r="AQ39" s="714"/>
      <c r="AR39" s="713" t="str">
        <f>Analysis!AQ23</f>
        <v/>
      </c>
      <c r="AS39" s="713"/>
      <c r="AT39" s="713"/>
      <c r="AU39" s="714" t="str">
        <f>Analysis!AW23</f>
        <v/>
      </c>
      <c r="AV39" s="714"/>
      <c r="AW39" s="714"/>
      <c r="AX39" s="714"/>
      <c r="AY39" s="5"/>
    </row>
    <row r="40" spans="1:51" ht="39.950000000000003" customHeight="1">
      <c r="A40" s="1"/>
      <c r="B40" s="2"/>
      <c r="C40" s="5"/>
      <c r="D40" s="712">
        <v>18</v>
      </c>
      <c r="E40" s="712"/>
      <c r="F40" s="707"/>
      <c r="G40" s="707"/>
      <c r="H40" s="707"/>
      <c r="I40" s="707"/>
      <c r="J40" s="707"/>
      <c r="K40" s="707"/>
      <c r="L40" s="707"/>
      <c r="M40" s="707"/>
      <c r="N40" s="707"/>
      <c r="O40" s="707"/>
      <c r="P40" s="707"/>
      <c r="Q40" s="707"/>
      <c r="R40" s="707"/>
      <c r="S40" s="707"/>
      <c r="T40" s="707"/>
      <c r="U40" s="707"/>
      <c r="V40" s="707"/>
      <c r="W40" s="707"/>
      <c r="X40" s="707"/>
      <c r="Y40" s="708" t="str">
        <f>Analysis!Z24</f>
        <v/>
      </c>
      <c r="Z40" s="708"/>
      <c r="AA40" s="708"/>
      <c r="AB40" s="708"/>
      <c r="AC40" s="709"/>
      <c r="AD40" s="709"/>
      <c r="AE40" s="709"/>
      <c r="AF40" s="715"/>
      <c r="AG40" s="715"/>
      <c r="AH40" s="715"/>
      <c r="AI40" s="715"/>
      <c r="AJ40" s="715"/>
      <c r="AK40" s="715"/>
      <c r="AL40" s="715"/>
      <c r="AM40" s="715"/>
      <c r="AN40" s="714" t="str">
        <f>Analysis!AN24</f>
        <v/>
      </c>
      <c r="AO40" s="714"/>
      <c r="AP40" s="714"/>
      <c r="AQ40" s="714"/>
      <c r="AR40" s="713" t="str">
        <f>Analysis!AQ24</f>
        <v/>
      </c>
      <c r="AS40" s="713"/>
      <c r="AT40" s="713"/>
      <c r="AU40" s="714" t="str">
        <f>Analysis!AW24</f>
        <v/>
      </c>
      <c r="AV40" s="714"/>
      <c r="AW40" s="714"/>
      <c r="AX40" s="714"/>
      <c r="AY40" s="5"/>
    </row>
    <row r="41" spans="1:51" ht="39.950000000000003" customHeight="1">
      <c r="A41" s="1"/>
      <c r="B41" s="2"/>
      <c r="C41" s="5"/>
      <c r="D41" s="712">
        <v>19</v>
      </c>
      <c r="E41" s="712"/>
      <c r="F41" s="707"/>
      <c r="G41" s="707"/>
      <c r="H41" s="707"/>
      <c r="I41" s="707"/>
      <c r="J41" s="707"/>
      <c r="K41" s="707"/>
      <c r="L41" s="707"/>
      <c r="M41" s="707"/>
      <c r="N41" s="707"/>
      <c r="O41" s="707"/>
      <c r="P41" s="707"/>
      <c r="Q41" s="707"/>
      <c r="R41" s="707"/>
      <c r="S41" s="707"/>
      <c r="T41" s="707"/>
      <c r="U41" s="707"/>
      <c r="V41" s="707"/>
      <c r="W41" s="707"/>
      <c r="X41" s="707"/>
      <c r="Y41" s="708" t="str">
        <f>Analysis!Z25</f>
        <v/>
      </c>
      <c r="Z41" s="708"/>
      <c r="AA41" s="708"/>
      <c r="AB41" s="708"/>
      <c r="AC41" s="709"/>
      <c r="AD41" s="709"/>
      <c r="AE41" s="709"/>
      <c r="AF41" s="715"/>
      <c r="AG41" s="715"/>
      <c r="AH41" s="715"/>
      <c r="AI41" s="715"/>
      <c r="AJ41" s="715"/>
      <c r="AK41" s="715"/>
      <c r="AL41" s="715"/>
      <c r="AM41" s="715"/>
      <c r="AN41" s="714" t="str">
        <f>Analysis!AN25</f>
        <v/>
      </c>
      <c r="AO41" s="714"/>
      <c r="AP41" s="714"/>
      <c r="AQ41" s="714"/>
      <c r="AR41" s="713" t="str">
        <f>Analysis!AQ25</f>
        <v/>
      </c>
      <c r="AS41" s="713"/>
      <c r="AT41" s="713"/>
      <c r="AU41" s="714" t="str">
        <f>Analysis!AW25</f>
        <v/>
      </c>
      <c r="AV41" s="714"/>
      <c r="AW41" s="714"/>
      <c r="AX41" s="714"/>
      <c r="AY41" s="5"/>
    </row>
    <row r="42" spans="1:51" ht="39.950000000000003" customHeight="1">
      <c r="A42" s="1"/>
      <c r="B42" s="2"/>
      <c r="C42" s="5"/>
      <c r="D42" s="712">
        <v>20</v>
      </c>
      <c r="E42" s="712"/>
      <c r="F42" s="707"/>
      <c r="G42" s="707"/>
      <c r="H42" s="707"/>
      <c r="I42" s="707"/>
      <c r="J42" s="707"/>
      <c r="K42" s="707"/>
      <c r="L42" s="707"/>
      <c r="M42" s="707"/>
      <c r="N42" s="707"/>
      <c r="O42" s="707"/>
      <c r="P42" s="707"/>
      <c r="Q42" s="707"/>
      <c r="R42" s="707"/>
      <c r="S42" s="707"/>
      <c r="T42" s="707"/>
      <c r="U42" s="707"/>
      <c r="V42" s="707"/>
      <c r="W42" s="707"/>
      <c r="X42" s="707"/>
      <c r="Y42" s="708" t="str">
        <f>Analysis!Z26</f>
        <v/>
      </c>
      <c r="Z42" s="708"/>
      <c r="AA42" s="708"/>
      <c r="AB42" s="708"/>
      <c r="AC42" s="709"/>
      <c r="AD42" s="709"/>
      <c r="AE42" s="709"/>
      <c r="AF42" s="715"/>
      <c r="AG42" s="715"/>
      <c r="AH42" s="715"/>
      <c r="AI42" s="715"/>
      <c r="AJ42" s="715"/>
      <c r="AK42" s="715"/>
      <c r="AL42" s="715"/>
      <c r="AM42" s="715"/>
      <c r="AN42" s="714" t="str">
        <f>Analysis!AN26</f>
        <v/>
      </c>
      <c r="AO42" s="714"/>
      <c r="AP42" s="714"/>
      <c r="AQ42" s="714"/>
      <c r="AR42" s="713" t="str">
        <f>Analysis!AQ26</f>
        <v/>
      </c>
      <c r="AS42" s="713"/>
      <c r="AT42" s="713"/>
      <c r="AU42" s="714" t="str">
        <f>Analysis!AW26</f>
        <v/>
      </c>
      <c r="AV42" s="714"/>
      <c r="AW42" s="714"/>
      <c r="AX42" s="714"/>
      <c r="AY42" s="5"/>
    </row>
    <row r="43" spans="1:51" ht="39.950000000000003" customHeight="1">
      <c r="A43" s="1"/>
      <c r="B43" s="2"/>
      <c r="C43" s="5"/>
      <c r="D43" s="712">
        <v>21</v>
      </c>
      <c r="E43" s="712"/>
      <c r="F43" s="707"/>
      <c r="G43" s="707"/>
      <c r="H43" s="707"/>
      <c r="I43" s="707"/>
      <c r="J43" s="707"/>
      <c r="K43" s="707"/>
      <c r="L43" s="707"/>
      <c r="M43" s="707"/>
      <c r="N43" s="707"/>
      <c r="O43" s="707"/>
      <c r="P43" s="707"/>
      <c r="Q43" s="707"/>
      <c r="R43" s="707"/>
      <c r="S43" s="707"/>
      <c r="T43" s="707"/>
      <c r="U43" s="707"/>
      <c r="V43" s="707"/>
      <c r="W43" s="707"/>
      <c r="X43" s="707"/>
      <c r="Y43" s="708" t="str">
        <f>Analysis!Z27</f>
        <v/>
      </c>
      <c r="Z43" s="708"/>
      <c r="AA43" s="708"/>
      <c r="AB43" s="708"/>
      <c r="AC43" s="709"/>
      <c r="AD43" s="709"/>
      <c r="AE43" s="709"/>
      <c r="AF43" s="715"/>
      <c r="AG43" s="715"/>
      <c r="AH43" s="715"/>
      <c r="AI43" s="715"/>
      <c r="AJ43" s="715"/>
      <c r="AK43" s="715"/>
      <c r="AL43" s="715"/>
      <c r="AM43" s="715"/>
      <c r="AN43" s="714" t="str">
        <f>Analysis!AN27</f>
        <v/>
      </c>
      <c r="AO43" s="714"/>
      <c r="AP43" s="714"/>
      <c r="AQ43" s="714"/>
      <c r="AR43" s="713" t="str">
        <f>Analysis!AQ27</f>
        <v/>
      </c>
      <c r="AS43" s="713"/>
      <c r="AT43" s="713"/>
      <c r="AU43" s="714" t="str">
        <f>Analysis!AW27</f>
        <v/>
      </c>
      <c r="AV43" s="714"/>
      <c r="AW43" s="714"/>
      <c r="AX43" s="714"/>
      <c r="AY43" s="5"/>
    </row>
    <row r="44" spans="1:51" ht="39.950000000000003" customHeight="1">
      <c r="A44" s="1"/>
      <c r="B44" s="2"/>
      <c r="C44" s="5"/>
      <c r="D44" s="712">
        <v>22</v>
      </c>
      <c r="E44" s="712"/>
      <c r="F44" s="707"/>
      <c r="G44" s="707"/>
      <c r="H44" s="707"/>
      <c r="I44" s="707"/>
      <c r="J44" s="707"/>
      <c r="K44" s="707"/>
      <c r="L44" s="707"/>
      <c r="M44" s="707"/>
      <c r="N44" s="707"/>
      <c r="O44" s="707"/>
      <c r="P44" s="707"/>
      <c r="Q44" s="707"/>
      <c r="R44" s="707"/>
      <c r="S44" s="707"/>
      <c r="T44" s="707"/>
      <c r="U44" s="707"/>
      <c r="V44" s="707"/>
      <c r="W44" s="707"/>
      <c r="X44" s="707"/>
      <c r="Y44" s="708" t="str">
        <f>Analysis!Z28</f>
        <v/>
      </c>
      <c r="Z44" s="708"/>
      <c r="AA44" s="708"/>
      <c r="AB44" s="708"/>
      <c r="AC44" s="709"/>
      <c r="AD44" s="709"/>
      <c r="AE44" s="709"/>
      <c r="AF44" s="715"/>
      <c r="AG44" s="715"/>
      <c r="AH44" s="715"/>
      <c r="AI44" s="715"/>
      <c r="AJ44" s="715"/>
      <c r="AK44" s="715"/>
      <c r="AL44" s="715"/>
      <c r="AM44" s="715"/>
      <c r="AN44" s="714" t="str">
        <f>Analysis!AN28</f>
        <v/>
      </c>
      <c r="AO44" s="714"/>
      <c r="AP44" s="714"/>
      <c r="AQ44" s="714"/>
      <c r="AR44" s="713" t="str">
        <f>Analysis!AQ28</f>
        <v/>
      </c>
      <c r="AS44" s="713"/>
      <c r="AT44" s="713"/>
      <c r="AU44" s="714" t="str">
        <f>Analysis!AW28</f>
        <v/>
      </c>
      <c r="AV44" s="714"/>
      <c r="AW44" s="714"/>
      <c r="AX44" s="714"/>
      <c r="AY44" s="5"/>
    </row>
    <row r="45" spans="1:51" ht="39.950000000000003" customHeight="1">
      <c r="A45" s="1"/>
      <c r="B45" s="2"/>
      <c r="C45" s="5"/>
      <c r="D45" s="712">
        <v>23</v>
      </c>
      <c r="E45" s="712"/>
      <c r="F45" s="707"/>
      <c r="G45" s="707"/>
      <c r="H45" s="707"/>
      <c r="I45" s="707"/>
      <c r="J45" s="707"/>
      <c r="K45" s="707"/>
      <c r="L45" s="707"/>
      <c r="M45" s="707"/>
      <c r="N45" s="707"/>
      <c r="O45" s="707"/>
      <c r="P45" s="707"/>
      <c r="Q45" s="707"/>
      <c r="R45" s="707"/>
      <c r="S45" s="707"/>
      <c r="T45" s="707"/>
      <c r="U45" s="707"/>
      <c r="V45" s="707"/>
      <c r="W45" s="707"/>
      <c r="X45" s="707"/>
      <c r="Y45" s="708" t="str">
        <f>Analysis!Z29</f>
        <v/>
      </c>
      <c r="Z45" s="708"/>
      <c r="AA45" s="708"/>
      <c r="AB45" s="708"/>
      <c r="AC45" s="709"/>
      <c r="AD45" s="709"/>
      <c r="AE45" s="709"/>
      <c r="AF45" s="715"/>
      <c r="AG45" s="715"/>
      <c r="AH45" s="715"/>
      <c r="AI45" s="715"/>
      <c r="AJ45" s="715"/>
      <c r="AK45" s="715"/>
      <c r="AL45" s="715"/>
      <c r="AM45" s="715"/>
      <c r="AN45" s="714" t="str">
        <f>Analysis!AN29</f>
        <v/>
      </c>
      <c r="AO45" s="714"/>
      <c r="AP45" s="714"/>
      <c r="AQ45" s="714"/>
      <c r="AR45" s="713" t="str">
        <f>Analysis!AQ29</f>
        <v/>
      </c>
      <c r="AS45" s="713"/>
      <c r="AT45" s="713"/>
      <c r="AU45" s="714" t="str">
        <f>Analysis!AW29</f>
        <v/>
      </c>
      <c r="AV45" s="714"/>
      <c r="AW45" s="714"/>
      <c r="AX45" s="714"/>
      <c r="AY45" s="5"/>
    </row>
    <row r="46" spans="1:51" ht="39.950000000000003" customHeight="1">
      <c r="A46" s="1"/>
      <c r="B46" s="2"/>
      <c r="C46" s="5"/>
      <c r="D46" s="712">
        <v>24</v>
      </c>
      <c r="E46" s="712"/>
      <c r="F46" s="707"/>
      <c r="G46" s="707"/>
      <c r="H46" s="707"/>
      <c r="I46" s="707"/>
      <c r="J46" s="707"/>
      <c r="K46" s="707"/>
      <c r="L46" s="707"/>
      <c r="M46" s="707"/>
      <c r="N46" s="707"/>
      <c r="O46" s="707"/>
      <c r="P46" s="707"/>
      <c r="Q46" s="707"/>
      <c r="R46" s="707"/>
      <c r="S46" s="707"/>
      <c r="T46" s="707"/>
      <c r="U46" s="707"/>
      <c r="V46" s="707"/>
      <c r="W46" s="707"/>
      <c r="X46" s="707"/>
      <c r="Y46" s="708" t="str">
        <f>Analysis!Z30</f>
        <v/>
      </c>
      <c r="Z46" s="708"/>
      <c r="AA46" s="708"/>
      <c r="AB46" s="708"/>
      <c r="AC46" s="709"/>
      <c r="AD46" s="709"/>
      <c r="AE46" s="709"/>
      <c r="AF46" s="715"/>
      <c r="AG46" s="715"/>
      <c r="AH46" s="715"/>
      <c r="AI46" s="715"/>
      <c r="AJ46" s="715"/>
      <c r="AK46" s="715"/>
      <c r="AL46" s="715"/>
      <c r="AM46" s="715"/>
      <c r="AN46" s="714" t="str">
        <f>Analysis!AN30</f>
        <v/>
      </c>
      <c r="AO46" s="714"/>
      <c r="AP46" s="714"/>
      <c r="AQ46" s="714"/>
      <c r="AR46" s="713" t="str">
        <f>Analysis!AQ30</f>
        <v/>
      </c>
      <c r="AS46" s="713"/>
      <c r="AT46" s="713"/>
      <c r="AU46" s="714" t="str">
        <f>Analysis!AW30</f>
        <v/>
      </c>
      <c r="AV46" s="714"/>
      <c r="AW46" s="714"/>
      <c r="AX46" s="714"/>
      <c r="AY46" s="5"/>
    </row>
    <row r="47" spans="1:51" ht="39.950000000000003" customHeight="1">
      <c r="A47" s="1"/>
      <c r="B47" s="2"/>
      <c r="C47" s="5"/>
      <c r="D47" s="712">
        <v>25</v>
      </c>
      <c r="E47" s="712"/>
      <c r="F47" s="707"/>
      <c r="G47" s="707"/>
      <c r="H47" s="707"/>
      <c r="I47" s="707"/>
      <c r="J47" s="707"/>
      <c r="K47" s="707"/>
      <c r="L47" s="707"/>
      <c r="M47" s="707"/>
      <c r="N47" s="707"/>
      <c r="O47" s="707"/>
      <c r="P47" s="707"/>
      <c r="Q47" s="707"/>
      <c r="R47" s="707"/>
      <c r="S47" s="707"/>
      <c r="T47" s="707"/>
      <c r="U47" s="707"/>
      <c r="V47" s="707"/>
      <c r="W47" s="707"/>
      <c r="X47" s="707"/>
      <c r="Y47" s="708" t="str">
        <f>Analysis!Z31</f>
        <v/>
      </c>
      <c r="Z47" s="708"/>
      <c r="AA47" s="708"/>
      <c r="AB47" s="708"/>
      <c r="AC47" s="709"/>
      <c r="AD47" s="709"/>
      <c r="AE47" s="709"/>
      <c r="AF47" s="715"/>
      <c r="AG47" s="715"/>
      <c r="AH47" s="715"/>
      <c r="AI47" s="715"/>
      <c r="AJ47" s="715"/>
      <c r="AK47" s="715"/>
      <c r="AL47" s="715"/>
      <c r="AM47" s="715"/>
      <c r="AN47" s="714" t="str">
        <f>Analysis!AN31</f>
        <v/>
      </c>
      <c r="AO47" s="714"/>
      <c r="AP47" s="714"/>
      <c r="AQ47" s="714"/>
      <c r="AR47" s="713" t="str">
        <f>Analysis!AQ31</f>
        <v/>
      </c>
      <c r="AS47" s="713"/>
      <c r="AT47" s="713"/>
      <c r="AU47" s="714" t="str">
        <f>Analysis!AW31</f>
        <v/>
      </c>
      <c r="AV47" s="714"/>
      <c r="AW47" s="714"/>
      <c r="AX47" s="714"/>
      <c r="AY47" s="5"/>
    </row>
    <row r="48" spans="1:51" ht="39.950000000000003" customHeight="1">
      <c r="A48" s="1"/>
      <c r="B48" s="2"/>
      <c r="C48" s="5"/>
      <c r="D48" s="712">
        <v>26</v>
      </c>
      <c r="E48" s="712"/>
      <c r="F48" s="707"/>
      <c r="G48" s="707"/>
      <c r="H48" s="707"/>
      <c r="I48" s="707"/>
      <c r="J48" s="707"/>
      <c r="K48" s="707"/>
      <c r="L48" s="707"/>
      <c r="M48" s="707"/>
      <c r="N48" s="707"/>
      <c r="O48" s="707"/>
      <c r="P48" s="707"/>
      <c r="Q48" s="707"/>
      <c r="R48" s="707"/>
      <c r="S48" s="707"/>
      <c r="T48" s="707"/>
      <c r="U48" s="707"/>
      <c r="V48" s="707"/>
      <c r="W48" s="707"/>
      <c r="X48" s="707"/>
      <c r="Y48" s="708" t="str">
        <f>Analysis!Z32</f>
        <v/>
      </c>
      <c r="Z48" s="708"/>
      <c r="AA48" s="708"/>
      <c r="AB48" s="708"/>
      <c r="AC48" s="709"/>
      <c r="AD48" s="709"/>
      <c r="AE48" s="709"/>
      <c r="AF48" s="715"/>
      <c r="AG48" s="715"/>
      <c r="AH48" s="715"/>
      <c r="AI48" s="715"/>
      <c r="AJ48" s="715"/>
      <c r="AK48" s="715"/>
      <c r="AL48" s="715"/>
      <c r="AM48" s="715"/>
      <c r="AN48" s="714" t="str">
        <f>Analysis!AN32</f>
        <v/>
      </c>
      <c r="AO48" s="714"/>
      <c r="AP48" s="714"/>
      <c r="AQ48" s="714"/>
      <c r="AR48" s="713" t="str">
        <f>Analysis!AQ32</f>
        <v/>
      </c>
      <c r="AS48" s="713"/>
      <c r="AT48" s="713"/>
      <c r="AU48" s="714" t="str">
        <f>Analysis!AW32</f>
        <v/>
      </c>
      <c r="AV48" s="714"/>
      <c r="AW48" s="714"/>
      <c r="AX48" s="714"/>
      <c r="AY48" s="5"/>
    </row>
    <row r="49" spans="1:51" ht="39.950000000000003" customHeight="1">
      <c r="A49" s="1"/>
      <c r="B49" s="2"/>
      <c r="C49" s="5"/>
      <c r="D49" s="712">
        <v>27</v>
      </c>
      <c r="E49" s="712"/>
      <c r="F49" s="707"/>
      <c r="G49" s="707"/>
      <c r="H49" s="707"/>
      <c r="I49" s="707"/>
      <c r="J49" s="707"/>
      <c r="K49" s="707"/>
      <c r="L49" s="707"/>
      <c r="M49" s="707"/>
      <c r="N49" s="707"/>
      <c r="O49" s="707"/>
      <c r="P49" s="707"/>
      <c r="Q49" s="707"/>
      <c r="R49" s="707"/>
      <c r="S49" s="707"/>
      <c r="T49" s="707"/>
      <c r="U49" s="707"/>
      <c r="V49" s="707"/>
      <c r="W49" s="707"/>
      <c r="X49" s="707"/>
      <c r="Y49" s="708" t="str">
        <f>Analysis!Z33</f>
        <v/>
      </c>
      <c r="Z49" s="708"/>
      <c r="AA49" s="708"/>
      <c r="AB49" s="708"/>
      <c r="AC49" s="709"/>
      <c r="AD49" s="709"/>
      <c r="AE49" s="709"/>
      <c r="AF49" s="715"/>
      <c r="AG49" s="715"/>
      <c r="AH49" s="715"/>
      <c r="AI49" s="715"/>
      <c r="AJ49" s="715"/>
      <c r="AK49" s="715"/>
      <c r="AL49" s="715"/>
      <c r="AM49" s="715"/>
      <c r="AN49" s="714" t="str">
        <f>Analysis!AN33</f>
        <v/>
      </c>
      <c r="AO49" s="714"/>
      <c r="AP49" s="714"/>
      <c r="AQ49" s="714"/>
      <c r="AR49" s="713" t="str">
        <f>Analysis!AQ33</f>
        <v/>
      </c>
      <c r="AS49" s="713"/>
      <c r="AT49" s="713"/>
      <c r="AU49" s="714" t="str">
        <f>Analysis!AW33</f>
        <v/>
      </c>
      <c r="AV49" s="714"/>
      <c r="AW49" s="714"/>
      <c r="AX49" s="714"/>
      <c r="AY49" s="5"/>
    </row>
    <row r="50" spans="1:51" ht="39.950000000000003" customHeight="1">
      <c r="A50" s="1"/>
      <c r="B50" s="2"/>
      <c r="C50" s="5"/>
      <c r="D50" s="712">
        <v>28</v>
      </c>
      <c r="E50" s="712"/>
      <c r="F50" s="707"/>
      <c r="G50" s="707"/>
      <c r="H50" s="707"/>
      <c r="I50" s="707"/>
      <c r="J50" s="707"/>
      <c r="K50" s="707"/>
      <c r="L50" s="707"/>
      <c r="M50" s="707"/>
      <c r="N50" s="707"/>
      <c r="O50" s="707"/>
      <c r="P50" s="707"/>
      <c r="Q50" s="707"/>
      <c r="R50" s="707"/>
      <c r="S50" s="707"/>
      <c r="T50" s="707"/>
      <c r="U50" s="707"/>
      <c r="V50" s="707"/>
      <c r="W50" s="707"/>
      <c r="X50" s="707"/>
      <c r="Y50" s="708" t="str">
        <f>Analysis!Z34</f>
        <v/>
      </c>
      <c r="Z50" s="708"/>
      <c r="AA50" s="708"/>
      <c r="AB50" s="708"/>
      <c r="AC50" s="709"/>
      <c r="AD50" s="709"/>
      <c r="AE50" s="709"/>
      <c r="AF50" s="715"/>
      <c r="AG50" s="715"/>
      <c r="AH50" s="715"/>
      <c r="AI50" s="715"/>
      <c r="AJ50" s="715"/>
      <c r="AK50" s="715"/>
      <c r="AL50" s="715"/>
      <c r="AM50" s="715"/>
      <c r="AN50" s="714" t="str">
        <f>Analysis!AN34</f>
        <v/>
      </c>
      <c r="AO50" s="714"/>
      <c r="AP50" s="714"/>
      <c r="AQ50" s="714"/>
      <c r="AR50" s="713" t="str">
        <f>Analysis!AQ34</f>
        <v/>
      </c>
      <c r="AS50" s="713"/>
      <c r="AT50" s="713"/>
      <c r="AU50" s="714" t="str">
        <f>Analysis!AW34</f>
        <v/>
      </c>
      <c r="AV50" s="714"/>
      <c r="AW50" s="714"/>
      <c r="AX50" s="714"/>
      <c r="AY50" s="5"/>
    </row>
    <row r="51" spans="1:51" ht="39.950000000000003" customHeight="1">
      <c r="A51" s="1"/>
      <c r="B51" s="2"/>
      <c r="C51" s="5"/>
      <c r="D51" s="712">
        <v>29</v>
      </c>
      <c r="E51" s="712"/>
      <c r="F51" s="707"/>
      <c r="G51" s="707"/>
      <c r="H51" s="707"/>
      <c r="I51" s="707"/>
      <c r="J51" s="707"/>
      <c r="K51" s="707"/>
      <c r="L51" s="707"/>
      <c r="M51" s="707"/>
      <c r="N51" s="707"/>
      <c r="O51" s="707"/>
      <c r="P51" s="707"/>
      <c r="Q51" s="707"/>
      <c r="R51" s="707"/>
      <c r="S51" s="707"/>
      <c r="T51" s="707"/>
      <c r="U51" s="707"/>
      <c r="V51" s="707"/>
      <c r="W51" s="707"/>
      <c r="X51" s="707"/>
      <c r="Y51" s="708" t="str">
        <f>Analysis!Z35</f>
        <v/>
      </c>
      <c r="Z51" s="708"/>
      <c r="AA51" s="708"/>
      <c r="AB51" s="708"/>
      <c r="AC51" s="709"/>
      <c r="AD51" s="709"/>
      <c r="AE51" s="709"/>
      <c r="AF51" s="715"/>
      <c r="AG51" s="715"/>
      <c r="AH51" s="715"/>
      <c r="AI51" s="715"/>
      <c r="AJ51" s="715"/>
      <c r="AK51" s="715"/>
      <c r="AL51" s="715"/>
      <c r="AM51" s="715"/>
      <c r="AN51" s="714" t="str">
        <f>Analysis!AN35</f>
        <v/>
      </c>
      <c r="AO51" s="714"/>
      <c r="AP51" s="714"/>
      <c r="AQ51" s="714"/>
      <c r="AR51" s="713" t="str">
        <f>Analysis!AQ35</f>
        <v/>
      </c>
      <c r="AS51" s="713"/>
      <c r="AT51" s="713"/>
      <c r="AU51" s="714" t="str">
        <f>Analysis!AW35</f>
        <v/>
      </c>
      <c r="AV51" s="714"/>
      <c r="AW51" s="714"/>
      <c r="AX51" s="714"/>
      <c r="AY51" s="5"/>
    </row>
    <row r="52" spans="1:51" ht="39.950000000000003" customHeight="1">
      <c r="A52" s="1"/>
      <c r="B52" s="2"/>
      <c r="C52" s="5"/>
      <c r="D52" s="712">
        <v>30</v>
      </c>
      <c r="E52" s="712"/>
      <c r="F52" s="707"/>
      <c r="G52" s="707"/>
      <c r="H52" s="707"/>
      <c r="I52" s="707"/>
      <c r="J52" s="707"/>
      <c r="K52" s="707"/>
      <c r="L52" s="707"/>
      <c r="M52" s="707"/>
      <c r="N52" s="707"/>
      <c r="O52" s="707"/>
      <c r="P52" s="707"/>
      <c r="Q52" s="707"/>
      <c r="R52" s="707"/>
      <c r="S52" s="707"/>
      <c r="T52" s="707"/>
      <c r="U52" s="707"/>
      <c r="V52" s="707"/>
      <c r="W52" s="707"/>
      <c r="X52" s="707"/>
      <c r="Y52" s="708" t="str">
        <f>Analysis!Z36</f>
        <v/>
      </c>
      <c r="Z52" s="708"/>
      <c r="AA52" s="708"/>
      <c r="AB52" s="708"/>
      <c r="AC52" s="709"/>
      <c r="AD52" s="709"/>
      <c r="AE52" s="709"/>
      <c r="AF52" s="715"/>
      <c r="AG52" s="715"/>
      <c r="AH52" s="715"/>
      <c r="AI52" s="715"/>
      <c r="AJ52" s="715"/>
      <c r="AK52" s="715"/>
      <c r="AL52" s="715"/>
      <c r="AM52" s="715"/>
      <c r="AN52" s="714" t="str">
        <f>Analysis!AN36</f>
        <v/>
      </c>
      <c r="AO52" s="714"/>
      <c r="AP52" s="714"/>
      <c r="AQ52" s="714"/>
      <c r="AR52" s="713" t="str">
        <f>Analysis!AQ36</f>
        <v/>
      </c>
      <c r="AS52" s="713"/>
      <c r="AT52" s="713"/>
      <c r="AU52" s="714" t="str">
        <f>Analysis!AW36</f>
        <v/>
      </c>
      <c r="AV52" s="714"/>
      <c r="AW52" s="714"/>
      <c r="AX52" s="714"/>
      <c r="AY52" s="5"/>
    </row>
    <row r="53" spans="1:51" ht="39.950000000000003" customHeight="1">
      <c r="A53" s="1"/>
      <c r="B53" s="2"/>
      <c r="C53" s="5"/>
      <c r="D53" s="712">
        <v>31</v>
      </c>
      <c r="E53" s="712"/>
      <c r="F53" s="707"/>
      <c r="G53" s="707"/>
      <c r="H53" s="707"/>
      <c r="I53" s="707"/>
      <c r="J53" s="707"/>
      <c r="K53" s="707"/>
      <c r="L53" s="707"/>
      <c r="M53" s="707"/>
      <c r="N53" s="707"/>
      <c r="O53" s="707"/>
      <c r="P53" s="707"/>
      <c r="Q53" s="707"/>
      <c r="R53" s="707"/>
      <c r="S53" s="707"/>
      <c r="T53" s="707"/>
      <c r="U53" s="707"/>
      <c r="V53" s="707"/>
      <c r="W53" s="707"/>
      <c r="X53" s="707"/>
      <c r="Y53" s="708" t="str">
        <f>Analysis!Z37</f>
        <v/>
      </c>
      <c r="Z53" s="708"/>
      <c r="AA53" s="708"/>
      <c r="AB53" s="708"/>
      <c r="AC53" s="709"/>
      <c r="AD53" s="709"/>
      <c r="AE53" s="709"/>
      <c r="AF53" s="715"/>
      <c r="AG53" s="715"/>
      <c r="AH53" s="715"/>
      <c r="AI53" s="715"/>
      <c r="AJ53" s="715"/>
      <c r="AK53" s="715"/>
      <c r="AL53" s="715"/>
      <c r="AM53" s="715"/>
      <c r="AN53" s="714" t="str">
        <f>Analysis!AN37</f>
        <v/>
      </c>
      <c r="AO53" s="714"/>
      <c r="AP53" s="714"/>
      <c r="AQ53" s="714"/>
      <c r="AR53" s="713" t="str">
        <f>Analysis!AQ37</f>
        <v/>
      </c>
      <c r="AS53" s="713"/>
      <c r="AT53" s="713"/>
      <c r="AU53" s="714" t="str">
        <f>Analysis!AW37</f>
        <v/>
      </c>
      <c r="AV53" s="714"/>
      <c r="AW53" s="714"/>
      <c r="AX53" s="714"/>
      <c r="AY53" s="5"/>
    </row>
    <row r="54" spans="1:51" ht="39.950000000000003" customHeight="1">
      <c r="A54" s="1"/>
      <c r="B54" s="2"/>
      <c r="C54" s="5"/>
      <c r="D54" s="712">
        <v>32</v>
      </c>
      <c r="E54" s="712"/>
      <c r="F54" s="707"/>
      <c r="G54" s="707"/>
      <c r="H54" s="707"/>
      <c r="I54" s="707"/>
      <c r="J54" s="707"/>
      <c r="K54" s="707"/>
      <c r="L54" s="707"/>
      <c r="M54" s="707"/>
      <c r="N54" s="707"/>
      <c r="O54" s="707"/>
      <c r="P54" s="707"/>
      <c r="Q54" s="707"/>
      <c r="R54" s="707"/>
      <c r="S54" s="707"/>
      <c r="T54" s="707"/>
      <c r="U54" s="707"/>
      <c r="V54" s="707"/>
      <c r="W54" s="707"/>
      <c r="X54" s="707"/>
      <c r="Y54" s="708" t="str">
        <f>Analysis!Z38</f>
        <v/>
      </c>
      <c r="Z54" s="708"/>
      <c r="AA54" s="708"/>
      <c r="AB54" s="708"/>
      <c r="AC54" s="709"/>
      <c r="AD54" s="709"/>
      <c r="AE54" s="709"/>
      <c r="AF54" s="715"/>
      <c r="AG54" s="715"/>
      <c r="AH54" s="715"/>
      <c r="AI54" s="715"/>
      <c r="AJ54" s="715"/>
      <c r="AK54" s="715"/>
      <c r="AL54" s="715"/>
      <c r="AM54" s="715"/>
      <c r="AN54" s="714" t="str">
        <f>Analysis!AN38</f>
        <v/>
      </c>
      <c r="AO54" s="714"/>
      <c r="AP54" s="714"/>
      <c r="AQ54" s="714"/>
      <c r="AR54" s="713" t="str">
        <f>Analysis!AQ38</f>
        <v/>
      </c>
      <c r="AS54" s="713"/>
      <c r="AT54" s="713"/>
      <c r="AU54" s="714" t="str">
        <f>Analysis!AW38</f>
        <v/>
      </c>
      <c r="AV54" s="714"/>
      <c r="AW54" s="714"/>
      <c r="AX54" s="714"/>
      <c r="AY54" s="5"/>
    </row>
    <row r="55" spans="1:51" ht="39.950000000000003" customHeight="1">
      <c r="A55" s="1"/>
      <c r="B55" s="2"/>
      <c r="C55" s="5"/>
      <c r="D55" s="712">
        <v>33</v>
      </c>
      <c r="E55" s="712"/>
      <c r="F55" s="707"/>
      <c r="G55" s="707"/>
      <c r="H55" s="707"/>
      <c r="I55" s="707"/>
      <c r="J55" s="707"/>
      <c r="K55" s="707"/>
      <c r="L55" s="707"/>
      <c r="M55" s="707"/>
      <c r="N55" s="707"/>
      <c r="O55" s="707"/>
      <c r="P55" s="707"/>
      <c r="Q55" s="707"/>
      <c r="R55" s="707"/>
      <c r="S55" s="707"/>
      <c r="T55" s="707"/>
      <c r="U55" s="707"/>
      <c r="V55" s="707"/>
      <c r="W55" s="707"/>
      <c r="X55" s="707"/>
      <c r="Y55" s="708" t="str">
        <f>Analysis!Z39</f>
        <v/>
      </c>
      <c r="Z55" s="708"/>
      <c r="AA55" s="708"/>
      <c r="AB55" s="708"/>
      <c r="AC55" s="709"/>
      <c r="AD55" s="709"/>
      <c r="AE55" s="709"/>
      <c r="AF55" s="715"/>
      <c r="AG55" s="715"/>
      <c r="AH55" s="715"/>
      <c r="AI55" s="715"/>
      <c r="AJ55" s="715"/>
      <c r="AK55" s="715"/>
      <c r="AL55" s="715"/>
      <c r="AM55" s="715"/>
      <c r="AN55" s="714" t="str">
        <f>Analysis!AN39</f>
        <v/>
      </c>
      <c r="AO55" s="714"/>
      <c r="AP55" s="714"/>
      <c r="AQ55" s="714"/>
      <c r="AR55" s="713" t="str">
        <f>Analysis!AQ39</f>
        <v/>
      </c>
      <c r="AS55" s="713"/>
      <c r="AT55" s="713"/>
      <c r="AU55" s="714" t="str">
        <f>Analysis!AW39</f>
        <v/>
      </c>
      <c r="AV55" s="714"/>
      <c r="AW55" s="714"/>
      <c r="AX55" s="714"/>
      <c r="AY55" s="5"/>
    </row>
    <row r="56" spans="1:51" ht="39.950000000000003" customHeight="1">
      <c r="A56" s="1"/>
      <c r="B56" s="2"/>
      <c r="C56" s="5"/>
      <c r="D56" s="712">
        <v>34</v>
      </c>
      <c r="E56" s="712"/>
      <c r="F56" s="707"/>
      <c r="G56" s="707"/>
      <c r="H56" s="707"/>
      <c r="I56" s="707"/>
      <c r="J56" s="707"/>
      <c r="K56" s="707"/>
      <c r="L56" s="707"/>
      <c r="M56" s="707"/>
      <c r="N56" s="707"/>
      <c r="O56" s="707"/>
      <c r="P56" s="707"/>
      <c r="Q56" s="707"/>
      <c r="R56" s="707"/>
      <c r="S56" s="707"/>
      <c r="T56" s="707"/>
      <c r="U56" s="707"/>
      <c r="V56" s="707"/>
      <c r="W56" s="707"/>
      <c r="X56" s="707"/>
      <c r="Y56" s="708" t="str">
        <f>Analysis!Z40</f>
        <v/>
      </c>
      <c r="Z56" s="708"/>
      <c r="AA56" s="708"/>
      <c r="AB56" s="708"/>
      <c r="AC56" s="709"/>
      <c r="AD56" s="709"/>
      <c r="AE56" s="709"/>
      <c r="AF56" s="715"/>
      <c r="AG56" s="715"/>
      <c r="AH56" s="715"/>
      <c r="AI56" s="715"/>
      <c r="AJ56" s="715"/>
      <c r="AK56" s="715"/>
      <c r="AL56" s="715"/>
      <c r="AM56" s="715"/>
      <c r="AN56" s="714" t="str">
        <f>Analysis!AN40</f>
        <v/>
      </c>
      <c r="AO56" s="714"/>
      <c r="AP56" s="714"/>
      <c r="AQ56" s="714"/>
      <c r="AR56" s="713" t="str">
        <f>Analysis!AQ40</f>
        <v/>
      </c>
      <c r="AS56" s="713"/>
      <c r="AT56" s="713"/>
      <c r="AU56" s="714" t="str">
        <f>Analysis!AW40</f>
        <v/>
      </c>
      <c r="AV56" s="714"/>
      <c r="AW56" s="714"/>
      <c r="AX56" s="714"/>
      <c r="AY56" s="5"/>
    </row>
    <row r="57" spans="1:51" ht="39.950000000000003" customHeight="1">
      <c r="A57" s="1"/>
      <c r="B57" s="2"/>
      <c r="C57" s="5"/>
      <c r="D57" s="712">
        <v>35</v>
      </c>
      <c r="E57" s="712"/>
      <c r="F57" s="707"/>
      <c r="G57" s="707"/>
      <c r="H57" s="707"/>
      <c r="I57" s="707"/>
      <c r="J57" s="707"/>
      <c r="K57" s="707"/>
      <c r="L57" s="707"/>
      <c r="M57" s="707"/>
      <c r="N57" s="707"/>
      <c r="O57" s="707"/>
      <c r="P57" s="707"/>
      <c r="Q57" s="707"/>
      <c r="R57" s="707"/>
      <c r="S57" s="707"/>
      <c r="T57" s="707"/>
      <c r="U57" s="707"/>
      <c r="V57" s="707"/>
      <c r="W57" s="707"/>
      <c r="X57" s="707"/>
      <c r="Y57" s="708" t="str">
        <f>Analysis!Z41</f>
        <v/>
      </c>
      <c r="Z57" s="708"/>
      <c r="AA57" s="708"/>
      <c r="AB57" s="708"/>
      <c r="AC57" s="709"/>
      <c r="AD57" s="709"/>
      <c r="AE57" s="709"/>
      <c r="AF57" s="715"/>
      <c r="AG57" s="715"/>
      <c r="AH57" s="715"/>
      <c r="AI57" s="715"/>
      <c r="AJ57" s="715"/>
      <c r="AK57" s="715"/>
      <c r="AL57" s="715"/>
      <c r="AM57" s="715"/>
      <c r="AN57" s="714" t="str">
        <f>Analysis!AN41</f>
        <v/>
      </c>
      <c r="AO57" s="714"/>
      <c r="AP57" s="714"/>
      <c r="AQ57" s="714"/>
      <c r="AR57" s="713" t="str">
        <f>Analysis!AQ41</f>
        <v/>
      </c>
      <c r="AS57" s="713"/>
      <c r="AT57" s="713"/>
      <c r="AU57" s="714" t="str">
        <f>Analysis!AW41</f>
        <v/>
      </c>
      <c r="AV57" s="714"/>
      <c r="AW57" s="714"/>
      <c r="AX57" s="714"/>
      <c r="AY57" s="5"/>
    </row>
    <row r="58" spans="1:51" ht="39.950000000000003" customHeight="1">
      <c r="A58" s="1"/>
      <c r="B58" s="2"/>
      <c r="C58" s="5"/>
      <c r="D58" s="712">
        <v>36</v>
      </c>
      <c r="E58" s="712"/>
      <c r="F58" s="707"/>
      <c r="G58" s="707"/>
      <c r="H58" s="707"/>
      <c r="I58" s="707"/>
      <c r="J58" s="707"/>
      <c r="K58" s="707"/>
      <c r="L58" s="707"/>
      <c r="M58" s="707"/>
      <c r="N58" s="707"/>
      <c r="O58" s="707"/>
      <c r="P58" s="707"/>
      <c r="Q58" s="707"/>
      <c r="R58" s="707"/>
      <c r="S58" s="707"/>
      <c r="T58" s="707"/>
      <c r="U58" s="707"/>
      <c r="V58" s="707"/>
      <c r="W58" s="707"/>
      <c r="X58" s="707"/>
      <c r="Y58" s="708" t="str">
        <f>Analysis!Z42</f>
        <v/>
      </c>
      <c r="Z58" s="708"/>
      <c r="AA58" s="708"/>
      <c r="AB58" s="708"/>
      <c r="AC58" s="709"/>
      <c r="AD58" s="709"/>
      <c r="AE58" s="709"/>
      <c r="AF58" s="715"/>
      <c r="AG58" s="715"/>
      <c r="AH58" s="715"/>
      <c r="AI58" s="715"/>
      <c r="AJ58" s="715"/>
      <c r="AK58" s="715"/>
      <c r="AL58" s="715"/>
      <c r="AM58" s="715"/>
      <c r="AN58" s="714" t="str">
        <f>Analysis!AN42</f>
        <v/>
      </c>
      <c r="AO58" s="714"/>
      <c r="AP58" s="714"/>
      <c r="AQ58" s="714"/>
      <c r="AR58" s="713" t="str">
        <f>Analysis!AQ42</f>
        <v/>
      </c>
      <c r="AS58" s="713"/>
      <c r="AT58" s="713"/>
      <c r="AU58" s="714" t="str">
        <f>Analysis!AW42</f>
        <v/>
      </c>
      <c r="AV58" s="714"/>
      <c r="AW58" s="714"/>
      <c r="AX58" s="714"/>
      <c r="AY58" s="5"/>
    </row>
    <row r="59" spans="1:51" ht="39.950000000000003" customHeight="1">
      <c r="A59" s="1"/>
      <c r="B59" s="2"/>
      <c r="C59" s="5"/>
      <c r="D59" s="712">
        <v>37</v>
      </c>
      <c r="E59" s="712"/>
      <c r="F59" s="707"/>
      <c r="G59" s="707"/>
      <c r="H59" s="707"/>
      <c r="I59" s="707"/>
      <c r="J59" s="707"/>
      <c r="K59" s="707"/>
      <c r="L59" s="707"/>
      <c r="M59" s="707"/>
      <c r="N59" s="707"/>
      <c r="O59" s="707"/>
      <c r="P59" s="707"/>
      <c r="Q59" s="707"/>
      <c r="R59" s="707"/>
      <c r="S59" s="707"/>
      <c r="T59" s="707"/>
      <c r="U59" s="707"/>
      <c r="V59" s="707"/>
      <c r="W59" s="707"/>
      <c r="X59" s="707"/>
      <c r="Y59" s="708" t="str">
        <f>Analysis!Z43</f>
        <v/>
      </c>
      <c r="Z59" s="708"/>
      <c r="AA59" s="708"/>
      <c r="AB59" s="708"/>
      <c r="AC59" s="709"/>
      <c r="AD59" s="709"/>
      <c r="AE59" s="709"/>
      <c r="AF59" s="715"/>
      <c r="AG59" s="715"/>
      <c r="AH59" s="715"/>
      <c r="AI59" s="715"/>
      <c r="AJ59" s="715"/>
      <c r="AK59" s="715"/>
      <c r="AL59" s="715"/>
      <c r="AM59" s="715"/>
      <c r="AN59" s="714" t="str">
        <f>Analysis!AN43</f>
        <v/>
      </c>
      <c r="AO59" s="714"/>
      <c r="AP59" s="714"/>
      <c r="AQ59" s="714"/>
      <c r="AR59" s="713" t="str">
        <f>Analysis!AQ43</f>
        <v/>
      </c>
      <c r="AS59" s="713"/>
      <c r="AT59" s="713"/>
      <c r="AU59" s="714" t="str">
        <f>Analysis!AW43</f>
        <v/>
      </c>
      <c r="AV59" s="714"/>
      <c r="AW59" s="714"/>
      <c r="AX59" s="714"/>
      <c r="AY59" s="5"/>
    </row>
    <row r="60" spans="1:51" ht="39.950000000000003" customHeight="1">
      <c r="A60" s="1"/>
      <c r="B60" s="2"/>
      <c r="C60" s="5"/>
      <c r="D60" s="712">
        <v>38</v>
      </c>
      <c r="E60" s="712"/>
      <c r="F60" s="707"/>
      <c r="G60" s="707"/>
      <c r="H60" s="707"/>
      <c r="I60" s="707"/>
      <c r="J60" s="707"/>
      <c r="K60" s="707"/>
      <c r="L60" s="707"/>
      <c r="M60" s="707"/>
      <c r="N60" s="707"/>
      <c r="O60" s="707"/>
      <c r="P60" s="707"/>
      <c r="Q60" s="707"/>
      <c r="R60" s="707"/>
      <c r="S60" s="707"/>
      <c r="T60" s="707"/>
      <c r="U60" s="707"/>
      <c r="V60" s="707"/>
      <c r="W60" s="707"/>
      <c r="X60" s="707"/>
      <c r="Y60" s="708" t="str">
        <f>Analysis!Z44</f>
        <v/>
      </c>
      <c r="Z60" s="708"/>
      <c r="AA60" s="708"/>
      <c r="AB60" s="708"/>
      <c r="AC60" s="709"/>
      <c r="AD60" s="709"/>
      <c r="AE60" s="709"/>
      <c r="AF60" s="715"/>
      <c r="AG60" s="715"/>
      <c r="AH60" s="715"/>
      <c r="AI60" s="715"/>
      <c r="AJ60" s="715"/>
      <c r="AK60" s="715"/>
      <c r="AL60" s="715"/>
      <c r="AM60" s="715"/>
      <c r="AN60" s="714" t="str">
        <f>Analysis!AN44</f>
        <v/>
      </c>
      <c r="AO60" s="714"/>
      <c r="AP60" s="714"/>
      <c r="AQ60" s="714"/>
      <c r="AR60" s="713" t="str">
        <f>Analysis!AQ44</f>
        <v/>
      </c>
      <c r="AS60" s="713"/>
      <c r="AT60" s="713"/>
      <c r="AU60" s="714" t="str">
        <f>Analysis!AW44</f>
        <v/>
      </c>
      <c r="AV60" s="714"/>
      <c r="AW60" s="714"/>
      <c r="AX60" s="714"/>
      <c r="AY60" s="5"/>
    </row>
    <row r="61" spans="1:51" ht="39.950000000000003" customHeight="1">
      <c r="A61" s="1"/>
      <c r="B61" s="2"/>
      <c r="C61" s="5"/>
      <c r="D61" s="712">
        <v>39</v>
      </c>
      <c r="E61" s="712"/>
      <c r="F61" s="707"/>
      <c r="G61" s="707"/>
      <c r="H61" s="707"/>
      <c r="I61" s="707"/>
      <c r="J61" s="707"/>
      <c r="K61" s="707"/>
      <c r="L61" s="707"/>
      <c r="M61" s="707"/>
      <c r="N61" s="707"/>
      <c r="O61" s="707"/>
      <c r="P61" s="707"/>
      <c r="Q61" s="707"/>
      <c r="R61" s="707"/>
      <c r="S61" s="707"/>
      <c r="T61" s="707"/>
      <c r="U61" s="707"/>
      <c r="V61" s="707"/>
      <c r="W61" s="707"/>
      <c r="X61" s="707"/>
      <c r="Y61" s="708" t="str">
        <f>Analysis!Z45</f>
        <v/>
      </c>
      <c r="Z61" s="708"/>
      <c r="AA61" s="708"/>
      <c r="AB61" s="708"/>
      <c r="AC61" s="709"/>
      <c r="AD61" s="709"/>
      <c r="AE61" s="709"/>
      <c r="AF61" s="715"/>
      <c r="AG61" s="715"/>
      <c r="AH61" s="715"/>
      <c r="AI61" s="715"/>
      <c r="AJ61" s="715"/>
      <c r="AK61" s="715"/>
      <c r="AL61" s="715"/>
      <c r="AM61" s="715"/>
      <c r="AN61" s="714" t="str">
        <f>Analysis!AN45</f>
        <v/>
      </c>
      <c r="AO61" s="714"/>
      <c r="AP61" s="714"/>
      <c r="AQ61" s="714"/>
      <c r="AR61" s="713" t="str">
        <f>Analysis!AQ45</f>
        <v/>
      </c>
      <c r="AS61" s="713"/>
      <c r="AT61" s="713"/>
      <c r="AU61" s="714" t="str">
        <f>Analysis!AW45</f>
        <v/>
      </c>
      <c r="AV61" s="714"/>
      <c r="AW61" s="714"/>
      <c r="AX61" s="714"/>
      <c r="AY61" s="5"/>
    </row>
    <row r="62" spans="1:51" ht="39.950000000000003" customHeight="1">
      <c r="A62" s="1"/>
      <c r="B62" s="2"/>
      <c r="C62" s="5"/>
      <c r="D62" s="712">
        <v>40</v>
      </c>
      <c r="E62" s="712"/>
      <c r="F62" s="707"/>
      <c r="G62" s="707"/>
      <c r="H62" s="707"/>
      <c r="I62" s="707"/>
      <c r="J62" s="707"/>
      <c r="K62" s="707"/>
      <c r="L62" s="707"/>
      <c r="M62" s="707"/>
      <c r="N62" s="707"/>
      <c r="O62" s="707"/>
      <c r="P62" s="707"/>
      <c r="Q62" s="707"/>
      <c r="R62" s="707"/>
      <c r="S62" s="707"/>
      <c r="T62" s="707"/>
      <c r="U62" s="707"/>
      <c r="V62" s="707"/>
      <c r="W62" s="707"/>
      <c r="X62" s="707"/>
      <c r="Y62" s="708" t="str">
        <f>Analysis!Z46</f>
        <v/>
      </c>
      <c r="Z62" s="708"/>
      <c r="AA62" s="708"/>
      <c r="AB62" s="708"/>
      <c r="AC62" s="709"/>
      <c r="AD62" s="709"/>
      <c r="AE62" s="709"/>
      <c r="AF62" s="715"/>
      <c r="AG62" s="715"/>
      <c r="AH62" s="715"/>
      <c r="AI62" s="715"/>
      <c r="AJ62" s="715"/>
      <c r="AK62" s="715"/>
      <c r="AL62" s="715"/>
      <c r="AM62" s="715"/>
      <c r="AN62" s="714" t="str">
        <f>Analysis!AN46</f>
        <v/>
      </c>
      <c r="AO62" s="714"/>
      <c r="AP62" s="714"/>
      <c r="AQ62" s="714"/>
      <c r="AR62" s="713" t="str">
        <f>Analysis!AQ46</f>
        <v/>
      </c>
      <c r="AS62" s="713"/>
      <c r="AT62" s="713"/>
      <c r="AU62" s="714" t="str">
        <f>Analysis!AW46</f>
        <v/>
      </c>
      <c r="AV62" s="714"/>
      <c r="AW62" s="714"/>
      <c r="AX62" s="714"/>
      <c r="AY62" s="5"/>
    </row>
    <row r="63" spans="1:51" ht="39.950000000000003" customHeight="1">
      <c r="A63" s="1"/>
      <c r="B63" s="2"/>
      <c r="C63" s="5"/>
      <c r="D63" s="712">
        <v>41</v>
      </c>
      <c r="E63" s="712"/>
      <c r="F63" s="707"/>
      <c r="G63" s="707"/>
      <c r="H63" s="707"/>
      <c r="I63" s="707"/>
      <c r="J63" s="707"/>
      <c r="K63" s="707"/>
      <c r="L63" s="707"/>
      <c r="M63" s="707"/>
      <c r="N63" s="707"/>
      <c r="O63" s="707"/>
      <c r="P63" s="707"/>
      <c r="Q63" s="707"/>
      <c r="R63" s="707"/>
      <c r="S63" s="707"/>
      <c r="T63" s="707"/>
      <c r="U63" s="707"/>
      <c r="V63" s="707"/>
      <c r="W63" s="707"/>
      <c r="X63" s="707"/>
      <c r="Y63" s="708" t="str">
        <f>Analysis!Z47</f>
        <v/>
      </c>
      <c r="Z63" s="708"/>
      <c r="AA63" s="708"/>
      <c r="AB63" s="708"/>
      <c r="AC63" s="709"/>
      <c r="AD63" s="709"/>
      <c r="AE63" s="709"/>
      <c r="AF63" s="715"/>
      <c r="AG63" s="715"/>
      <c r="AH63" s="715"/>
      <c r="AI63" s="715"/>
      <c r="AJ63" s="715"/>
      <c r="AK63" s="715"/>
      <c r="AL63" s="715"/>
      <c r="AM63" s="715"/>
      <c r="AN63" s="714" t="str">
        <f>Analysis!AN47</f>
        <v/>
      </c>
      <c r="AO63" s="714"/>
      <c r="AP63" s="714"/>
      <c r="AQ63" s="714"/>
      <c r="AR63" s="713" t="str">
        <f>Analysis!AQ47</f>
        <v/>
      </c>
      <c r="AS63" s="713"/>
      <c r="AT63" s="713"/>
      <c r="AU63" s="714" t="str">
        <f>Analysis!AW47</f>
        <v/>
      </c>
      <c r="AV63" s="714"/>
      <c r="AW63" s="714"/>
      <c r="AX63" s="714"/>
      <c r="AY63" s="5"/>
    </row>
    <row r="64" spans="1:51" ht="39.950000000000003" customHeight="1">
      <c r="A64" s="1"/>
      <c r="B64" s="2"/>
      <c r="C64" s="5"/>
      <c r="D64" s="712">
        <v>42</v>
      </c>
      <c r="E64" s="712"/>
      <c r="F64" s="707"/>
      <c r="G64" s="707"/>
      <c r="H64" s="707"/>
      <c r="I64" s="707"/>
      <c r="J64" s="707"/>
      <c r="K64" s="707"/>
      <c r="L64" s="707"/>
      <c r="M64" s="707"/>
      <c r="N64" s="707"/>
      <c r="O64" s="707"/>
      <c r="P64" s="707"/>
      <c r="Q64" s="707"/>
      <c r="R64" s="707"/>
      <c r="S64" s="707"/>
      <c r="T64" s="707"/>
      <c r="U64" s="707"/>
      <c r="V64" s="707"/>
      <c r="W64" s="707"/>
      <c r="X64" s="707"/>
      <c r="Y64" s="708" t="str">
        <f>Analysis!Z48</f>
        <v/>
      </c>
      <c r="Z64" s="708"/>
      <c r="AA64" s="708"/>
      <c r="AB64" s="708"/>
      <c r="AC64" s="709"/>
      <c r="AD64" s="709"/>
      <c r="AE64" s="709"/>
      <c r="AF64" s="715"/>
      <c r="AG64" s="715"/>
      <c r="AH64" s="715"/>
      <c r="AI64" s="715"/>
      <c r="AJ64" s="715"/>
      <c r="AK64" s="715"/>
      <c r="AL64" s="715"/>
      <c r="AM64" s="715"/>
      <c r="AN64" s="714" t="str">
        <f>Analysis!AN48</f>
        <v/>
      </c>
      <c r="AO64" s="714"/>
      <c r="AP64" s="714"/>
      <c r="AQ64" s="714"/>
      <c r="AR64" s="713" t="str">
        <f>Analysis!AQ48</f>
        <v/>
      </c>
      <c r="AS64" s="713"/>
      <c r="AT64" s="713"/>
      <c r="AU64" s="714" t="str">
        <f>Analysis!AW48</f>
        <v/>
      </c>
      <c r="AV64" s="714"/>
      <c r="AW64" s="714"/>
      <c r="AX64" s="714"/>
      <c r="AY64" s="5"/>
    </row>
    <row r="65" spans="1:51" ht="39.950000000000003" customHeight="1">
      <c r="A65" s="1"/>
      <c r="B65" s="2"/>
      <c r="C65" s="5"/>
      <c r="D65" s="712">
        <v>43</v>
      </c>
      <c r="E65" s="712"/>
      <c r="F65" s="707"/>
      <c r="G65" s="707"/>
      <c r="H65" s="707"/>
      <c r="I65" s="707"/>
      <c r="J65" s="707"/>
      <c r="K65" s="707"/>
      <c r="L65" s="707"/>
      <c r="M65" s="707"/>
      <c r="N65" s="707"/>
      <c r="O65" s="707"/>
      <c r="P65" s="707"/>
      <c r="Q65" s="707"/>
      <c r="R65" s="707"/>
      <c r="S65" s="707"/>
      <c r="T65" s="707"/>
      <c r="U65" s="707"/>
      <c r="V65" s="707"/>
      <c r="W65" s="707"/>
      <c r="X65" s="707"/>
      <c r="Y65" s="708" t="str">
        <f>Analysis!Z49</f>
        <v/>
      </c>
      <c r="Z65" s="708"/>
      <c r="AA65" s="708"/>
      <c r="AB65" s="708"/>
      <c r="AC65" s="709"/>
      <c r="AD65" s="709"/>
      <c r="AE65" s="709"/>
      <c r="AF65" s="715"/>
      <c r="AG65" s="715"/>
      <c r="AH65" s="715"/>
      <c r="AI65" s="715"/>
      <c r="AJ65" s="715"/>
      <c r="AK65" s="715"/>
      <c r="AL65" s="715"/>
      <c r="AM65" s="715"/>
      <c r="AN65" s="714" t="str">
        <f>Analysis!AN49</f>
        <v/>
      </c>
      <c r="AO65" s="714"/>
      <c r="AP65" s="714"/>
      <c r="AQ65" s="714"/>
      <c r="AR65" s="713" t="str">
        <f>Analysis!AQ49</f>
        <v/>
      </c>
      <c r="AS65" s="713"/>
      <c r="AT65" s="713"/>
      <c r="AU65" s="714" t="str">
        <f>Analysis!AW49</f>
        <v/>
      </c>
      <c r="AV65" s="714"/>
      <c r="AW65" s="714"/>
      <c r="AX65" s="714"/>
      <c r="AY65" s="5"/>
    </row>
    <row r="66" spans="1:51" ht="39.950000000000003" customHeight="1">
      <c r="A66" s="1"/>
      <c r="B66" s="2"/>
      <c r="C66" s="5"/>
      <c r="D66" s="712">
        <v>44</v>
      </c>
      <c r="E66" s="712"/>
      <c r="F66" s="707"/>
      <c r="G66" s="707"/>
      <c r="H66" s="707"/>
      <c r="I66" s="707"/>
      <c r="J66" s="707"/>
      <c r="K66" s="707"/>
      <c r="L66" s="707"/>
      <c r="M66" s="707"/>
      <c r="N66" s="707"/>
      <c r="O66" s="707"/>
      <c r="P66" s="707"/>
      <c r="Q66" s="707"/>
      <c r="R66" s="707"/>
      <c r="S66" s="707"/>
      <c r="T66" s="707"/>
      <c r="U66" s="707"/>
      <c r="V66" s="707"/>
      <c r="W66" s="707"/>
      <c r="X66" s="707"/>
      <c r="Y66" s="708" t="str">
        <f>Analysis!Z50</f>
        <v/>
      </c>
      <c r="Z66" s="708"/>
      <c r="AA66" s="708"/>
      <c r="AB66" s="708"/>
      <c r="AC66" s="709"/>
      <c r="AD66" s="709"/>
      <c r="AE66" s="709"/>
      <c r="AF66" s="715"/>
      <c r="AG66" s="715"/>
      <c r="AH66" s="715"/>
      <c r="AI66" s="715"/>
      <c r="AJ66" s="715"/>
      <c r="AK66" s="715"/>
      <c r="AL66" s="715"/>
      <c r="AM66" s="715"/>
      <c r="AN66" s="714" t="str">
        <f>Analysis!AN50</f>
        <v/>
      </c>
      <c r="AO66" s="714"/>
      <c r="AP66" s="714"/>
      <c r="AQ66" s="714"/>
      <c r="AR66" s="713" t="str">
        <f>Analysis!AQ50</f>
        <v/>
      </c>
      <c r="AS66" s="713"/>
      <c r="AT66" s="713"/>
      <c r="AU66" s="714" t="str">
        <f>Analysis!AW50</f>
        <v/>
      </c>
      <c r="AV66" s="714"/>
      <c r="AW66" s="714"/>
      <c r="AX66" s="714"/>
      <c r="AY66" s="5"/>
    </row>
    <row r="67" spans="1:51" ht="39.950000000000003" customHeight="1">
      <c r="A67" s="1"/>
      <c r="B67" s="2"/>
      <c r="C67" s="5"/>
      <c r="D67" s="712">
        <v>45</v>
      </c>
      <c r="E67" s="712"/>
      <c r="F67" s="707"/>
      <c r="G67" s="707"/>
      <c r="H67" s="707"/>
      <c r="I67" s="707"/>
      <c r="J67" s="707"/>
      <c r="K67" s="707"/>
      <c r="L67" s="707"/>
      <c r="M67" s="707"/>
      <c r="N67" s="707"/>
      <c r="O67" s="707"/>
      <c r="P67" s="707"/>
      <c r="Q67" s="707"/>
      <c r="R67" s="707"/>
      <c r="S67" s="707"/>
      <c r="T67" s="707"/>
      <c r="U67" s="707"/>
      <c r="V67" s="707"/>
      <c r="W67" s="707"/>
      <c r="X67" s="707"/>
      <c r="Y67" s="708" t="str">
        <f>Analysis!Z51</f>
        <v/>
      </c>
      <c r="Z67" s="708"/>
      <c r="AA67" s="708"/>
      <c r="AB67" s="708"/>
      <c r="AC67" s="709"/>
      <c r="AD67" s="709"/>
      <c r="AE67" s="709"/>
      <c r="AF67" s="715"/>
      <c r="AG67" s="715"/>
      <c r="AH67" s="715"/>
      <c r="AI67" s="715"/>
      <c r="AJ67" s="715"/>
      <c r="AK67" s="715"/>
      <c r="AL67" s="715"/>
      <c r="AM67" s="715"/>
      <c r="AN67" s="714" t="str">
        <f>Analysis!AN51</f>
        <v/>
      </c>
      <c r="AO67" s="714"/>
      <c r="AP67" s="714"/>
      <c r="AQ67" s="714"/>
      <c r="AR67" s="713" t="str">
        <f>Analysis!AQ51</f>
        <v/>
      </c>
      <c r="AS67" s="713"/>
      <c r="AT67" s="713"/>
      <c r="AU67" s="714" t="str">
        <f>Analysis!AW51</f>
        <v/>
      </c>
      <c r="AV67" s="714"/>
      <c r="AW67" s="714"/>
      <c r="AX67" s="714"/>
      <c r="AY67" s="5"/>
    </row>
    <row r="68" spans="1:51" ht="39.950000000000003" customHeight="1">
      <c r="A68" s="1"/>
      <c r="B68" s="2"/>
      <c r="C68" s="5"/>
      <c r="D68" s="712">
        <v>46</v>
      </c>
      <c r="E68" s="712"/>
      <c r="F68" s="707"/>
      <c r="G68" s="707"/>
      <c r="H68" s="707"/>
      <c r="I68" s="707"/>
      <c r="J68" s="707"/>
      <c r="K68" s="707"/>
      <c r="L68" s="707"/>
      <c r="M68" s="707"/>
      <c r="N68" s="707"/>
      <c r="O68" s="707"/>
      <c r="P68" s="707"/>
      <c r="Q68" s="707"/>
      <c r="R68" s="707"/>
      <c r="S68" s="707"/>
      <c r="T68" s="707"/>
      <c r="U68" s="707"/>
      <c r="V68" s="707"/>
      <c r="W68" s="707"/>
      <c r="X68" s="707"/>
      <c r="Y68" s="708" t="str">
        <f>Analysis!Z52</f>
        <v/>
      </c>
      <c r="Z68" s="708"/>
      <c r="AA68" s="708"/>
      <c r="AB68" s="708"/>
      <c r="AC68" s="709"/>
      <c r="AD68" s="709"/>
      <c r="AE68" s="709"/>
      <c r="AF68" s="715"/>
      <c r="AG68" s="715"/>
      <c r="AH68" s="715"/>
      <c r="AI68" s="715"/>
      <c r="AJ68" s="715"/>
      <c r="AK68" s="715"/>
      <c r="AL68" s="715"/>
      <c r="AM68" s="715"/>
      <c r="AN68" s="714" t="str">
        <f>Analysis!AN52</f>
        <v/>
      </c>
      <c r="AO68" s="714"/>
      <c r="AP68" s="714"/>
      <c r="AQ68" s="714"/>
      <c r="AR68" s="713" t="str">
        <f>Analysis!AQ52</f>
        <v/>
      </c>
      <c r="AS68" s="713"/>
      <c r="AT68" s="713"/>
      <c r="AU68" s="714" t="str">
        <f>Analysis!AW52</f>
        <v/>
      </c>
      <c r="AV68" s="714"/>
      <c r="AW68" s="714"/>
      <c r="AX68" s="714"/>
      <c r="AY68" s="5"/>
    </row>
    <row r="69" spans="1:51" ht="39.950000000000003" customHeight="1">
      <c r="A69" s="1"/>
      <c r="B69" s="2"/>
      <c r="C69" s="5"/>
      <c r="D69" s="712">
        <v>47</v>
      </c>
      <c r="E69" s="712"/>
      <c r="F69" s="707"/>
      <c r="G69" s="707"/>
      <c r="H69" s="707"/>
      <c r="I69" s="707"/>
      <c r="J69" s="707"/>
      <c r="K69" s="707"/>
      <c r="L69" s="707"/>
      <c r="M69" s="707"/>
      <c r="N69" s="707"/>
      <c r="O69" s="707"/>
      <c r="P69" s="707"/>
      <c r="Q69" s="707"/>
      <c r="R69" s="707"/>
      <c r="S69" s="707"/>
      <c r="T69" s="707"/>
      <c r="U69" s="707"/>
      <c r="V69" s="707"/>
      <c r="W69" s="707"/>
      <c r="X69" s="707"/>
      <c r="Y69" s="708" t="str">
        <f>Analysis!Z53</f>
        <v/>
      </c>
      <c r="Z69" s="708"/>
      <c r="AA69" s="708"/>
      <c r="AB69" s="708"/>
      <c r="AC69" s="709"/>
      <c r="AD69" s="709"/>
      <c r="AE69" s="709"/>
      <c r="AF69" s="715"/>
      <c r="AG69" s="715"/>
      <c r="AH69" s="715"/>
      <c r="AI69" s="715"/>
      <c r="AJ69" s="715"/>
      <c r="AK69" s="715"/>
      <c r="AL69" s="715"/>
      <c r="AM69" s="715"/>
      <c r="AN69" s="714" t="str">
        <f>Analysis!AN53</f>
        <v/>
      </c>
      <c r="AO69" s="714"/>
      <c r="AP69" s="714"/>
      <c r="AQ69" s="714"/>
      <c r="AR69" s="713" t="str">
        <f>Analysis!AQ53</f>
        <v/>
      </c>
      <c r="AS69" s="713"/>
      <c r="AT69" s="713"/>
      <c r="AU69" s="714" t="str">
        <f>Analysis!AW53</f>
        <v/>
      </c>
      <c r="AV69" s="714"/>
      <c r="AW69" s="714"/>
      <c r="AX69" s="714"/>
      <c r="AY69" s="5"/>
    </row>
    <row r="70" spans="1:51" ht="39.950000000000003" customHeight="1">
      <c r="A70" s="1"/>
      <c r="B70" s="2"/>
      <c r="C70" s="5"/>
      <c r="D70" s="712">
        <v>48</v>
      </c>
      <c r="E70" s="712"/>
      <c r="F70" s="707"/>
      <c r="G70" s="707"/>
      <c r="H70" s="707"/>
      <c r="I70" s="707"/>
      <c r="J70" s="707"/>
      <c r="K70" s="707"/>
      <c r="L70" s="707"/>
      <c r="M70" s="707"/>
      <c r="N70" s="707"/>
      <c r="O70" s="707"/>
      <c r="P70" s="707"/>
      <c r="Q70" s="707"/>
      <c r="R70" s="707"/>
      <c r="S70" s="707"/>
      <c r="T70" s="707"/>
      <c r="U70" s="707"/>
      <c r="V70" s="707"/>
      <c r="W70" s="707"/>
      <c r="X70" s="707"/>
      <c r="Y70" s="708" t="str">
        <f>Analysis!Z54</f>
        <v/>
      </c>
      <c r="Z70" s="708"/>
      <c r="AA70" s="708"/>
      <c r="AB70" s="708"/>
      <c r="AC70" s="709"/>
      <c r="AD70" s="709"/>
      <c r="AE70" s="709"/>
      <c r="AF70" s="715"/>
      <c r="AG70" s="715"/>
      <c r="AH70" s="715"/>
      <c r="AI70" s="715"/>
      <c r="AJ70" s="715"/>
      <c r="AK70" s="715"/>
      <c r="AL70" s="715"/>
      <c r="AM70" s="715"/>
      <c r="AN70" s="714" t="str">
        <f>Analysis!AN54</f>
        <v/>
      </c>
      <c r="AO70" s="714"/>
      <c r="AP70" s="714"/>
      <c r="AQ70" s="714"/>
      <c r="AR70" s="713" t="str">
        <f>Analysis!AQ54</f>
        <v/>
      </c>
      <c r="AS70" s="713"/>
      <c r="AT70" s="713"/>
      <c r="AU70" s="714" t="str">
        <f>Analysis!AW54</f>
        <v/>
      </c>
      <c r="AV70" s="714"/>
      <c r="AW70" s="714"/>
      <c r="AX70" s="714"/>
      <c r="AY70" s="5"/>
    </row>
    <row r="71" spans="1:51" ht="39.950000000000003" customHeight="1">
      <c r="A71" s="1"/>
      <c r="B71" s="2"/>
      <c r="C71" s="5"/>
      <c r="D71" s="712">
        <v>49</v>
      </c>
      <c r="E71" s="712"/>
      <c r="F71" s="707"/>
      <c r="G71" s="707"/>
      <c r="H71" s="707"/>
      <c r="I71" s="707"/>
      <c r="J71" s="707"/>
      <c r="K71" s="707"/>
      <c r="L71" s="707"/>
      <c r="M71" s="707"/>
      <c r="N71" s="707"/>
      <c r="O71" s="707"/>
      <c r="P71" s="707"/>
      <c r="Q71" s="707"/>
      <c r="R71" s="707"/>
      <c r="S71" s="707"/>
      <c r="T71" s="707"/>
      <c r="U71" s="707"/>
      <c r="V71" s="707"/>
      <c r="W71" s="707"/>
      <c r="X71" s="707"/>
      <c r="Y71" s="708" t="str">
        <f>Analysis!Z55</f>
        <v/>
      </c>
      <c r="Z71" s="708"/>
      <c r="AA71" s="708"/>
      <c r="AB71" s="708"/>
      <c r="AC71" s="709"/>
      <c r="AD71" s="709"/>
      <c r="AE71" s="709"/>
      <c r="AF71" s="715"/>
      <c r="AG71" s="715"/>
      <c r="AH71" s="715"/>
      <c r="AI71" s="715"/>
      <c r="AJ71" s="715"/>
      <c r="AK71" s="715"/>
      <c r="AL71" s="715"/>
      <c r="AM71" s="715"/>
      <c r="AN71" s="714" t="str">
        <f>Analysis!AN55</f>
        <v/>
      </c>
      <c r="AO71" s="714"/>
      <c r="AP71" s="714"/>
      <c r="AQ71" s="714"/>
      <c r="AR71" s="713" t="str">
        <f>Analysis!AQ55</f>
        <v/>
      </c>
      <c r="AS71" s="713"/>
      <c r="AT71" s="713"/>
      <c r="AU71" s="714" t="str">
        <f>Analysis!AW55</f>
        <v/>
      </c>
      <c r="AV71" s="714"/>
      <c r="AW71" s="714"/>
      <c r="AX71" s="714"/>
      <c r="AY71" s="5"/>
    </row>
    <row r="72" spans="1:51" ht="39.950000000000003" customHeight="1">
      <c r="A72" s="1"/>
      <c r="B72" s="2"/>
      <c r="C72" s="5"/>
      <c r="D72" s="712">
        <v>50</v>
      </c>
      <c r="E72" s="712"/>
      <c r="F72" s="707"/>
      <c r="G72" s="707"/>
      <c r="H72" s="707"/>
      <c r="I72" s="707"/>
      <c r="J72" s="707"/>
      <c r="K72" s="707"/>
      <c r="L72" s="707"/>
      <c r="M72" s="707"/>
      <c r="N72" s="707"/>
      <c r="O72" s="707"/>
      <c r="P72" s="707"/>
      <c r="Q72" s="707"/>
      <c r="R72" s="707"/>
      <c r="S72" s="707"/>
      <c r="T72" s="707"/>
      <c r="U72" s="707"/>
      <c r="V72" s="707"/>
      <c r="W72" s="707"/>
      <c r="X72" s="707"/>
      <c r="Y72" s="708" t="str">
        <f>Analysis!Z56</f>
        <v/>
      </c>
      <c r="Z72" s="708"/>
      <c r="AA72" s="708"/>
      <c r="AB72" s="708"/>
      <c r="AC72" s="709"/>
      <c r="AD72" s="709"/>
      <c r="AE72" s="709"/>
      <c r="AF72" s="715"/>
      <c r="AG72" s="715"/>
      <c r="AH72" s="715"/>
      <c r="AI72" s="715"/>
      <c r="AJ72" s="715"/>
      <c r="AK72" s="715"/>
      <c r="AL72" s="715"/>
      <c r="AM72" s="715"/>
      <c r="AN72" s="714" t="str">
        <f>Analysis!AN56</f>
        <v/>
      </c>
      <c r="AO72" s="714"/>
      <c r="AP72" s="714"/>
      <c r="AQ72" s="714"/>
      <c r="AR72" s="713" t="str">
        <f>Analysis!AQ56</f>
        <v/>
      </c>
      <c r="AS72" s="713"/>
      <c r="AT72" s="713"/>
      <c r="AU72" s="714" t="str">
        <f>Analysis!AW56</f>
        <v/>
      </c>
      <c r="AV72" s="714"/>
      <c r="AW72" s="714"/>
      <c r="AX72" s="714"/>
      <c r="AY72" s="5"/>
    </row>
    <row r="73" spans="1:51" ht="15" customHeight="1">
      <c r="A73" s="1"/>
      <c r="B73" s="2"/>
      <c r="C73" s="5"/>
      <c r="D73" s="37"/>
      <c r="E73" s="37"/>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row>
    <row r="74" spans="1:51" ht="15" customHeight="1">
      <c r="A74" s="1"/>
      <c r="B74" s="2"/>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row>
    <row r="75" spans="1:51" ht="15" customHeight="1">
      <c r="A75" s="1"/>
      <c r="B75" s="2"/>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row>
    <row r="76" spans="1:51" ht="15" customHeight="1">
      <c r="A76" s="1"/>
      <c r="B76" s="2"/>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row>
    <row r="77" spans="1:51" ht="15" customHeight="1">
      <c r="A77" s="1"/>
      <c r="B77" s="2"/>
      <c r="C77" s="7" t="str">
        <f>ProgramName</f>
        <v>Energy Smart Program</v>
      </c>
      <c r="D77" s="8"/>
      <c r="E77" s="8"/>
      <c r="F77" s="8"/>
      <c r="G77" s="8"/>
      <c r="H77" s="8"/>
      <c r="I77" s="8"/>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457" t="str">
        <f>ProgramVersion</f>
        <v>Version 1.1</v>
      </c>
      <c r="AR77" s="457"/>
      <c r="AS77" s="457"/>
      <c r="AT77" s="457"/>
      <c r="AU77" s="457"/>
      <c r="AV77" s="457"/>
      <c r="AW77" s="457"/>
      <c r="AX77" s="457"/>
      <c r="AY77" s="457"/>
    </row>
    <row r="78" spans="1:51" ht="15" customHeight="1">
      <c r="A78" s="1"/>
      <c r="B78" s="2"/>
      <c r="C78" s="7" t="str">
        <f>ProgramNumber</f>
        <v>504.229.6868</v>
      </c>
      <c r="D78" s="8"/>
      <c r="E78" s="8"/>
      <c r="F78" s="8"/>
      <c r="G78" s="8"/>
      <c r="H78" s="8"/>
      <c r="I78" s="8"/>
      <c r="J78" s="7"/>
      <c r="K78" s="7"/>
      <c r="L78" s="7"/>
      <c r="M78" s="7"/>
      <c r="N78" s="7"/>
      <c r="O78" s="7"/>
      <c r="P78" s="7"/>
      <c r="Q78" s="7"/>
      <c r="R78" s="7"/>
      <c r="S78" s="7"/>
      <c r="T78" s="7"/>
      <c r="U78" s="7"/>
      <c r="V78" s="7"/>
      <c r="W78" s="7"/>
      <c r="X78" s="7"/>
      <c r="Y78" s="7"/>
      <c r="Z78" s="7"/>
      <c r="AA78" s="16" t="str">
        <f>ApplicationType</f>
        <v>New Construction Solutions Program</v>
      </c>
      <c r="AB78" s="7"/>
      <c r="AC78" s="7"/>
      <c r="AD78" s="7"/>
      <c r="AE78" s="7"/>
      <c r="AF78" s="7"/>
      <c r="AG78" s="7"/>
      <c r="AH78" s="7"/>
      <c r="AI78" s="7"/>
      <c r="AJ78" s="7"/>
      <c r="AK78" s="7"/>
      <c r="AL78" s="7"/>
      <c r="AM78" s="7"/>
      <c r="AN78" s="7"/>
      <c r="AO78" s="7"/>
      <c r="AP78" s="7"/>
      <c r="AQ78" s="422" t="str">
        <f>ProgramPropertyName</f>
        <v>Product of APTIM Environmental &amp; Infrastructure, LLC</v>
      </c>
      <c r="AR78" s="422"/>
      <c r="AS78" s="422"/>
      <c r="AT78" s="422"/>
      <c r="AU78" s="422"/>
      <c r="AV78" s="422"/>
      <c r="AW78" s="422"/>
      <c r="AX78" s="422"/>
      <c r="AY78" s="422"/>
    </row>
    <row r="79" spans="1:51" ht="15" customHeight="1">
      <c r="A79" s="1"/>
      <c r="B79" s="2"/>
      <c r="C79" s="15" t="s">
        <v>32</v>
      </c>
      <c r="D79" s="8"/>
      <c r="E79" s="8"/>
      <c r="F79" s="8"/>
      <c r="G79" s="8"/>
      <c r="H79" s="8"/>
      <c r="I79" s="8"/>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422"/>
      <c r="AR79" s="422"/>
      <c r="AS79" s="422"/>
      <c r="AT79" s="422"/>
      <c r="AU79" s="422"/>
      <c r="AV79" s="422"/>
      <c r="AW79" s="422"/>
      <c r="AX79" s="422"/>
      <c r="AY79" s="422"/>
    </row>
    <row r="80" spans="1:51"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row r="8850" ht="15" hidden="1"/>
    <row r="8851" ht="15" hidden="1"/>
    <row r="8852" ht="15" hidden="1"/>
    <row r="8853" ht="15" hidden="1"/>
    <row r="8854" ht="15" hidden="1"/>
    <row r="8855" ht="14.45" hidden="1" customHeight="1"/>
    <row r="8856" ht="14.45" hidden="1" customHeight="1"/>
    <row r="8857" ht="14.45" hidden="1" customHeight="1"/>
    <row r="8858" ht="14.45" hidden="1" customHeight="1"/>
    <row r="8859" ht="14.45" customHeight="1"/>
    <row r="8860" ht="14.45" customHeight="1"/>
    <row r="8861" ht="14.45" customHeight="1"/>
    <row r="8862" ht="14.45" customHeight="1"/>
    <row r="8863" ht="14.45" customHeight="1"/>
    <row r="8864" ht="14.45" customHeight="1"/>
    <row r="8865" ht="14.45" customHeight="1"/>
    <row r="8866" ht="14.45" customHeight="1"/>
    <row r="8867" ht="14.45" customHeight="1"/>
    <row r="8868" ht="14.45" customHeight="1"/>
    <row r="8869" ht="14.45" customHeight="1"/>
    <row r="8870" ht="14.45" customHeight="1"/>
    <row r="8871" ht="14.45" customHeight="1"/>
    <row r="8872" ht="14.45" customHeight="1"/>
    <row r="8873" ht="14.45" customHeight="1"/>
    <row r="8874" ht="14.45" customHeight="1"/>
    <row r="8875" ht="14.45" customHeight="1"/>
    <row r="8876" ht="14.45" customHeight="1"/>
    <row r="8877" ht="14.45" customHeight="1"/>
    <row r="8878" ht="14.45" customHeight="1"/>
    <row r="8879" ht="14.45" customHeight="1"/>
    <row r="8880" ht="14.45" customHeight="1"/>
    <row r="8881" ht="14.45" customHeight="1"/>
    <row r="8882" ht="14.45" customHeight="1"/>
    <row r="8883" ht="14.45" customHeight="1"/>
    <row r="8884" ht="14.45" customHeight="1"/>
    <row r="8885" ht="14.45" customHeight="1"/>
    <row r="8886" ht="14.45" customHeight="1"/>
    <row r="8887" ht="14.45" customHeight="1"/>
    <row r="8888" ht="14.45" customHeight="1"/>
    <row r="8889" ht="14.45" customHeight="1"/>
    <row r="8890" ht="14.45" customHeight="1"/>
    <row r="8891" ht="14.45" customHeight="1"/>
    <row r="8892" ht="14.45" customHeight="1"/>
    <row r="8893" ht="14.45" customHeight="1"/>
    <row r="8894" ht="14.45" customHeight="1"/>
    <row r="8895" ht="14.45" customHeight="1"/>
    <row r="8896" ht="14.45" customHeight="1"/>
    <row r="8897" ht="14.45" customHeight="1"/>
    <row r="8898" ht="14.45" customHeight="1"/>
    <row r="8899" ht="14.45" customHeight="1"/>
    <row r="8900" ht="14.45" customHeight="1"/>
    <row r="8901" ht="14.45" customHeight="1"/>
    <row r="8902" ht="14.45" customHeight="1"/>
    <row r="8903" ht="14.45" customHeight="1"/>
    <row r="8904" ht="14.45" customHeight="1"/>
    <row r="8905" ht="14.45" customHeight="1"/>
    <row r="8906" ht="14.45" customHeight="1"/>
    <row r="8907" ht="14.45" customHeight="1"/>
    <row r="8908" ht="14.45" customHeight="1"/>
    <row r="8909" ht="14.45" customHeight="1"/>
    <row r="8910" ht="14.45" customHeight="1"/>
    <row r="8911" ht="14.45" customHeight="1"/>
    <row r="8912" ht="14.45" customHeight="1"/>
    <row r="8913" ht="14.45" customHeight="1"/>
    <row r="8914" ht="14.45" customHeight="1"/>
    <row r="8915" ht="14.45" customHeight="1"/>
    <row r="8916" ht="14.45" customHeight="1"/>
    <row r="8917" ht="14.45" customHeight="1"/>
    <row r="8918" ht="14.45" customHeight="1"/>
    <row r="8919" ht="14.45" customHeight="1"/>
    <row r="8920" ht="14.45" customHeight="1"/>
    <row r="8921" ht="14.45" customHeight="1"/>
    <row r="8922" ht="14.45" customHeight="1"/>
    <row r="8923" ht="14.45" customHeight="1"/>
    <row r="8924" ht="14.45" customHeight="1"/>
    <row r="8925" ht="14.45" customHeight="1"/>
    <row r="8926" ht="14.45" customHeight="1"/>
    <row r="8927" ht="14.45" customHeight="1"/>
    <row r="8928" ht="14.45" customHeight="1"/>
    <row r="8929" ht="14.45" customHeight="1"/>
    <row r="8930" ht="14.45" customHeight="1"/>
    <row r="8931" ht="14.45" customHeight="1"/>
    <row r="8932" ht="14.45" customHeight="1"/>
    <row r="8933" ht="14.45" customHeight="1"/>
    <row r="8934" ht="14.45" customHeight="1"/>
    <row r="8935" ht="14.45" customHeight="1"/>
    <row r="8936" ht="14.45" customHeight="1"/>
    <row r="8937" ht="14.45" customHeight="1"/>
    <row r="8938" ht="14.45" customHeight="1"/>
    <row r="8939" ht="14.45" customHeight="1"/>
    <row r="8940" ht="14.45" customHeight="1"/>
    <row r="8941" ht="14.45" customHeight="1"/>
    <row r="8942" ht="14.45" customHeight="1"/>
    <row r="8943" ht="14.45" customHeight="1"/>
    <row r="8944" ht="14.45" customHeight="1"/>
    <row r="8945" ht="14.45" customHeight="1"/>
    <row r="8946" ht="14.45" customHeight="1"/>
    <row r="8947" ht="14.45" customHeight="1"/>
    <row r="8948" ht="14.45" customHeight="1"/>
    <row r="8949" ht="14.45" customHeight="1"/>
    <row r="8950" ht="14.45" customHeight="1"/>
    <row r="8951" ht="14.45" customHeight="1"/>
    <row r="8952" ht="14.45" customHeight="1"/>
    <row r="8953" ht="14.45" customHeight="1"/>
    <row r="8954" ht="14.45" customHeight="1"/>
    <row r="8955" ht="14.45" customHeight="1"/>
    <row r="8956" ht="14.45" customHeight="1"/>
    <row r="8957" ht="14.45" customHeight="1"/>
    <row r="8958" ht="14.45" customHeight="1"/>
  </sheetData>
  <sheetProtection algorithmName="SHA-512" hashValue="kOHL5g9lTBjzVmHto4prB2Yama6sTZwhz7HFVpGvv78eX6g23aM7uGZRh5fW0RPhRhu2cC6wtM9en4nTKdtUyg==" saltValue="TIXqwTBP1R9oTwXWpblTwA==" spinCount="100000" sheet="1" objects="1" scenarios="1"/>
  <mergeCells count="517">
    <mergeCell ref="AR72:AT72"/>
    <mergeCell ref="AU72:AX72"/>
    <mergeCell ref="AN71:AQ71"/>
    <mergeCell ref="AR71:AT71"/>
    <mergeCell ref="AU71:AX71"/>
    <mergeCell ref="F72:I72"/>
    <mergeCell ref="J72:X72"/>
    <mergeCell ref="Y72:AB72"/>
    <mergeCell ref="AC72:AE72"/>
    <mergeCell ref="AF72:AI72"/>
    <mergeCell ref="AJ72:AM72"/>
    <mergeCell ref="AN72:AQ72"/>
    <mergeCell ref="F71:I71"/>
    <mergeCell ref="J71:X71"/>
    <mergeCell ref="Y71:AB71"/>
    <mergeCell ref="AC71:AE71"/>
    <mergeCell ref="AF71:AI71"/>
    <mergeCell ref="AJ71:AM71"/>
    <mergeCell ref="F70:I70"/>
    <mergeCell ref="J70:X70"/>
    <mergeCell ref="Y70:AB70"/>
    <mergeCell ref="AC70:AE70"/>
    <mergeCell ref="AF70:AI70"/>
    <mergeCell ref="AJ70:AM70"/>
    <mergeCell ref="AN70:AQ70"/>
    <mergeCell ref="AR70:AT70"/>
    <mergeCell ref="AU70:AX70"/>
    <mergeCell ref="F69:I69"/>
    <mergeCell ref="J69:X69"/>
    <mergeCell ref="Y69:AB69"/>
    <mergeCell ref="AC69:AE69"/>
    <mergeCell ref="AF69:AI69"/>
    <mergeCell ref="AJ69:AM69"/>
    <mergeCell ref="AN69:AQ69"/>
    <mergeCell ref="AR69:AT69"/>
    <mergeCell ref="AU69:AX69"/>
    <mergeCell ref="AN67:AQ67"/>
    <mergeCell ref="AR67:AT67"/>
    <mergeCell ref="AU67:AX67"/>
    <mergeCell ref="F68:I68"/>
    <mergeCell ref="J68:X68"/>
    <mergeCell ref="Y68:AB68"/>
    <mergeCell ref="AC68:AE68"/>
    <mergeCell ref="AF68:AI68"/>
    <mergeCell ref="AJ68:AM68"/>
    <mergeCell ref="AN68:AQ68"/>
    <mergeCell ref="F67:I67"/>
    <mergeCell ref="J67:X67"/>
    <mergeCell ref="Y67:AB67"/>
    <mergeCell ref="AC67:AE67"/>
    <mergeCell ref="AF67:AI67"/>
    <mergeCell ref="AJ67:AM67"/>
    <mergeCell ref="AR68:AT68"/>
    <mergeCell ref="AU68:AX68"/>
    <mergeCell ref="F66:I66"/>
    <mergeCell ref="J66:X66"/>
    <mergeCell ref="Y66:AB66"/>
    <mergeCell ref="AC66:AE66"/>
    <mergeCell ref="AF66:AI66"/>
    <mergeCell ref="AJ66:AM66"/>
    <mergeCell ref="AN66:AQ66"/>
    <mergeCell ref="AR66:AT66"/>
    <mergeCell ref="AU66:AX66"/>
    <mergeCell ref="F65:I65"/>
    <mergeCell ref="J65:X65"/>
    <mergeCell ref="Y65:AB65"/>
    <mergeCell ref="AC65:AE65"/>
    <mergeCell ref="AF65:AI65"/>
    <mergeCell ref="AJ65:AM65"/>
    <mergeCell ref="AN65:AQ65"/>
    <mergeCell ref="AR65:AT65"/>
    <mergeCell ref="AU65:AX65"/>
    <mergeCell ref="AN63:AQ63"/>
    <mergeCell ref="AR63:AT63"/>
    <mergeCell ref="AU63:AX63"/>
    <mergeCell ref="F64:I64"/>
    <mergeCell ref="J64:X64"/>
    <mergeCell ref="Y64:AB64"/>
    <mergeCell ref="AC64:AE64"/>
    <mergeCell ref="AF64:AI64"/>
    <mergeCell ref="AJ64:AM64"/>
    <mergeCell ref="AN64:AQ64"/>
    <mergeCell ref="F63:I63"/>
    <mergeCell ref="J63:X63"/>
    <mergeCell ref="Y63:AB63"/>
    <mergeCell ref="AC63:AE63"/>
    <mergeCell ref="AF63:AI63"/>
    <mergeCell ref="AJ63:AM63"/>
    <mergeCell ref="AR64:AT64"/>
    <mergeCell ref="AU64:AX64"/>
    <mergeCell ref="F62:I62"/>
    <mergeCell ref="J62:X62"/>
    <mergeCell ref="Y62:AB62"/>
    <mergeCell ref="AC62:AE62"/>
    <mergeCell ref="AF62:AI62"/>
    <mergeCell ref="AJ62:AM62"/>
    <mergeCell ref="AN62:AQ62"/>
    <mergeCell ref="AR62:AT62"/>
    <mergeCell ref="AU62:AX62"/>
    <mergeCell ref="F61:I61"/>
    <mergeCell ref="J61:X61"/>
    <mergeCell ref="Y61:AB61"/>
    <mergeCell ref="AC61:AE61"/>
    <mergeCell ref="AF61:AI61"/>
    <mergeCell ref="AJ61:AM61"/>
    <mergeCell ref="AN61:AQ61"/>
    <mergeCell ref="AR61:AT61"/>
    <mergeCell ref="AU61:AX61"/>
    <mergeCell ref="AN59:AQ59"/>
    <mergeCell ref="AR59:AT59"/>
    <mergeCell ref="AU59:AX59"/>
    <mergeCell ref="F60:I60"/>
    <mergeCell ref="J60:X60"/>
    <mergeCell ref="Y60:AB60"/>
    <mergeCell ref="AC60:AE60"/>
    <mergeCell ref="AF60:AI60"/>
    <mergeCell ref="AJ60:AM60"/>
    <mergeCell ref="AN60:AQ60"/>
    <mergeCell ref="F59:I59"/>
    <mergeCell ref="J59:X59"/>
    <mergeCell ref="Y59:AB59"/>
    <mergeCell ref="AC59:AE59"/>
    <mergeCell ref="AF59:AI59"/>
    <mergeCell ref="AJ59:AM59"/>
    <mergeCell ref="AR60:AT60"/>
    <mergeCell ref="AU60:AX60"/>
    <mergeCell ref="F58:I58"/>
    <mergeCell ref="J58:X58"/>
    <mergeCell ref="Y58:AB58"/>
    <mergeCell ref="AC58:AE58"/>
    <mergeCell ref="AF58:AI58"/>
    <mergeCell ref="AJ58:AM58"/>
    <mergeCell ref="AN58:AQ58"/>
    <mergeCell ref="AR58:AT58"/>
    <mergeCell ref="AU58:AX58"/>
    <mergeCell ref="F57:I57"/>
    <mergeCell ref="J57:X57"/>
    <mergeCell ref="Y57:AB57"/>
    <mergeCell ref="AC57:AE57"/>
    <mergeCell ref="AF57:AI57"/>
    <mergeCell ref="AJ57:AM57"/>
    <mergeCell ref="AN57:AQ57"/>
    <mergeCell ref="AR57:AT57"/>
    <mergeCell ref="AU57:AX57"/>
    <mergeCell ref="AN55:AQ55"/>
    <mergeCell ref="AR55:AT55"/>
    <mergeCell ref="AU55:AX55"/>
    <mergeCell ref="F56:I56"/>
    <mergeCell ref="J56:X56"/>
    <mergeCell ref="Y56:AB56"/>
    <mergeCell ref="AC56:AE56"/>
    <mergeCell ref="AF56:AI56"/>
    <mergeCell ref="AJ56:AM56"/>
    <mergeCell ref="AN56:AQ56"/>
    <mergeCell ref="F55:I55"/>
    <mergeCell ref="J55:X55"/>
    <mergeCell ref="Y55:AB55"/>
    <mergeCell ref="AC55:AE55"/>
    <mergeCell ref="AF55:AI55"/>
    <mergeCell ref="AJ55:AM55"/>
    <mergeCell ref="AR56:AT56"/>
    <mergeCell ref="AU56:AX56"/>
    <mergeCell ref="F54:I54"/>
    <mergeCell ref="J54:X54"/>
    <mergeCell ref="Y54:AB54"/>
    <mergeCell ref="AC54:AE54"/>
    <mergeCell ref="AF54:AI54"/>
    <mergeCell ref="AJ54:AM54"/>
    <mergeCell ref="AN54:AQ54"/>
    <mergeCell ref="AR54:AT54"/>
    <mergeCell ref="AU54:AX54"/>
    <mergeCell ref="F53:I53"/>
    <mergeCell ref="J53:X53"/>
    <mergeCell ref="Y53:AB53"/>
    <mergeCell ref="AC53:AE53"/>
    <mergeCell ref="AF53:AI53"/>
    <mergeCell ref="AJ53:AM53"/>
    <mergeCell ref="AN53:AQ53"/>
    <mergeCell ref="AR53:AT53"/>
    <mergeCell ref="AU53:AX53"/>
    <mergeCell ref="AN51:AQ51"/>
    <mergeCell ref="AR51:AT51"/>
    <mergeCell ref="AU51:AX51"/>
    <mergeCell ref="F52:I52"/>
    <mergeCell ref="J52:X52"/>
    <mergeCell ref="Y52:AB52"/>
    <mergeCell ref="AC52:AE52"/>
    <mergeCell ref="AF52:AI52"/>
    <mergeCell ref="AJ52:AM52"/>
    <mergeCell ref="AN52:AQ52"/>
    <mergeCell ref="F51:I51"/>
    <mergeCell ref="J51:X51"/>
    <mergeCell ref="Y51:AB51"/>
    <mergeCell ref="AC51:AE51"/>
    <mergeCell ref="AF51:AI51"/>
    <mergeCell ref="AJ51:AM51"/>
    <mergeCell ref="AR52:AT52"/>
    <mergeCell ref="AU52:AX52"/>
    <mergeCell ref="F50:I50"/>
    <mergeCell ref="J50:X50"/>
    <mergeCell ref="Y50:AB50"/>
    <mergeCell ref="AC50:AE50"/>
    <mergeCell ref="AF50:AI50"/>
    <mergeCell ref="AJ50:AM50"/>
    <mergeCell ref="AN50:AQ50"/>
    <mergeCell ref="AR50:AT50"/>
    <mergeCell ref="AU50:AX50"/>
    <mergeCell ref="F49:I49"/>
    <mergeCell ref="J49:X49"/>
    <mergeCell ref="Y49:AB49"/>
    <mergeCell ref="AC49:AE49"/>
    <mergeCell ref="AF49:AI49"/>
    <mergeCell ref="AJ49:AM49"/>
    <mergeCell ref="AN49:AQ49"/>
    <mergeCell ref="AR49:AT49"/>
    <mergeCell ref="AU49:AX49"/>
    <mergeCell ref="AN47:AQ47"/>
    <mergeCell ref="AR47:AT47"/>
    <mergeCell ref="AU47:AX47"/>
    <mergeCell ref="F48:I48"/>
    <mergeCell ref="J48:X48"/>
    <mergeCell ref="Y48:AB48"/>
    <mergeCell ref="AC48:AE48"/>
    <mergeCell ref="AF48:AI48"/>
    <mergeCell ref="AJ48:AM48"/>
    <mergeCell ref="AN48:AQ48"/>
    <mergeCell ref="F47:I47"/>
    <mergeCell ref="J47:X47"/>
    <mergeCell ref="Y47:AB47"/>
    <mergeCell ref="AC47:AE47"/>
    <mergeCell ref="AF47:AI47"/>
    <mergeCell ref="AJ47:AM47"/>
    <mergeCell ref="AR48:AT48"/>
    <mergeCell ref="AU48:AX48"/>
    <mergeCell ref="F46:I46"/>
    <mergeCell ref="J46:X46"/>
    <mergeCell ref="Y46:AB46"/>
    <mergeCell ref="AC46:AE46"/>
    <mergeCell ref="AF46:AI46"/>
    <mergeCell ref="AJ46:AM46"/>
    <mergeCell ref="AN46:AQ46"/>
    <mergeCell ref="AR46:AT46"/>
    <mergeCell ref="AU46:AX46"/>
    <mergeCell ref="F45:I45"/>
    <mergeCell ref="J45:X45"/>
    <mergeCell ref="Y45:AB45"/>
    <mergeCell ref="AC45:AE45"/>
    <mergeCell ref="AF45:AI45"/>
    <mergeCell ref="AJ45:AM45"/>
    <mergeCell ref="AN45:AQ45"/>
    <mergeCell ref="AR45:AT45"/>
    <mergeCell ref="AU45:AX45"/>
    <mergeCell ref="AN43:AQ43"/>
    <mergeCell ref="AR43:AT43"/>
    <mergeCell ref="AU43:AX43"/>
    <mergeCell ref="F44:I44"/>
    <mergeCell ref="J44:X44"/>
    <mergeCell ref="Y44:AB44"/>
    <mergeCell ref="AC44:AE44"/>
    <mergeCell ref="AF44:AI44"/>
    <mergeCell ref="AJ44:AM44"/>
    <mergeCell ref="AN44:AQ44"/>
    <mergeCell ref="F43:I43"/>
    <mergeCell ref="J43:X43"/>
    <mergeCell ref="Y43:AB43"/>
    <mergeCell ref="AC43:AE43"/>
    <mergeCell ref="AF43:AI43"/>
    <mergeCell ref="AJ43:AM43"/>
    <mergeCell ref="AR44:AT44"/>
    <mergeCell ref="AU44:AX44"/>
    <mergeCell ref="F42:I42"/>
    <mergeCell ref="J42:X42"/>
    <mergeCell ref="Y42:AB42"/>
    <mergeCell ref="AC42:AE42"/>
    <mergeCell ref="AF42:AI42"/>
    <mergeCell ref="AJ42:AM42"/>
    <mergeCell ref="AN42:AQ42"/>
    <mergeCell ref="AR42:AT42"/>
    <mergeCell ref="AU42:AX42"/>
    <mergeCell ref="F41:I41"/>
    <mergeCell ref="J41:X41"/>
    <mergeCell ref="Y41:AB41"/>
    <mergeCell ref="AC41:AE41"/>
    <mergeCell ref="AF41:AI41"/>
    <mergeCell ref="AJ41:AM41"/>
    <mergeCell ref="AN41:AQ41"/>
    <mergeCell ref="AR41:AT41"/>
    <mergeCell ref="AU41:AX41"/>
    <mergeCell ref="AN39:AQ39"/>
    <mergeCell ref="AR39:AT39"/>
    <mergeCell ref="AU39:AX39"/>
    <mergeCell ref="F40:I40"/>
    <mergeCell ref="J40:X40"/>
    <mergeCell ref="Y40:AB40"/>
    <mergeCell ref="AC40:AE40"/>
    <mergeCell ref="AF40:AI40"/>
    <mergeCell ref="AJ40:AM40"/>
    <mergeCell ref="AN40:AQ40"/>
    <mergeCell ref="F39:I39"/>
    <mergeCell ref="J39:X39"/>
    <mergeCell ref="Y39:AB39"/>
    <mergeCell ref="AC39:AE39"/>
    <mergeCell ref="AF39:AI39"/>
    <mergeCell ref="AJ39:AM39"/>
    <mergeCell ref="AR40:AT40"/>
    <mergeCell ref="AU40:AX40"/>
    <mergeCell ref="F38:I38"/>
    <mergeCell ref="J38:X38"/>
    <mergeCell ref="Y38:AB38"/>
    <mergeCell ref="AC38:AE38"/>
    <mergeCell ref="AF38:AI38"/>
    <mergeCell ref="AJ38:AM38"/>
    <mergeCell ref="AN38:AQ38"/>
    <mergeCell ref="AR38:AT38"/>
    <mergeCell ref="AU38:AX38"/>
    <mergeCell ref="F37:I37"/>
    <mergeCell ref="J37:X37"/>
    <mergeCell ref="Y37:AB37"/>
    <mergeCell ref="AC37:AE37"/>
    <mergeCell ref="AF37:AI37"/>
    <mergeCell ref="AJ37:AM37"/>
    <mergeCell ref="AN37:AQ37"/>
    <mergeCell ref="AR37:AT37"/>
    <mergeCell ref="AU37:AX37"/>
    <mergeCell ref="AN35:AQ35"/>
    <mergeCell ref="AR35:AT35"/>
    <mergeCell ref="AU35:AX35"/>
    <mergeCell ref="F36:I36"/>
    <mergeCell ref="J36:X36"/>
    <mergeCell ref="Y36:AB36"/>
    <mergeCell ref="AC36:AE36"/>
    <mergeCell ref="AF36:AI36"/>
    <mergeCell ref="AJ36:AM36"/>
    <mergeCell ref="AN36:AQ36"/>
    <mergeCell ref="F35:I35"/>
    <mergeCell ref="J35:X35"/>
    <mergeCell ref="Y35:AB35"/>
    <mergeCell ref="AC35:AE35"/>
    <mergeCell ref="AF35:AI35"/>
    <mergeCell ref="AJ35:AM35"/>
    <mergeCell ref="AR36:AT36"/>
    <mergeCell ref="AU36:AX36"/>
    <mergeCell ref="F34:I34"/>
    <mergeCell ref="J34:X34"/>
    <mergeCell ref="Y34:AB34"/>
    <mergeCell ref="AC34:AE34"/>
    <mergeCell ref="AF34:AI34"/>
    <mergeCell ref="AJ34:AM34"/>
    <mergeCell ref="AN34:AQ34"/>
    <mergeCell ref="AR34:AT34"/>
    <mergeCell ref="AU34:AX34"/>
    <mergeCell ref="F33:I33"/>
    <mergeCell ref="J33:X33"/>
    <mergeCell ref="Y33:AB33"/>
    <mergeCell ref="AC33:AE33"/>
    <mergeCell ref="AF33:AI33"/>
    <mergeCell ref="AJ33:AM33"/>
    <mergeCell ref="AN33:AQ33"/>
    <mergeCell ref="AR33:AT33"/>
    <mergeCell ref="AU33:AX33"/>
    <mergeCell ref="AN31:AQ31"/>
    <mergeCell ref="AR31:AT31"/>
    <mergeCell ref="AU31:AX31"/>
    <mergeCell ref="F32:I32"/>
    <mergeCell ref="J32:X32"/>
    <mergeCell ref="Y32:AB32"/>
    <mergeCell ref="AC32:AE32"/>
    <mergeCell ref="AF32:AI32"/>
    <mergeCell ref="AJ32:AM32"/>
    <mergeCell ref="AN32:AQ32"/>
    <mergeCell ref="F31:I31"/>
    <mergeCell ref="J31:X31"/>
    <mergeCell ref="Y31:AB31"/>
    <mergeCell ref="AC31:AE31"/>
    <mergeCell ref="AF31:AI31"/>
    <mergeCell ref="AJ31:AM31"/>
    <mergeCell ref="AR32:AT32"/>
    <mergeCell ref="AU32:AX32"/>
    <mergeCell ref="F25:I25"/>
    <mergeCell ref="J25:X25"/>
    <mergeCell ref="F27:I27"/>
    <mergeCell ref="J27:X27"/>
    <mergeCell ref="AU27:AX27"/>
    <mergeCell ref="AU29:AX29"/>
    <mergeCell ref="F30:I30"/>
    <mergeCell ref="J30:X30"/>
    <mergeCell ref="Y30:AB30"/>
    <mergeCell ref="AC30:AE30"/>
    <mergeCell ref="AF30:AI30"/>
    <mergeCell ref="AJ30:AM30"/>
    <mergeCell ref="AN30:AQ30"/>
    <mergeCell ref="AR30:AT30"/>
    <mergeCell ref="AU30:AX30"/>
    <mergeCell ref="Y29:AB29"/>
    <mergeCell ref="AC29:AE29"/>
    <mergeCell ref="AF29:AI29"/>
    <mergeCell ref="AJ29:AM29"/>
    <mergeCell ref="AN29:AQ29"/>
    <mergeCell ref="AR29:AT29"/>
    <mergeCell ref="F29:I29"/>
    <mergeCell ref="J29:X29"/>
    <mergeCell ref="AJ26:AM26"/>
    <mergeCell ref="AN26:AQ26"/>
    <mergeCell ref="AR26:AT26"/>
    <mergeCell ref="AU26:AX26"/>
    <mergeCell ref="Y25:AB25"/>
    <mergeCell ref="AC25:AE25"/>
    <mergeCell ref="AF25:AI25"/>
    <mergeCell ref="AJ25:AM25"/>
    <mergeCell ref="AN25:AQ25"/>
    <mergeCell ref="AR25:AT25"/>
    <mergeCell ref="D69:E69"/>
    <mergeCell ref="D70:E70"/>
    <mergeCell ref="D71:E71"/>
    <mergeCell ref="D72:E72"/>
    <mergeCell ref="D63:E63"/>
    <mergeCell ref="D64:E64"/>
    <mergeCell ref="D65:E65"/>
    <mergeCell ref="D66:E66"/>
    <mergeCell ref="D67:E67"/>
    <mergeCell ref="D68:E68"/>
    <mergeCell ref="D57:E57"/>
    <mergeCell ref="D58:E58"/>
    <mergeCell ref="D59:E59"/>
    <mergeCell ref="D60:E60"/>
    <mergeCell ref="D61:E61"/>
    <mergeCell ref="D62:E62"/>
    <mergeCell ref="D51:E51"/>
    <mergeCell ref="D52:E52"/>
    <mergeCell ref="D53:E53"/>
    <mergeCell ref="D54:E54"/>
    <mergeCell ref="D55:E55"/>
    <mergeCell ref="D56:E56"/>
    <mergeCell ref="D45:E45"/>
    <mergeCell ref="D46:E46"/>
    <mergeCell ref="D47:E47"/>
    <mergeCell ref="D48:E48"/>
    <mergeCell ref="D49:E49"/>
    <mergeCell ref="D50:E50"/>
    <mergeCell ref="D39:E39"/>
    <mergeCell ref="D40:E40"/>
    <mergeCell ref="D41:E41"/>
    <mergeCell ref="D42:E42"/>
    <mergeCell ref="D43:E43"/>
    <mergeCell ref="D44:E44"/>
    <mergeCell ref="D38:E38"/>
    <mergeCell ref="D27:E27"/>
    <mergeCell ref="D28:E28"/>
    <mergeCell ref="D29:E29"/>
    <mergeCell ref="D30:E30"/>
    <mergeCell ref="D31:E31"/>
    <mergeCell ref="D32:E32"/>
    <mergeCell ref="AJ24:AM24"/>
    <mergeCell ref="AN24:AQ24"/>
    <mergeCell ref="D26:E26"/>
    <mergeCell ref="F28:I28"/>
    <mergeCell ref="J28:X28"/>
    <mergeCell ref="Y28:AB28"/>
    <mergeCell ref="AC28:AE28"/>
    <mergeCell ref="AF28:AI28"/>
    <mergeCell ref="AJ28:AM28"/>
    <mergeCell ref="AN28:AQ28"/>
    <mergeCell ref="D34:E34"/>
    <mergeCell ref="D35:E35"/>
    <mergeCell ref="D36:E36"/>
    <mergeCell ref="D37:E37"/>
    <mergeCell ref="AJ27:AM27"/>
    <mergeCell ref="AN27:AQ27"/>
    <mergeCell ref="F26:I26"/>
    <mergeCell ref="AQ77:AY77"/>
    <mergeCell ref="AQ78:AY79"/>
    <mergeCell ref="G12:AV13"/>
    <mergeCell ref="D18:E22"/>
    <mergeCell ref="F18:I22"/>
    <mergeCell ref="J18:X22"/>
    <mergeCell ref="Y18:AB22"/>
    <mergeCell ref="AC18:AE22"/>
    <mergeCell ref="AF18:AI22"/>
    <mergeCell ref="AF23:AI23"/>
    <mergeCell ref="AJ23:AM23"/>
    <mergeCell ref="AN23:AQ23"/>
    <mergeCell ref="AR23:AT23"/>
    <mergeCell ref="AU23:AX23"/>
    <mergeCell ref="AJ15:AM17"/>
    <mergeCell ref="AN15:AQ17"/>
    <mergeCell ref="AR15:AT17"/>
    <mergeCell ref="AU15:AX17"/>
    <mergeCell ref="D23:E23"/>
    <mergeCell ref="AR24:AT24"/>
    <mergeCell ref="AU24:AX24"/>
    <mergeCell ref="D24:E24"/>
    <mergeCell ref="F24:I24"/>
    <mergeCell ref="J24:X24"/>
    <mergeCell ref="F23:I23"/>
    <mergeCell ref="J23:X23"/>
    <mergeCell ref="Y23:AB23"/>
    <mergeCell ref="AC23:AE23"/>
    <mergeCell ref="AJ18:AM22"/>
    <mergeCell ref="AN18:AQ22"/>
    <mergeCell ref="AR18:AT22"/>
    <mergeCell ref="AU18:AX22"/>
    <mergeCell ref="D33:E33"/>
    <mergeCell ref="AR28:AT28"/>
    <mergeCell ref="AU28:AX28"/>
    <mergeCell ref="Y27:AB27"/>
    <mergeCell ref="AC27:AE27"/>
    <mergeCell ref="AF27:AI27"/>
    <mergeCell ref="Y24:AB24"/>
    <mergeCell ref="AC24:AE24"/>
    <mergeCell ref="AF24:AI24"/>
    <mergeCell ref="D25:E25"/>
    <mergeCell ref="AR27:AT27"/>
    <mergeCell ref="AU25:AX25"/>
    <mergeCell ref="J26:X26"/>
    <mergeCell ref="Y26:AB26"/>
    <mergeCell ref="AC26:AE26"/>
    <mergeCell ref="AF26:AI26"/>
  </mergeCells>
  <conditionalFormatting sqref="F23:I72 AF23:AM72">
    <cfRule type="expression" dxfId="75" priority="5">
      <formula>ISBLANK(F23:I23)</formula>
    </cfRule>
  </conditionalFormatting>
  <conditionalFormatting sqref="J23:X72">
    <cfRule type="expression" dxfId="74" priority="4">
      <formula>ISBLANK(J23:X23)</formula>
    </cfRule>
  </conditionalFormatting>
  <conditionalFormatting sqref="AC23:AE72">
    <cfRule type="expression" dxfId="73" priority="3">
      <formula>ISBLANK(AC23:AE23)</formula>
    </cfRule>
  </conditionalFormatting>
  <dataValidations count="1">
    <dataValidation type="list" allowBlank="1" showInputMessage="1" showErrorMessage="1" sqref="J23:X72" xr:uid="{FA42DB36-9B61-4C0F-A44E-234B86D7D5FD}">
      <formula1>PrescriptiveMeasuresList</formula1>
    </dataValidation>
  </dataValidations>
  <hyperlinks>
    <hyperlink ref="C79" r:id="rId1" xr:uid="{B7B2AFFF-4BE2-43B2-9E21-69A69B22C039}"/>
  </hyperlinks>
  <pageMargins left="0.7" right="0.7" top="0.75" bottom="0.75" header="0.3" footer="0.3"/>
  <pageSetup scale="72" fitToHeight="0" orientation="landscape" r:id="rId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B45A1-A992-4E86-AAE6-BFB6C9171658}">
  <sheetPr codeName="Sheet15"/>
  <dimension ref="A1:AY8977"/>
  <sheetViews>
    <sheetView showGridLines="0" showRowColHeaders="0" zoomScale="90" zoomScaleNormal="90" workbookViewId="0">
      <selection activeCell="Q27" sqref="Q27:Z28"/>
    </sheetView>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23" t="s">
        <v>357</v>
      </c>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5"/>
      <c r="AX12" s="5"/>
      <c r="AY12" s="5"/>
    </row>
    <row r="13" spans="1:51" ht="15" customHeight="1">
      <c r="A13" s="1"/>
      <c r="B13" s="2"/>
      <c r="C13" s="5"/>
      <c r="D13" s="6"/>
      <c r="E13" s="6"/>
      <c r="F13" s="6"/>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203" t="s">
        <v>666</v>
      </c>
      <c r="E15" s="202"/>
      <c r="F15" s="202"/>
      <c r="G15" s="202"/>
      <c r="H15" s="202"/>
      <c r="I15" s="202"/>
      <c r="J15" s="202"/>
      <c r="K15" s="202"/>
      <c r="L15" s="202"/>
      <c r="M15" s="202"/>
      <c r="N15" s="202"/>
      <c r="O15" s="202"/>
      <c r="P15" s="202"/>
      <c r="Q15" s="202"/>
      <c r="R15" s="202"/>
      <c r="S15" s="202"/>
      <c r="T15" s="202"/>
      <c r="U15" s="202"/>
      <c r="V15" s="202"/>
      <c r="W15" s="202"/>
      <c r="X15" s="202"/>
      <c r="Y15" s="202"/>
      <c r="Z15" s="202"/>
      <c r="AA15" s="204"/>
      <c r="AB15" s="205"/>
      <c r="AC15" s="205"/>
      <c r="AD15" s="205"/>
      <c r="AE15" s="206"/>
      <c r="AF15" s="207"/>
      <c r="AG15" s="207"/>
      <c r="AH15" s="207"/>
      <c r="AI15" s="207"/>
      <c r="AJ15" s="207"/>
      <c r="AK15" s="207"/>
      <c r="AL15" s="207"/>
      <c r="AM15" s="207"/>
      <c r="AN15" s="207"/>
      <c r="AO15" s="207"/>
      <c r="AP15" s="207"/>
      <c r="AQ15" s="207"/>
      <c r="AR15" s="207"/>
      <c r="AS15" s="207"/>
      <c r="AT15" s="207"/>
      <c r="AU15" s="207"/>
      <c r="AV15" s="207"/>
      <c r="AW15" s="207"/>
      <c r="AX15" s="208"/>
      <c r="AY15" s="5"/>
    </row>
    <row r="16" spans="1:51" ht="15" customHeight="1">
      <c r="A16" s="1"/>
      <c r="B16" s="2"/>
      <c r="C16" s="5"/>
      <c r="D16" s="741" t="s">
        <v>665</v>
      </c>
      <c r="E16" s="742"/>
      <c r="F16" s="742"/>
      <c r="G16" s="742"/>
      <c r="H16" s="742"/>
      <c r="I16" s="742"/>
      <c r="J16" s="742"/>
      <c r="K16" s="742"/>
      <c r="L16" s="742"/>
      <c r="M16" s="742"/>
      <c r="N16" s="742"/>
      <c r="O16" s="742"/>
      <c r="P16" s="742"/>
      <c r="Q16" s="742"/>
      <c r="R16" s="742"/>
      <c r="S16" s="742"/>
      <c r="T16" s="742"/>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c r="AT16" s="742"/>
      <c r="AU16" s="742"/>
      <c r="AV16" s="742"/>
      <c r="AW16" s="742"/>
      <c r="AX16" s="743"/>
      <c r="AY16" s="5"/>
    </row>
    <row r="17" spans="1:51" ht="15" customHeight="1">
      <c r="A17" s="1"/>
      <c r="B17" s="2"/>
      <c r="C17" s="5"/>
      <c r="D17" s="525" t="s">
        <v>663</v>
      </c>
      <c r="E17" s="505"/>
      <c r="F17" s="505"/>
      <c r="G17" s="505"/>
      <c r="H17" s="505"/>
      <c r="I17" s="505"/>
      <c r="J17" s="505"/>
      <c r="K17" s="505"/>
      <c r="L17" s="505"/>
      <c r="M17" s="505"/>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c r="AL17" s="505"/>
      <c r="AM17" s="505"/>
      <c r="AN17" s="505"/>
      <c r="AO17" s="505"/>
      <c r="AP17" s="505"/>
      <c r="AQ17" s="505"/>
      <c r="AR17" s="505"/>
      <c r="AS17" s="505"/>
      <c r="AT17" s="505"/>
      <c r="AU17" s="505"/>
      <c r="AV17" s="505"/>
      <c r="AW17" s="505"/>
      <c r="AX17" s="506"/>
      <c r="AY17" s="5"/>
    </row>
    <row r="18" spans="1:51" ht="15" customHeight="1">
      <c r="A18" s="1"/>
      <c r="B18" s="2"/>
      <c r="C18" s="5"/>
      <c r="D18" s="741" t="s">
        <v>361</v>
      </c>
      <c r="E18" s="742"/>
      <c r="F18" s="742"/>
      <c r="G18" s="742"/>
      <c r="H18" s="742"/>
      <c r="I18" s="742"/>
      <c r="J18" s="742"/>
      <c r="K18" s="742"/>
      <c r="L18" s="742"/>
      <c r="M18" s="742"/>
      <c r="N18" s="742"/>
      <c r="O18" s="742"/>
      <c r="P18" s="742"/>
      <c r="Q18" s="742"/>
      <c r="R18" s="742"/>
      <c r="S18" s="742"/>
      <c r="T18" s="742"/>
      <c r="U18" s="742"/>
      <c r="V18" s="742"/>
      <c r="W18" s="742"/>
      <c r="X18" s="742"/>
      <c r="Y18" s="742"/>
      <c r="Z18" s="742"/>
      <c r="AA18" s="742"/>
      <c r="AB18" s="742"/>
      <c r="AC18" s="742"/>
      <c r="AD18" s="742"/>
      <c r="AE18" s="742"/>
      <c r="AF18" s="742"/>
      <c r="AG18" s="742"/>
      <c r="AH18" s="742"/>
      <c r="AI18" s="742"/>
      <c r="AJ18" s="742"/>
      <c r="AK18" s="742"/>
      <c r="AL18" s="742"/>
      <c r="AM18" s="742"/>
      <c r="AN18" s="742"/>
      <c r="AO18" s="742"/>
      <c r="AP18" s="742"/>
      <c r="AQ18" s="742"/>
      <c r="AR18" s="742"/>
      <c r="AS18" s="742"/>
      <c r="AT18" s="742"/>
      <c r="AU18" s="742"/>
      <c r="AV18" s="742"/>
      <c r="AW18" s="742"/>
      <c r="AX18" s="743"/>
      <c r="AY18" s="5"/>
    </row>
    <row r="19" spans="1:51" ht="15" customHeight="1">
      <c r="A19" s="1"/>
      <c r="B19" s="2"/>
      <c r="C19" s="5"/>
      <c r="D19" s="744" t="s">
        <v>394</v>
      </c>
      <c r="E19" s="745"/>
      <c r="F19" s="745"/>
      <c r="G19" s="745"/>
      <c r="H19" s="745"/>
      <c r="I19" s="745"/>
      <c r="J19" s="745"/>
      <c r="K19" s="745"/>
      <c r="L19" s="745"/>
      <c r="M19" s="745"/>
      <c r="N19" s="745"/>
      <c r="O19" s="745"/>
      <c r="P19" s="745"/>
      <c r="Q19" s="745"/>
      <c r="R19" s="745"/>
      <c r="S19" s="745"/>
      <c r="T19" s="745"/>
      <c r="U19" s="745"/>
      <c r="V19" s="745"/>
      <c r="W19" s="745"/>
      <c r="X19" s="745"/>
      <c r="Y19" s="745"/>
      <c r="Z19" s="745"/>
      <c r="AA19" s="745"/>
      <c r="AB19" s="745"/>
      <c r="AC19" s="745"/>
      <c r="AD19" s="745"/>
      <c r="AE19" s="745"/>
      <c r="AF19" s="745"/>
      <c r="AG19" s="745"/>
      <c r="AH19" s="745"/>
      <c r="AI19" s="745"/>
      <c r="AJ19" s="745"/>
      <c r="AK19" s="745"/>
      <c r="AL19" s="745"/>
      <c r="AM19" s="745"/>
      <c r="AN19" s="745"/>
      <c r="AO19" s="745"/>
      <c r="AP19" s="745"/>
      <c r="AQ19" s="745"/>
      <c r="AR19" s="745"/>
      <c r="AS19" s="745"/>
      <c r="AT19" s="745"/>
      <c r="AU19" s="745"/>
      <c r="AV19" s="745"/>
      <c r="AW19" s="745"/>
      <c r="AX19" s="746"/>
      <c r="AY19" s="5"/>
    </row>
    <row r="20" spans="1:51" ht="15" customHeight="1">
      <c r="A20" s="1"/>
      <c r="B20" s="2"/>
      <c r="C20" s="5"/>
      <c r="AY20" s="5"/>
    </row>
    <row r="21" spans="1:51" ht="15" customHeight="1">
      <c r="A21" s="1"/>
      <c r="B21" s="2"/>
      <c r="C21" s="5"/>
      <c r="D21" s="747" t="s">
        <v>667</v>
      </c>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747"/>
      <c r="AD21" s="747"/>
      <c r="AE21" s="747"/>
      <c r="AF21" s="747"/>
      <c r="AG21" s="747"/>
      <c r="AH21" s="747"/>
      <c r="AI21" s="747"/>
      <c r="AJ21" s="897"/>
      <c r="AK21" s="897"/>
      <c r="AL21" s="897"/>
      <c r="AM21" s="897"/>
      <c r="AN21" s="897"/>
      <c r="AO21" s="897"/>
      <c r="AP21" s="897"/>
      <c r="AQ21" s="897"/>
      <c r="AR21" s="897"/>
      <c r="AS21" s="897"/>
      <c r="AT21" s="897"/>
      <c r="AU21" s="897"/>
      <c r="AV21" s="897"/>
      <c r="AW21" s="897"/>
      <c r="AX21" s="897"/>
      <c r="AY21" s="5"/>
    </row>
    <row r="22" spans="1:51" ht="15" customHeight="1">
      <c r="A22" s="1"/>
      <c r="B22" s="2"/>
      <c r="C22" s="5"/>
      <c r="D22" s="747"/>
      <c r="E22" s="747"/>
      <c r="F22" s="747"/>
      <c r="G22" s="747"/>
      <c r="H22" s="747"/>
      <c r="I22" s="747"/>
      <c r="J22" s="747"/>
      <c r="K22" s="747"/>
      <c r="L22" s="747"/>
      <c r="M22" s="747"/>
      <c r="N22" s="747"/>
      <c r="O22" s="747"/>
      <c r="P22" s="747"/>
      <c r="Q22" s="747"/>
      <c r="R22" s="747"/>
      <c r="S22" s="747"/>
      <c r="T22" s="747"/>
      <c r="U22" s="747"/>
      <c r="V22" s="747"/>
      <c r="W22" s="747"/>
      <c r="X22" s="747"/>
      <c r="Y22" s="747"/>
      <c r="Z22" s="747"/>
      <c r="AA22" s="747"/>
      <c r="AB22" s="747"/>
      <c r="AC22" s="747"/>
      <c r="AD22" s="747"/>
      <c r="AE22" s="747"/>
      <c r="AF22" s="747"/>
      <c r="AG22" s="747"/>
      <c r="AH22" s="747"/>
      <c r="AI22" s="747"/>
      <c r="AJ22" s="897"/>
      <c r="AK22" s="897"/>
      <c r="AL22" s="897"/>
      <c r="AM22" s="897"/>
      <c r="AN22" s="897"/>
      <c r="AO22" s="897"/>
      <c r="AP22" s="897"/>
      <c r="AQ22" s="897"/>
      <c r="AR22" s="897"/>
      <c r="AS22" s="897"/>
      <c r="AT22" s="897"/>
      <c r="AU22" s="897"/>
      <c r="AV22" s="897"/>
      <c r="AW22" s="897"/>
      <c r="AX22" s="897"/>
      <c r="AY22" s="5"/>
    </row>
    <row r="23" spans="1:51" ht="15" customHeight="1">
      <c r="A23" s="1"/>
      <c r="B23" s="2"/>
      <c r="C23" s="5"/>
      <c r="AY23" s="5"/>
    </row>
    <row r="24" spans="1:51" ht="15" customHeight="1">
      <c r="A24" s="1"/>
      <c r="B24" s="2"/>
      <c r="C24" s="5"/>
      <c r="AY24" s="5"/>
    </row>
    <row r="25" spans="1:51" ht="15" customHeight="1">
      <c r="A25" s="1"/>
      <c r="B25" s="2"/>
      <c r="C25" s="5"/>
      <c r="D25" s="533" t="s">
        <v>668</v>
      </c>
      <c r="E25" s="534"/>
      <c r="F25" s="534"/>
      <c r="G25" s="534"/>
      <c r="H25" s="534"/>
      <c r="I25" s="534"/>
      <c r="J25" s="534"/>
      <c r="K25" s="534"/>
      <c r="L25" s="534"/>
      <c r="M25" s="534"/>
      <c r="N25" s="534"/>
      <c r="O25" s="534"/>
      <c r="P25" s="534"/>
      <c r="Q25" s="534"/>
      <c r="R25" s="534"/>
      <c r="S25" s="534"/>
      <c r="T25" s="534"/>
      <c r="U25" s="534"/>
      <c r="V25" s="534"/>
      <c r="W25" s="534"/>
      <c r="X25" s="534"/>
      <c r="Y25" s="534"/>
      <c r="Z25" s="535"/>
      <c r="AB25" s="533" t="s">
        <v>669</v>
      </c>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5"/>
    </row>
    <row r="26" spans="1:51" ht="15" customHeight="1">
      <c r="A26" s="1"/>
      <c r="B26" s="2"/>
      <c r="C26" s="5"/>
      <c r="D26" s="536"/>
      <c r="E26" s="537"/>
      <c r="F26" s="537"/>
      <c r="G26" s="537"/>
      <c r="H26" s="537"/>
      <c r="I26" s="537"/>
      <c r="J26" s="537"/>
      <c r="K26" s="537"/>
      <c r="L26" s="537"/>
      <c r="M26" s="537"/>
      <c r="N26" s="537"/>
      <c r="O26" s="537"/>
      <c r="P26" s="537"/>
      <c r="Q26" s="537"/>
      <c r="R26" s="537"/>
      <c r="S26" s="537"/>
      <c r="T26" s="537"/>
      <c r="U26" s="537"/>
      <c r="V26" s="537"/>
      <c r="W26" s="537"/>
      <c r="X26" s="537"/>
      <c r="Y26" s="537"/>
      <c r="Z26" s="538"/>
      <c r="AB26" s="536"/>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8"/>
    </row>
    <row r="27" spans="1:51" ht="15" customHeight="1">
      <c r="A27" s="1"/>
      <c r="B27" s="2"/>
      <c r="C27" s="5"/>
      <c r="D27" s="735" t="s">
        <v>664</v>
      </c>
      <c r="E27" s="736"/>
      <c r="F27" s="736"/>
      <c r="G27" s="736"/>
      <c r="H27" s="736"/>
      <c r="I27" s="736"/>
      <c r="J27" s="736"/>
      <c r="K27" s="736"/>
      <c r="L27" s="736"/>
      <c r="M27" s="736"/>
      <c r="N27" s="736"/>
      <c r="O27" s="736"/>
      <c r="P27" s="737"/>
      <c r="Q27" s="898"/>
      <c r="R27" s="898"/>
      <c r="S27" s="898"/>
      <c r="T27" s="898"/>
      <c r="U27" s="898"/>
      <c r="V27" s="898"/>
      <c r="W27" s="898"/>
      <c r="X27" s="898"/>
      <c r="Y27" s="898"/>
      <c r="Z27" s="898"/>
      <c r="AB27" s="751" t="s">
        <v>664</v>
      </c>
      <c r="AC27" s="752"/>
      <c r="AD27" s="752"/>
      <c r="AE27" s="752"/>
      <c r="AF27" s="752"/>
      <c r="AG27" s="752"/>
      <c r="AH27" s="752"/>
      <c r="AI27" s="752"/>
      <c r="AJ27" s="752"/>
      <c r="AK27" s="752"/>
      <c r="AL27" s="752"/>
      <c r="AM27" s="752"/>
      <c r="AN27" s="752"/>
      <c r="AO27" s="904"/>
      <c r="AP27" s="904"/>
      <c r="AQ27" s="904"/>
      <c r="AR27" s="904"/>
      <c r="AS27" s="904"/>
      <c r="AT27" s="904"/>
      <c r="AU27" s="904"/>
      <c r="AV27" s="904"/>
      <c r="AW27" s="904"/>
      <c r="AX27" s="904"/>
    </row>
    <row r="28" spans="1:51" ht="15" customHeight="1">
      <c r="A28" s="1"/>
      <c r="B28" s="2"/>
      <c r="C28" s="5"/>
      <c r="D28" s="738"/>
      <c r="E28" s="739"/>
      <c r="F28" s="739"/>
      <c r="G28" s="739"/>
      <c r="H28" s="739"/>
      <c r="I28" s="739"/>
      <c r="J28" s="739"/>
      <c r="K28" s="739"/>
      <c r="L28" s="739"/>
      <c r="M28" s="739"/>
      <c r="N28" s="739"/>
      <c r="O28" s="739"/>
      <c r="P28" s="740"/>
      <c r="Q28" s="898"/>
      <c r="R28" s="898"/>
      <c r="S28" s="898"/>
      <c r="T28" s="898"/>
      <c r="U28" s="898"/>
      <c r="V28" s="898"/>
      <c r="W28" s="898"/>
      <c r="X28" s="898"/>
      <c r="Y28" s="898"/>
      <c r="Z28" s="898"/>
      <c r="AB28" s="751"/>
      <c r="AC28" s="752"/>
      <c r="AD28" s="752"/>
      <c r="AE28" s="752"/>
      <c r="AF28" s="752"/>
      <c r="AG28" s="752"/>
      <c r="AH28" s="752"/>
      <c r="AI28" s="752"/>
      <c r="AJ28" s="752"/>
      <c r="AK28" s="752"/>
      <c r="AL28" s="752"/>
      <c r="AM28" s="752"/>
      <c r="AN28" s="752"/>
      <c r="AO28" s="904"/>
      <c r="AP28" s="904"/>
      <c r="AQ28" s="904"/>
      <c r="AR28" s="904"/>
      <c r="AS28" s="904"/>
      <c r="AT28" s="904"/>
      <c r="AU28" s="904"/>
      <c r="AV28" s="904"/>
      <c r="AW28" s="904"/>
      <c r="AX28" s="904"/>
    </row>
    <row r="29" spans="1:51" ht="15" customHeight="1">
      <c r="A29" s="1"/>
      <c r="B29" s="2"/>
      <c r="C29" s="5"/>
      <c r="D29" s="732" t="s">
        <v>393</v>
      </c>
      <c r="E29" s="733"/>
      <c r="F29" s="733"/>
      <c r="G29" s="733"/>
      <c r="H29" s="733"/>
      <c r="I29" s="733"/>
      <c r="J29" s="733"/>
      <c r="K29" s="733"/>
      <c r="L29" s="733"/>
      <c r="M29" s="733"/>
      <c r="N29" s="733"/>
      <c r="O29" s="733"/>
      <c r="P29" s="734"/>
      <c r="Q29" s="899"/>
      <c r="R29" s="899"/>
      <c r="S29" s="899"/>
      <c r="T29" s="899"/>
      <c r="U29" s="899"/>
      <c r="V29" s="899"/>
      <c r="W29" s="899"/>
      <c r="X29" s="899"/>
      <c r="Y29" s="899"/>
      <c r="Z29" s="899"/>
      <c r="AB29" s="748" t="s">
        <v>393</v>
      </c>
      <c r="AC29" s="749"/>
      <c r="AD29" s="749"/>
      <c r="AE29" s="749"/>
      <c r="AF29" s="749"/>
      <c r="AG29" s="749"/>
      <c r="AH29" s="749"/>
      <c r="AI29" s="749"/>
      <c r="AJ29" s="749"/>
      <c r="AK29" s="749"/>
      <c r="AL29" s="749"/>
      <c r="AM29" s="749"/>
      <c r="AN29" s="750"/>
      <c r="AO29" s="905"/>
      <c r="AP29" s="905"/>
      <c r="AQ29" s="905"/>
      <c r="AR29" s="905"/>
      <c r="AS29" s="905"/>
      <c r="AT29" s="905"/>
      <c r="AU29" s="905"/>
      <c r="AV29" s="905"/>
      <c r="AW29" s="905"/>
      <c r="AX29" s="905"/>
    </row>
    <row r="30" spans="1:51" ht="15" customHeight="1">
      <c r="A30" s="1"/>
      <c r="B30" s="2"/>
      <c r="C30" s="5"/>
      <c r="D30" s="732"/>
      <c r="E30" s="733"/>
      <c r="F30" s="733"/>
      <c r="G30" s="733"/>
      <c r="H30" s="733"/>
      <c r="I30" s="733"/>
      <c r="J30" s="733"/>
      <c r="K30" s="733"/>
      <c r="L30" s="733"/>
      <c r="M30" s="733"/>
      <c r="N30" s="733"/>
      <c r="O30" s="733"/>
      <c r="P30" s="734"/>
      <c r="Q30" s="899"/>
      <c r="R30" s="899"/>
      <c r="S30" s="899"/>
      <c r="T30" s="899"/>
      <c r="U30" s="899"/>
      <c r="V30" s="899"/>
      <c r="W30" s="899"/>
      <c r="X30" s="899"/>
      <c r="Y30" s="899"/>
      <c r="Z30" s="899"/>
      <c r="AB30" s="748"/>
      <c r="AC30" s="749"/>
      <c r="AD30" s="749"/>
      <c r="AE30" s="749"/>
      <c r="AF30" s="749"/>
      <c r="AG30" s="749"/>
      <c r="AH30" s="749"/>
      <c r="AI30" s="749"/>
      <c r="AJ30" s="749"/>
      <c r="AK30" s="749"/>
      <c r="AL30" s="749"/>
      <c r="AM30" s="749"/>
      <c r="AN30" s="750"/>
      <c r="AO30" s="905"/>
      <c r="AP30" s="905"/>
      <c r="AQ30" s="905"/>
      <c r="AR30" s="905"/>
      <c r="AS30" s="905"/>
      <c r="AT30" s="905"/>
      <c r="AU30" s="905"/>
      <c r="AV30" s="905"/>
      <c r="AW30" s="905"/>
      <c r="AX30" s="905"/>
    </row>
    <row r="31" spans="1:51" ht="15" customHeight="1">
      <c r="A31" s="1"/>
      <c r="B31" s="2"/>
      <c r="C31" s="5"/>
      <c r="D31" s="738" t="s">
        <v>383</v>
      </c>
      <c r="E31" s="739"/>
      <c r="F31" s="739"/>
      <c r="G31" s="739"/>
      <c r="H31" s="739"/>
      <c r="I31" s="739"/>
      <c r="J31" s="739"/>
      <c r="K31" s="739"/>
      <c r="L31" s="739"/>
      <c r="M31" s="739"/>
      <c r="N31" s="739"/>
      <c r="O31" s="739"/>
      <c r="P31" s="740"/>
      <c r="Q31" s="900"/>
      <c r="R31" s="900"/>
      <c r="S31" s="900"/>
      <c r="T31" s="900"/>
      <c r="U31" s="900"/>
      <c r="V31" s="900"/>
      <c r="W31" s="900"/>
      <c r="X31" s="900"/>
      <c r="Y31" s="900"/>
      <c r="Z31" s="900"/>
      <c r="AB31" s="751" t="s">
        <v>383</v>
      </c>
      <c r="AC31" s="752"/>
      <c r="AD31" s="752"/>
      <c r="AE31" s="752"/>
      <c r="AF31" s="752"/>
      <c r="AG31" s="752"/>
      <c r="AH31" s="752"/>
      <c r="AI31" s="752"/>
      <c r="AJ31" s="752"/>
      <c r="AK31" s="752"/>
      <c r="AL31" s="752"/>
      <c r="AM31" s="752"/>
      <c r="AN31" s="752"/>
      <c r="AO31" s="906"/>
      <c r="AP31" s="906"/>
      <c r="AQ31" s="906"/>
      <c r="AR31" s="906"/>
      <c r="AS31" s="906"/>
      <c r="AT31" s="906"/>
      <c r="AU31" s="906"/>
      <c r="AV31" s="906"/>
      <c r="AW31" s="906"/>
      <c r="AX31" s="906"/>
    </row>
    <row r="32" spans="1:51" ht="15" customHeight="1">
      <c r="A32" s="1"/>
      <c r="B32" s="2"/>
      <c r="C32" s="5"/>
      <c r="D32" s="738"/>
      <c r="E32" s="739"/>
      <c r="F32" s="739"/>
      <c r="G32" s="739"/>
      <c r="H32" s="739"/>
      <c r="I32" s="739"/>
      <c r="J32" s="739"/>
      <c r="K32" s="739"/>
      <c r="L32" s="739"/>
      <c r="M32" s="739"/>
      <c r="N32" s="739"/>
      <c r="O32" s="739"/>
      <c r="P32" s="740"/>
      <c r="Q32" s="900"/>
      <c r="R32" s="900"/>
      <c r="S32" s="900"/>
      <c r="T32" s="900"/>
      <c r="U32" s="900"/>
      <c r="V32" s="900"/>
      <c r="W32" s="900"/>
      <c r="X32" s="900"/>
      <c r="Y32" s="900"/>
      <c r="Z32" s="900"/>
      <c r="AB32" s="751"/>
      <c r="AC32" s="752"/>
      <c r="AD32" s="752"/>
      <c r="AE32" s="752"/>
      <c r="AF32" s="752"/>
      <c r="AG32" s="752"/>
      <c r="AH32" s="752"/>
      <c r="AI32" s="752"/>
      <c r="AJ32" s="752"/>
      <c r="AK32" s="752"/>
      <c r="AL32" s="752"/>
      <c r="AM32" s="752"/>
      <c r="AN32" s="752"/>
      <c r="AO32" s="906"/>
      <c r="AP32" s="906"/>
      <c r="AQ32" s="906"/>
      <c r="AR32" s="906"/>
      <c r="AS32" s="906"/>
      <c r="AT32" s="906"/>
      <c r="AU32" s="906"/>
      <c r="AV32" s="906"/>
      <c r="AW32" s="906"/>
      <c r="AX32" s="906"/>
    </row>
    <row r="33" spans="1:51" ht="15" customHeight="1">
      <c r="A33" s="1"/>
      <c r="B33" s="2"/>
      <c r="C33" s="5"/>
      <c r="D33" s="751" t="s">
        <v>390</v>
      </c>
      <c r="E33" s="752"/>
      <c r="F33" s="752"/>
      <c r="G33" s="752"/>
      <c r="H33" s="752"/>
      <c r="I33" s="752"/>
      <c r="J33" s="752"/>
      <c r="K33" s="752"/>
      <c r="L33" s="752"/>
      <c r="M33" s="752"/>
      <c r="N33" s="752"/>
      <c r="O33" s="752"/>
      <c r="P33" s="758"/>
      <c r="Q33" s="901"/>
      <c r="R33" s="901"/>
      <c r="S33" s="901"/>
      <c r="T33" s="901"/>
      <c r="U33" s="901"/>
      <c r="V33" s="901"/>
      <c r="W33" s="901"/>
      <c r="X33" s="901"/>
      <c r="Y33" s="901"/>
      <c r="Z33" s="901"/>
      <c r="AB33" s="738" t="s">
        <v>390</v>
      </c>
      <c r="AC33" s="739"/>
      <c r="AD33" s="739"/>
      <c r="AE33" s="739"/>
      <c r="AF33" s="739"/>
      <c r="AG33" s="739"/>
      <c r="AH33" s="739"/>
      <c r="AI33" s="739"/>
      <c r="AJ33" s="739"/>
      <c r="AK33" s="739"/>
      <c r="AL33" s="739"/>
      <c r="AM33" s="739"/>
      <c r="AN33" s="740"/>
      <c r="AO33" s="907"/>
      <c r="AP33" s="907"/>
      <c r="AQ33" s="907"/>
      <c r="AR33" s="907"/>
      <c r="AS33" s="907"/>
      <c r="AT33" s="907"/>
      <c r="AU33" s="907"/>
      <c r="AV33" s="907"/>
      <c r="AW33" s="907"/>
      <c r="AX33" s="907"/>
    </row>
    <row r="34" spans="1:51" ht="15" customHeight="1">
      <c r="A34" s="1"/>
      <c r="B34" s="2"/>
      <c r="C34" s="5"/>
      <c r="D34" s="751"/>
      <c r="E34" s="752"/>
      <c r="F34" s="752"/>
      <c r="G34" s="752"/>
      <c r="H34" s="752"/>
      <c r="I34" s="752"/>
      <c r="J34" s="752"/>
      <c r="K34" s="752"/>
      <c r="L34" s="752"/>
      <c r="M34" s="752"/>
      <c r="N34" s="752"/>
      <c r="O34" s="752"/>
      <c r="P34" s="758"/>
      <c r="Q34" s="901"/>
      <c r="R34" s="901"/>
      <c r="S34" s="901"/>
      <c r="T34" s="901"/>
      <c r="U34" s="901"/>
      <c r="V34" s="901"/>
      <c r="W34" s="901"/>
      <c r="X34" s="901"/>
      <c r="Y34" s="901"/>
      <c r="Z34" s="901"/>
      <c r="AB34" s="738"/>
      <c r="AC34" s="739"/>
      <c r="AD34" s="739"/>
      <c r="AE34" s="739"/>
      <c r="AF34" s="739"/>
      <c r="AG34" s="739"/>
      <c r="AH34" s="739"/>
      <c r="AI34" s="739"/>
      <c r="AJ34" s="739"/>
      <c r="AK34" s="739"/>
      <c r="AL34" s="739"/>
      <c r="AM34" s="739"/>
      <c r="AN34" s="740"/>
      <c r="AO34" s="907"/>
      <c r="AP34" s="907"/>
      <c r="AQ34" s="907"/>
      <c r="AR34" s="907"/>
      <c r="AS34" s="907"/>
      <c r="AT34" s="907"/>
      <c r="AU34" s="907"/>
      <c r="AV34" s="907"/>
      <c r="AW34" s="907"/>
      <c r="AX34" s="907"/>
    </row>
    <row r="35" spans="1:51" ht="15" customHeight="1">
      <c r="A35" s="1"/>
      <c r="B35" s="2"/>
      <c r="C35" s="5"/>
      <c r="D35" s="748" t="s">
        <v>670</v>
      </c>
      <c r="E35" s="749"/>
      <c r="F35" s="749"/>
      <c r="G35" s="749"/>
      <c r="H35" s="749"/>
      <c r="I35" s="749"/>
      <c r="J35" s="749"/>
      <c r="K35" s="749"/>
      <c r="L35" s="749"/>
      <c r="M35" s="749"/>
      <c r="N35" s="749"/>
      <c r="O35" s="749"/>
      <c r="P35" s="750"/>
      <c r="Q35" s="902"/>
      <c r="R35" s="902"/>
      <c r="S35" s="902"/>
      <c r="T35" s="902"/>
      <c r="U35" s="902"/>
      <c r="V35" s="902"/>
      <c r="W35" s="902"/>
      <c r="X35" s="902"/>
      <c r="Y35" s="902"/>
      <c r="Z35" s="902"/>
      <c r="AB35" s="732" t="s">
        <v>672</v>
      </c>
      <c r="AC35" s="733"/>
      <c r="AD35" s="733"/>
      <c r="AE35" s="733"/>
      <c r="AF35" s="733"/>
      <c r="AG35" s="733"/>
      <c r="AH35" s="733"/>
      <c r="AI35" s="733"/>
      <c r="AJ35" s="733"/>
      <c r="AK35" s="733"/>
      <c r="AL35" s="733"/>
      <c r="AM35" s="733"/>
      <c r="AN35" s="734"/>
      <c r="AO35" s="908"/>
      <c r="AP35" s="908"/>
      <c r="AQ35" s="908"/>
      <c r="AR35" s="908"/>
      <c r="AS35" s="908"/>
      <c r="AT35" s="908"/>
      <c r="AU35" s="908"/>
      <c r="AV35" s="908"/>
      <c r="AW35" s="908"/>
      <c r="AX35" s="908"/>
    </row>
    <row r="36" spans="1:51" ht="15" customHeight="1">
      <c r="A36" s="1"/>
      <c r="B36" s="2"/>
      <c r="C36" s="5"/>
      <c r="D36" s="748"/>
      <c r="E36" s="749"/>
      <c r="F36" s="749"/>
      <c r="G36" s="749"/>
      <c r="H36" s="749"/>
      <c r="I36" s="749"/>
      <c r="J36" s="749"/>
      <c r="K36" s="749"/>
      <c r="L36" s="749"/>
      <c r="M36" s="749"/>
      <c r="N36" s="749"/>
      <c r="O36" s="749"/>
      <c r="P36" s="750"/>
      <c r="Q36" s="902"/>
      <c r="R36" s="902"/>
      <c r="S36" s="902"/>
      <c r="T36" s="902"/>
      <c r="U36" s="902"/>
      <c r="V36" s="902"/>
      <c r="W36" s="902"/>
      <c r="X36" s="902"/>
      <c r="Y36" s="902"/>
      <c r="Z36" s="902"/>
      <c r="AA36" s="5"/>
      <c r="AB36" s="732"/>
      <c r="AC36" s="733"/>
      <c r="AD36" s="733"/>
      <c r="AE36" s="733"/>
      <c r="AF36" s="733"/>
      <c r="AG36" s="733"/>
      <c r="AH36" s="733"/>
      <c r="AI36" s="733"/>
      <c r="AJ36" s="733"/>
      <c r="AK36" s="733"/>
      <c r="AL36" s="733"/>
      <c r="AM36" s="733"/>
      <c r="AN36" s="734"/>
      <c r="AO36" s="908"/>
      <c r="AP36" s="908"/>
      <c r="AQ36" s="908"/>
      <c r="AR36" s="908"/>
      <c r="AS36" s="908"/>
      <c r="AT36" s="908"/>
      <c r="AU36" s="908"/>
      <c r="AV36" s="908"/>
      <c r="AW36" s="908"/>
      <c r="AX36" s="908"/>
      <c r="AY36" s="5"/>
    </row>
    <row r="37" spans="1:51" ht="15" customHeight="1">
      <c r="A37" s="1"/>
      <c r="B37" s="2"/>
      <c r="C37" s="5"/>
      <c r="D37" s="732" t="s">
        <v>671</v>
      </c>
      <c r="E37" s="733"/>
      <c r="F37" s="733"/>
      <c r="G37" s="733"/>
      <c r="H37" s="733"/>
      <c r="I37" s="733"/>
      <c r="J37" s="733"/>
      <c r="K37" s="733"/>
      <c r="L37" s="733"/>
      <c r="M37" s="733"/>
      <c r="N37" s="733"/>
      <c r="O37" s="733"/>
      <c r="P37" s="734"/>
      <c r="Q37" s="903"/>
      <c r="R37" s="903"/>
      <c r="S37" s="903"/>
      <c r="T37" s="903"/>
      <c r="U37" s="903"/>
      <c r="V37" s="903"/>
      <c r="W37" s="903"/>
      <c r="X37" s="903"/>
      <c r="Y37" s="903"/>
      <c r="Z37" s="903"/>
      <c r="AA37" s="5"/>
      <c r="AB37" s="748" t="s">
        <v>673</v>
      </c>
      <c r="AC37" s="749"/>
      <c r="AD37" s="749"/>
      <c r="AE37" s="749"/>
      <c r="AF37" s="749"/>
      <c r="AG37" s="749"/>
      <c r="AH37" s="749"/>
      <c r="AI37" s="749"/>
      <c r="AJ37" s="749"/>
      <c r="AK37" s="749"/>
      <c r="AL37" s="749"/>
      <c r="AM37" s="749"/>
      <c r="AN37" s="750"/>
      <c r="AO37" s="909"/>
      <c r="AP37" s="909"/>
      <c r="AQ37" s="909"/>
      <c r="AR37" s="909"/>
      <c r="AS37" s="909"/>
      <c r="AT37" s="909"/>
      <c r="AU37" s="909"/>
      <c r="AV37" s="909"/>
      <c r="AW37" s="909"/>
      <c r="AX37" s="909"/>
      <c r="AY37" s="5"/>
    </row>
    <row r="38" spans="1:51" ht="15" customHeight="1">
      <c r="A38" s="1"/>
      <c r="B38" s="2"/>
      <c r="C38" s="5"/>
      <c r="D38" s="759"/>
      <c r="E38" s="760"/>
      <c r="F38" s="760"/>
      <c r="G38" s="760"/>
      <c r="H38" s="760"/>
      <c r="I38" s="760"/>
      <c r="J38" s="760"/>
      <c r="K38" s="760"/>
      <c r="L38" s="760"/>
      <c r="M38" s="760"/>
      <c r="N38" s="760"/>
      <c r="O38" s="760"/>
      <c r="P38" s="761"/>
      <c r="Q38" s="903"/>
      <c r="R38" s="903"/>
      <c r="S38" s="903"/>
      <c r="T38" s="903"/>
      <c r="U38" s="903"/>
      <c r="V38" s="903"/>
      <c r="W38" s="903"/>
      <c r="X38" s="903"/>
      <c r="Y38" s="903"/>
      <c r="Z38" s="903"/>
      <c r="AB38" s="755"/>
      <c r="AC38" s="756"/>
      <c r="AD38" s="756"/>
      <c r="AE38" s="756"/>
      <c r="AF38" s="756"/>
      <c r="AG38" s="756"/>
      <c r="AH38" s="756"/>
      <c r="AI38" s="756"/>
      <c r="AJ38" s="756"/>
      <c r="AK38" s="756"/>
      <c r="AL38" s="756"/>
      <c r="AM38" s="756"/>
      <c r="AN38" s="757"/>
      <c r="AO38" s="909"/>
      <c r="AP38" s="909"/>
      <c r="AQ38" s="909"/>
      <c r="AR38" s="909"/>
      <c r="AS38" s="909"/>
      <c r="AT38" s="909"/>
      <c r="AU38" s="909"/>
      <c r="AV38" s="909"/>
      <c r="AW38" s="909"/>
      <c r="AX38" s="909"/>
      <c r="AY38" s="5"/>
    </row>
    <row r="39" spans="1:51" ht="15" customHeight="1">
      <c r="A39" s="1"/>
      <c r="B39" s="2"/>
      <c r="C39" s="5"/>
      <c r="D39" s="753" t="s">
        <v>674</v>
      </c>
      <c r="E39" s="753"/>
      <c r="F39" s="753"/>
      <c r="G39" s="753"/>
      <c r="H39" s="753"/>
      <c r="I39" s="753"/>
      <c r="J39" s="753"/>
      <c r="K39" s="753"/>
      <c r="L39" s="753"/>
      <c r="M39" s="753"/>
      <c r="N39" s="753"/>
      <c r="O39" s="753"/>
      <c r="P39" s="753"/>
      <c r="Q39" s="754" t="str">
        <f>IF(Analysis!DA7="","",Analysis!DA7)</f>
        <v/>
      </c>
      <c r="R39" s="754"/>
      <c r="S39" s="754"/>
      <c r="T39" s="754"/>
      <c r="U39" s="754"/>
      <c r="V39" s="754"/>
      <c r="W39" s="754"/>
      <c r="X39" s="754"/>
      <c r="Y39" s="754"/>
      <c r="Z39" s="754"/>
      <c r="AB39" s="753" t="s">
        <v>675</v>
      </c>
      <c r="AC39" s="753"/>
      <c r="AD39" s="753"/>
      <c r="AE39" s="753"/>
      <c r="AF39" s="753"/>
      <c r="AG39" s="753"/>
      <c r="AH39" s="753"/>
      <c r="AI39" s="753"/>
      <c r="AJ39" s="753"/>
      <c r="AK39" s="753"/>
      <c r="AL39" s="753"/>
      <c r="AM39" s="753"/>
      <c r="AN39" s="753"/>
      <c r="AO39" s="754" t="str">
        <f>IF(Analysis!DA8="","",Analysis!DA8)</f>
        <v/>
      </c>
      <c r="AP39" s="754"/>
      <c r="AQ39" s="754"/>
      <c r="AR39" s="754"/>
      <c r="AS39" s="754"/>
      <c r="AT39" s="754"/>
      <c r="AU39" s="754"/>
      <c r="AV39" s="754"/>
      <c r="AW39" s="754"/>
      <c r="AX39" s="754"/>
      <c r="AY39" s="5"/>
    </row>
    <row r="40" spans="1:51" ht="15" customHeight="1">
      <c r="A40" s="1"/>
      <c r="B40" s="2"/>
      <c r="C40" s="5"/>
      <c r="D40" s="753"/>
      <c r="E40" s="753"/>
      <c r="F40" s="753"/>
      <c r="G40" s="753"/>
      <c r="H40" s="753"/>
      <c r="I40" s="753"/>
      <c r="J40" s="753"/>
      <c r="K40" s="753"/>
      <c r="L40" s="753"/>
      <c r="M40" s="753"/>
      <c r="N40" s="753"/>
      <c r="O40" s="753"/>
      <c r="P40" s="753"/>
      <c r="Q40" s="754"/>
      <c r="R40" s="754"/>
      <c r="S40" s="754"/>
      <c r="T40" s="754"/>
      <c r="U40" s="754"/>
      <c r="V40" s="754"/>
      <c r="W40" s="754"/>
      <c r="X40" s="754"/>
      <c r="Y40" s="754"/>
      <c r="Z40" s="754"/>
      <c r="AB40" s="753"/>
      <c r="AC40" s="753"/>
      <c r="AD40" s="753"/>
      <c r="AE40" s="753"/>
      <c r="AF40" s="753"/>
      <c r="AG40" s="753"/>
      <c r="AH40" s="753"/>
      <c r="AI40" s="753"/>
      <c r="AJ40" s="753"/>
      <c r="AK40" s="753"/>
      <c r="AL40" s="753"/>
      <c r="AM40" s="753"/>
      <c r="AN40" s="753"/>
      <c r="AO40" s="754"/>
      <c r="AP40" s="754"/>
      <c r="AQ40" s="754"/>
      <c r="AR40" s="754"/>
      <c r="AS40" s="754"/>
      <c r="AT40" s="754"/>
      <c r="AU40" s="754"/>
      <c r="AV40" s="754"/>
      <c r="AW40" s="754"/>
      <c r="AX40" s="754"/>
      <c r="AY40" s="5"/>
    </row>
    <row r="41" spans="1:51" ht="15" customHeight="1">
      <c r="A41" s="1"/>
      <c r="B41" s="2"/>
      <c r="C41" s="5"/>
      <c r="D41" s="753" t="s">
        <v>729</v>
      </c>
      <c r="E41" s="753"/>
      <c r="F41" s="753"/>
      <c r="G41" s="753"/>
      <c r="H41" s="753"/>
      <c r="I41" s="753"/>
      <c r="J41" s="753"/>
      <c r="K41" s="753"/>
      <c r="L41" s="753"/>
      <c r="M41" s="753"/>
      <c r="N41" s="753"/>
      <c r="O41" s="753"/>
      <c r="P41" s="753"/>
      <c r="Q41" s="762" t="str">
        <f>IF(Analysis!DA7="","",Analysis!CU7)</f>
        <v/>
      </c>
      <c r="R41" s="762"/>
      <c r="S41" s="762"/>
      <c r="T41" s="762"/>
      <c r="U41" s="762"/>
      <c r="V41" s="762"/>
      <c r="W41" s="762"/>
      <c r="X41" s="762"/>
      <c r="Y41" s="762"/>
      <c r="Z41" s="762"/>
      <c r="AB41" s="753" t="s">
        <v>728</v>
      </c>
      <c r="AC41" s="753"/>
      <c r="AD41" s="753"/>
      <c r="AE41" s="753"/>
      <c r="AF41" s="753"/>
      <c r="AG41" s="753"/>
      <c r="AH41" s="753"/>
      <c r="AI41" s="753"/>
      <c r="AJ41" s="753"/>
      <c r="AK41" s="753"/>
      <c r="AL41" s="753"/>
      <c r="AM41" s="753"/>
      <c r="AN41" s="753"/>
      <c r="AO41" s="762" t="str">
        <f>IF(Analysis!DA8="","",Analysis!CU8)</f>
        <v/>
      </c>
      <c r="AP41" s="762"/>
      <c r="AQ41" s="762"/>
      <c r="AR41" s="762"/>
      <c r="AS41" s="762"/>
      <c r="AT41" s="762"/>
      <c r="AU41" s="762"/>
      <c r="AV41" s="762"/>
      <c r="AW41" s="762"/>
      <c r="AX41" s="762"/>
      <c r="AY41" s="5"/>
    </row>
    <row r="42" spans="1:51" ht="15" customHeight="1">
      <c r="A42" s="1"/>
      <c r="B42" s="2"/>
      <c r="C42" s="5"/>
      <c r="D42" s="753"/>
      <c r="E42" s="753"/>
      <c r="F42" s="753"/>
      <c r="G42" s="753"/>
      <c r="H42" s="753"/>
      <c r="I42" s="753"/>
      <c r="J42" s="753"/>
      <c r="K42" s="753"/>
      <c r="L42" s="753"/>
      <c r="M42" s="753"/>
      <c r="N42" s="753"/>
      <c r="O42" s="753"/>
      <c r="P42" s="753"/>
      <c r="Q42" s="762"/>
      <c r="R42" s="762"/>
      <c r="S42" s="762"/>
      <c r="T42" s="762"/>
      <c r="U42" s="762"/>
      <c r="V42" s="762"/>
      <c r="W42" s="762"/>
      <c r="X42" s="762"/>
      <c r="Y42" s="762"/>
      <c r="Z42" s="762"/>
      <c r="AB42" s="753"/>
      <c r="AC42" s="753"/>
      <c r="AD42" s="753"/>
      <c r="AE42" s="753"/>
      <c r="AF42" s="753"/>
      <c r="AG42" s="753"/>
      <c r="AH42" s="753"/>
      <c r="AI42" s="753"/>
      <c r="AJ42" s="753"/>
      <c r="AK42" s="753"/>
      <c r="AL42" s="753"/>
      <c r="AM42" s="753"/>
      <c r="AN42" s="753"/>
      <c r="AO42" s="762"/>
      <c r="AP42" s="762"/>
      <c r="AQ42" s="762"/>
      <c r="AR42" s="762"/>
      <c r="AS42" s="762"/>
      <c r="AT42" s="762"/>
      <c r="AU42" s="762"/>
      <c r="AV42" s="762"/>
      <c r="AW42" s="762"/>
      <c r="AX42" s="762"/>
      <c r="AY42" s="5"/>
    </row>
    <row r="43" spans="1:51" ht="15.95" customHeight="1">
      <c r="A43" s="1"/>
      <c r="B43" s="2"/>
      <c r="C43" s="5"/>
      <c r="D43" s="84"/>
      <c r="E43" s="84"/>
      <c r="F43" s="84"/>
      <c r="G43" s="84"/>
      <c r="H43" s="84"/>
      <c r="I43" s="84"/>
      <c r="J43" s="84"/>
      <c r="K43" s="84"/>
      <c r="L43" s="84"/>
      <c r="M43" s="84"/>
      <c r="N43" s="84"/>
      <c r="O43" s="84"/>
      <c r="P43" s="84"/>
      <c r="Q43" s="83"/>
      <c r="R43" s="83"/>
      <c r="S43" s="83"/>
      <c r="T43" s="83"/>
      <c r="U43" s="83"/>
      <c r="V43" s="83"/>
      <c r="W43" s="83"/>
      <c r="X43" s="83"/>
      <c r="Y43" s="83"/>
      <c r="Z43" s="83"/>
      <c r="AA43" s="5"/>
      <c r="AB43" s="106"/>
      <c r="AC43" s="106"/>
      <c r="AD43" s="106"/>
      <c r="AE43" s="106"/>
      <c r="AF43" s="106"/>
      <c r="AG43" s="106"/>
      <c r="AH43" s="104"/>
      <c r="AI43" s="104"/>
      <c r="AJ43" s="104"/>
      <c r="AK43" s="104"/>
      <c r="AL43" s="104"/>
      <c r="AM43" s="104"/>
      <c r="AN43" s="104"/>
      <c r="AO43" s="104"/>
      <c r="AP43" s="104"/>
      <c r="AQ43" s="107"/>
      <c r="AR43" s="107"/>
      <c r="AS43" s="107"/>
      <c r="AT43" s="107"/>
      <c r="AU43" s="105"/>
      <c r="AV43" s="105"/>
      <c r="AW43" s="105"/>
      <c r="AX43" s="105"/>
      <c r="AY43" s="5"/>
    </row>
    <row r="44" spans="1:51" ht="15" customHeight="1">
      <c r="A44" s="1"/>
      <c r="B44" s="2"/>
      <c r="C44" s="7" t="str">
        <f>ProgramName</f>
        <v>Energy Smart Program</v>
      </c>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457" t="str">
        <f>ProgramVersion</f>
        <v>Version 1.1</v>
      </c>
      <c r="AR44" s="457"/>
      <c r="AS44" s="457"/>
      <c r="AT44" s="457"/>
      <c r="AU44" s="457"/>
      <c r="AV44" s="457"/>
      <c r="AW44" s="457"/>
      <c r="AX44" s="457"/>
      <c r="AY44" s="457"/>
    </row>
    <row r="45" spans="1:51" ht="15" customHeight="1">
      <c r="A45" s="1"/>
      <c r="B45" s="2"/>
      <c r="C45" s="7" t="str">
        <f>ProgramNumber</f>
        <v>504.229.6868</v>
      </c>
      <c r="D45" s="7"/>
      <c r="E45" s="7"/>
      <c r="F45" s="7"/>
      <c r="G45" s="7"/>
      <c r="H45" s="7"/>
      <c r="I45" s="7"/>
      <c r="J45" s="7"/>
      <c r="K45" s="7"/>
      <c r="L45" s="7"/>
      <c r="M45" s="7"/>
      <c r="N45" s="7"/>
      <c r="O45" s="7"/>
      <c r="P45" s="7"/>
      <c r="Q45" s="7"/>
      <c r="R45" s="7"/>
      <c r="S45" s="7"/>
      <c r="T45" s="7"/>
      <c r="U45" s="7"/>
      <c r="V45" s="7"/>
      <c r="W45" s="7"/>
      <c r="X45" s="7"/>
      <c r="Y45" s="7"/>
      <c r="Z45" s="7"/>
      <c r="AA45" s="16" t="str">
        <f>ApplicationType</f>
        <v>New Construction Solutions Program</v>
      </c>
      <c r="AB45" s="7"/>
      <c r="AC45" s="7"/>
      <c r="AD45" s="7"/>
      <c r="AE45" s="7"/>
      <c r="AF45" s="7"/>
      <c r="AG45" s="7"/>
      <c r="AH45" s="7"/>
      <c r="AI45" s="7"/>
      <c r="AJ45" s="7"/>
      <c r="AK45" s="7"/>
      <c r="AL45" s="7"/>
      <c r="AM45" s="7"/>
      <c r="AN45" s="7"/>
      <c r="AO45" s="7"/>
      <c r="AP45" s="7"/>
      <c r="AQ45" s="422" t="str">
        <f>ProgramPropertyName</f>
        <v>Product of APTIM Environmental &amp; Infrastructure, LLC</v>
      </c>
      <c r="AR45" s="422"/>
      <c r="AS45" s="422"/>
      <c r="AT45" s="422"/>
      <c r="AU45" s="422"/>
      <c r="AV45" s="422"/>
      <c r="AW45" s="422"/>
      <c r="AX45" s="422"/>
      <c r="AY45" s="422"/>
    </row>
    <row r="46" spans="1:51" ht="15" customHeight="1">
      <c r="A46" s="1"/>
      <c r="B46" s="2"/>
      <c r="C46" s="15" t="s">
        <v>32</v>
      </c>
      <c r="D46" s="8"/>
      <c r="E46" s="8"/>
      <c r="F46" s="8"/>
      <c r="G46" s="8"/>
      <c r="H46" s="8"/>
      <c r="I46" s="8"/>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422"/>
      <c r="AR46" s="422"/>
      <c r="AS46" s="422"/>
      <c r="AT46" s="422"/>
      <c r="AU46" s="422"/>
      <c r="AV46" s="422"/>
      <c r="AW46" s="422"/>
      <c r="AX46" s="422"/>
      <c r="AY46" s="422"/>
    </row>
    <row r="47" spans="1:51" ht="15" hidden="1" customHeight="1">
      <c r="D47" s="8"/>
      <c r="E47" s="8"/>
      <c r="F47" s="8"/>
      <c r="G47" s="8"/>
      <c r="H47" s="8"/>
      <c r="I47" s="8"/>
      <c r="J47" s="7"/>
      <c r="K47" s="7"/>
      <c r="L47" s="7"/>
      <c r="M47" s="7"/>
      <c r="N47" s="7"/>
      <c r="O47" s="7"/>
      <c r="P47" s="7"/>
      <c r="Q47" s="7"/>
      <c r="R47" s="7"/>
      <c r="S47" s="7"/>
      <c r="T47" s="7"/>
      <c r="U47" s="7"/>
      <c r="V47" s="7"/>
      <c r="W47" s="7"/>
      <c r="X47" s="7"/>
      <c r="Y47" s="7"/>
      <c r="Z47" s="7"/>
    </row>
    <row r="48" spans="1:51" ht="15" hidden="1" customHeight="1">
      <c r="D48" s="8"/>
      <c r="E48" s="8"/>
      <c r="F48" s="8"/>
      <c r="G48" s="8"/>
      <c r="H48" s="8"/>
      <c r="I48" s="8"/>
      <c r="J48" s="7"/>
      <c r="K48" s="7"/>
      <c r="L48" s="7"/>
      <c r="M48" s="7"/>
      <c r="N48" s="7"/>
      <c r="O48" s="7"/>
      <c r="P48" s="7"/>
      <c r="Q48" s="7"/>
      <c r="R48" s="7"/>
      <c r="S48" s="7"/>
      <c r="T48" s="7"/>
      <c r="U48" s="7"/>
      <c r="V48" s="7"/>
      <c r="W48" s="7"/>
      <c r="X48" s="7"/>
      <c r="Y48" s="7"/>
      <c r="Z48" s="7"/>
    </row>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row r="8817" ht="15" hidden="1"/>
    <row r="8818" ht="15" hidden="1"/>
    <row r="8819" ht="15" hidden="1"/>
    <row r="8820" ht="15" hidden="1"/>
    <row r="8821" ht="15" hidden="1"/>
    <row r="8822" ht="14.45" hidden="1" customHeight="1"/>
    <row r="8823" ht="14.45" hidden="1" customHeight="1"/>
    <row r="8824" ht="14.45" hidden="1" customHeight="1"/>
    <row r="8825" ht="14.45" hidden="1" customHeight="1"/>
    <row r="8826" ht="14.45" hidden="1" customHeight="1"/>
    <row r="8827" ht="14.45" hidden="1" customHeight="1"/>
    <row r="8828" ht="14.45" hidden="1" customHeight="1"/>
    <row r="8829" ht="14.45" hidden="1" customHeight="1"/>
    <row r="8830" ht="14.45" hidden="1" customHeight="1"/>
    <row r="8831" ht="14.45" hidden="1" customHeight="1"/>
    <row r="8832" ht="14.45" hidden="1" customHeight="1"/>
    <row r="8833" ht="14.45" hidden="1" customHeight="1"/>
    <row r="8834" ht="14.45" hidden="1" customHeight="1"/>
    <row r="8835" ht="14.45" hidden="1" customHeight="1"/>
    <row r="8836" ht="14.45" hidden="1" customHeight="1"/>
    <row r="8837" ht="14.45" hidden="1" customHeight="1"/>
    <row r="8838" ht="14.45" hidden="1" customHeight="1"/>
    <row r="8839" ht="14.45" hidden="1" customHeight="1"/>
    <row r="8840" ht="14.45" hidden="1" customHeight="1"/>
    <row r="8841" ht="14.45" hidden="1" customHeight="1"/>
    <row r="8842" ht="14.45" hidden="1" customHeight="1"/>
    <row r="8843" ht="14.45" hidden="1" customHeight="1"/>
    <row r="8844" ht="14.45" hidden="1" customHeight="1"/>
    <row r="8845" ht="14.45" hidden="1" customHeight="1"/>
    <row r="8846" ht="14.45" hidden="1" customHeight="1"/>
    <row r="8847" ht="14.45" hidden="1" customHeight="1"/>
    <row r="8848" ht="14.45" hidden="1" customHeight="1"/>
    <row r="8849" ht="14.45" hidden="1" customHeight="1"/>
    <row r="8850" ht="14.45" hidden="1" customHeight="1"/>
    <row r="8851" ht="14.45" hidden="1" customHeight="1"/>
    <row r="8852" ht="14.45" hidden="1" customHeight="1"/>
    <row r="8853" ht="14.45" hidden="1" customHeight="1"/>
    <row r="8854" ht="14.45" hidden="1" customHeight="1"/>
    <row r="8855" ht="14.45" hidden="1" customHeight="1"/>
    <row r="8856" ht="14.45" hidden="1" customHeight="1"/>
    <row r="8857" ht="14.45" hidden="1" customHeight="1"/>
    <row r="8858" ht="14.45" hidden="1" customHeight="1"/>
    <row r="8859" ht="14.45" hidden="1" customHeight="1"/>
    <row r="8860" ht="14.45" hidden="1" customHeight="1"/>
    <row r="8861" ht="14.45" hidden="1" customHeight="1"/>
    <row r="8862" ht="14.45" hidden="1" customHeight="1"/>
    <row r="8863" ht="14.45" hidden="1" customHeight="1"/>
    <row r="8864" ht="14.45" hidden="1" customHeight="1"/>
    <row r="8865" ht="14.45" hidden="1" customHeight="1"/>
    <row r="8866" ht="14.45" hidden="1" customHeight="1"/>
    <row r="8867" ht="14.45" hidden="1" customHeight="1"/>
    <row r="8868" ht="14.45" hidden="1" customHeight="1"/>
    <row r="8869" ht="14.45" hidden="1" customHeight="1"/>
    <row r="8870" ht="14.45" hidden="1" customHeight="1"/>
    <row r="8871" ht="14.45" hidden="1" customHeight="1"/>
    <row r="8872" ht="14.45" hidden="1" customHeight="1"/>
    <row r="8873" ht="14.45" hidden="1" customHeight="1"/>
    <row r="8874" ht="14.45" hidden="1" customHeight="1"/>
    <row r="8875" ht="14.45" hidden="1" customHeight="1"/>
    <row r="8876" ht="14.45" hidden="1" customHeight="1"/>
    <row r="8877" ht="14.45" hidden="1" customHeight="1"/>
    <row r="8878" ht="14.45" hidden="1" customHeight="1"/>
    <row r="8879" ht="14.45" hidden="1" customHeight="1"/>
    <row r="8880" ht="14.45" hidden="1" customHeight="1"/>
    <row r="8881" ht="14.45" hidden="1" customHeight="1"/>
    <row r="8882" ht="14.45" hidden="1" customHeight="1"/>
    <row r="8883" ht="14.45" hidden="1" customHeight="1"/>
    <row r="8884" ht="14.45" hidden="1" customHeight="1"/>
    <row r="8885" ht="14.45" hidden="1" customHeight="1"/>
    <row r="8886" ht="14.45" hidden="1" customHeight="1"/>
    <row r="8887" ht="14.45" hidden="1" customHeight="1"/>
    <row r="8888" ht="14.45" hidden="1" customHeight="1"/>
    <row r="8889" ht="14.45" hidden="1" customHeight="1"/>
    <row r="8890" ht="14.45" hidden="1" customHeight="1"/>
    <row r="8891" ht="14.45" hidden="1" customHeight="1"/>
    <row r="8892" ht="14.45" hidden="1" customHeight="1"/>
    <row r="8893" ht="14.45" hidden="1" customHeight="1"/>
    <row r="8894" ht="14.45" hidden="1" customHeight="1"/>
    <row r="8895" ht="14.45" hidden="1" customHeight="1"/>
    <row r="8896" ht="14.45" hidden="1" customHeight="1"/>
    <row r="8897" ht="14.45" hidden="1" customHeight="1"/>
    <row r="8898" ht="14.45" hidden="1" customHeight="1"/>
    <row r="8899" ht="14.45" hidden="1" customHeight="1"/>
    <row r="8900" ht="14.45" hidden="1" customHeight="1"/>
    <row r="8901" ht="14.45" hidden="1" customHeight="1"/>
    <row r="8902" ht="14.45" hidden="1" customHeight="1"/>
    <row r="8903" ht="14.45" hidden="1" customHeight="1"/>
    <row r="8904" ht="14.45" hidden="1" customHeight="1"/>
    <row r="8905" ht="14.45" hidden="1" customHeight="1"/>
    <row r="8906" ht="14.45" hidden="1" customHeight="1"/>
    <row r="8907" ht="14.45" hidden="1" customHeight="1"/>
    <row r="8908" ht="14.45" hidden="1" customHeight="1"/>
    <row r="8909" ht="14.45" hidden="1" customHeight="1"/>
    <row r="8910" ht="14.45" hidden="1" customHeight="1"/>
    <row r="8911" ht="14.45" hidden="1" customHeight="1"/>
    <row r="8912" ht="14.45" hidden="1" customHeight="1"/>
    <row r="8913" ht="14.45" hidden="1" customHeight="1"/>
    <row r="8914" ht="14.45" hidden="1" customHeight="1"/>
    <row r="8915" ht="14.45" hidden="1" customHeight="1"/>
    <row r="8916" ht="14.45" hidden="1" customHeight="1"/>
    <row r="8917" ht="14.45" hidden="1" customHeight="1"/>
    <row r="8918" ht="14.45" hidden="1" customHeight="1"/>
    <row r="8919" ht="14.45" hidden="1" customHeight="1"/>
    <row r="8920" ht="14.45" hidden="1" customHeight="1"/>
    <row r="8921" ht="14.45" hidden="1" customHeight="1"/>
    <row r="8922" ht="14.45" hidden="1" customHeight="1"/>
    <row r="8923" ht="14.45" hidden="1" customHeight="1"/>
    <row r="8924" ht="14.45" hidden="1" customHeight="1"/>
    <row r="8925" ht="14.45" hidden="1" customHeight="1"/>
    <row r="8926" ht="14.45" hidden="1" customHeight="1"/>
    <row r="8927" ht="14.45" hidden="1" customHeight="1"/>
    <row r="8928" ht="14.45" hidden="1" customHeight="1"/>
    <row r="8929" ht="14.45" hidden="1" customHeight="1"/>
    <row r="8930" ht="14.45" hidden="1" customHeight="1"/>
    <row r="8931" ht="14.45" hidden="1" customHeight="1"/>
    <row r="8932" ht="14.45" hidden="1" customHeight="1"/>
    <row r="8933" ht="14.45" hidden="1" customHeight="1"/>
    <row r="8934" ht="14.45" hidden="1" customHeight="1"/>
    <row r="8935" ht="14.45" hidden="1" customHeight="1"/>
    <row r="8936" ht="14.45" hidden="1" customHeight="1"/>
    <row r="8937" ht="14.45" hidden="1" customHeight="1"/>
    <row r="8938" ht="14.45" hidden="1" customHeight="1"/>
    <row r="8939" ht="14.45" hidden="1" customHeight="1"/>
    <row r="8940" ht="14.45" hidden="1" customHeight="1"/>
    <row r="8941" ht="14.45" hidden="1" customHeight="1"/>
    <row r="8942" ht="14.45" hidden="1" customHeight="1"/>
    <row r="8943" ht="14.45" hidden="1" customHeight="1"/>
    <row r="8944" ht="14.45" hidden="1" customHeight="1"/>
    <row r="8945" ht="14.45" hidden="1" customHeight="1"/>
    <row r="8946" ht="14.45" hidden="1" customHeight="1"/>
    <row r="8947" ht="14.45" hidden="1" customHeight="1"/>
    <row r="8948" ht="14.45" hidden="1" customHeight="1"/>
    <row r="8949" ht="14.45" hidden="1" customHeight="1"/>
    <row r="8950" ht="14.45" hidden="1" customHeight="1"/>
    <row r="8951" ht="14.45" hidden="1" customHeight="1"/>
    <row r="8952" ht="14.45" hidden="1" customHeight="1"/>
    <row r="8953" ht="14.45" hidden="1" customHeight="1"/>
    <row r="8954" ht="14.45" hidden="1" customHeight="1"/>
    <row r="8955" ht="14.45" hidden="1" customHeight="1"/>
    <row r="8956" ht="14.45" hidden="1" customHeight="1"/>
    <row r="8957" ht="14.45" hidden="1" customHeight="1"/>
    <row r="8958" ht="14.45" hidden="1" customHeight="1"/>
    <row r="8959" ht="14.45" hidden="1" customHeight="1"/>
    <row r="8960" ht="14.45" hidden="1" customHeight="1"/>
    <row r="8961" ht="14.45" hidden="1" customHeight="1"/>
    <row r="8962" ht="14.45" hidden="1" customHeight="1"/>
    <row r="8963" ht="14.45" hidden="1" customHeight="1"/>
    <row r="8964" ht="14.45" hidden="1" customHeight="1"/>
    <row r="8965" ht="14.45" hidden="1" customHeight="1"/>
    <row r="8966" ht="14.45" hidden="1" customHeight="1"/>
    <row r="8967" ht="14.45" hidden="1" customHeight="1"/>
    <row r="8968" ht="14.45" hidden="1" customHeight="1"/>
    <row r="8969" ht="14.45" hidden="1" customHeight="1"/>
    <row r="8970" ht="14.45" hidden="1" customHeight="1"/>
    <row r="8971" ht="14.45" hidden="1" customHeight="1"/>
    <row r="8972" ht="14.45" hidden="1" customHeight="1"/>
    <row r="8973" ht="14.45" hidden="1" customHeight="1"/>
    <row r="8974" ht="14.45" hidden="1" customHeight="1"/>
    <row r="8975" ht="14.45" hidden="1" customHeight="1"/>
    <row r="8976" ht="14.45" hidden="1" customHeight="1"/>
    <row r="8977" ht="14.45" hidden="1" customHeight="1"/>
  </sheetData>
  <sheetProtection algorithmName="SHA-512" hashValue="9pLPWh5sgLY+NAVpEj2naFksnxkJdtklQW/NvFPoxXdjVZbCjS1ScoKC/GHB+OFry7cz3N11bAfISXpTeG1Itw==" saltValue="fuLi0WS7/rVHdw++VBdzaA==" spinCount="100000" sheet="1" objects="1" scenarios="1"/>
  <mergeCells count="42">
    <mergeCell ref="D41:P42"/>
    <mergeCell ref="Q41:Z42"/>
    <mergeCell ref="AB41:AN42"/>
    <mergeCell ref="AO41:AX42"/>
    <mergeCell ref="Q35:Z36"/>
    <mergeCell ref="Q37:Z38"/>
    <mergeCell ref="AB33:AN34"/>
    <mergeCell ref="AO33:AX34"/>
    <mergeCell ref="AB31:AN32"/>
    <mergeCell ref="D39:P40"/>
    <mergeCell ref="Q39:Z40"/>
    <mergeCell ref="AB39:AN40"/>
    <mergeCell ref="AO39:AX40"/>
    <mergeCell ref="AB37:AN38"/>
    <mergeCell ref="AO37:AX38"/>
    <mergeCell ref="D33:P34"/>
    <mergeCell ref="Q33:Z34"/>
    <mergeCell ref="D35:P36"/>
    <mergeCell ref="D37:P38"/>
    <mergeCell ref="D21:AI22"/>
    <mergeCell ref="AO31:AX32"/>
    <mergeCell ref="AB29:AN30"/>
    <mergeCell ref="AO29:AX30"/>
    <mergeCell ref="AB27:AN28"/>
    <mergeCell ref="Q31:Z32"/>
    <mergeCell ref="AB25:AX26"/>
    <mergeCell ref="G12:AV13"/>
    <mergeCell ref="AQ44:AY44"/>
    <mergeCell ref="AQ45:AY46"/>
    <mergeCell ref="AB35:AN36"/>
    <mergeCell ref="AO35:AX36"/>
    <mergeCell ref="AO27:AX28"/>
    <mergeCell ref="D25:Z26"/>
    <mergeCell ref="D27:P28"/>
    <mergeCell ref="D29:P30"/>
    <mergeCell ref="Q27:Z28"/>
    <mergeCell ref="Q29:Z30"/>
    <mergeCell ref="D31:P32"/>
    <mergeCell ref="D16:AX16"/>
    <mergeCell ref="D17:AX17"/>
    <mergeCell ref="D18:AX18"/>
    <mergeCell ref="D19:AX19"/>
  </mergeCells>
  <conditionalFormatting sqref="Q33:Z34">
    <cfRule type="expression" dxfId="72" priority="88">
      <formula>ISBLANK($Q$33)</formula>
    </cfRule>
  </conditionalFormatting>
  <conditionalFormatting sqref="Q35:Z36">
    <cfRule type="expression" dxfId="71" priority="86">
      <formula>ISBLANK($Q$35)</formula>
    </cfRule>
  </conditionalFormatting>
  <conditionalFormatting sqref="Q37:Z38">
    <cfRule type="expression" dxfId="70" priority="84">
      <formula>ISBLANK($Q$37)</formula>
    </cfRule>
  </conditionalFormatting>
  <conditionalFormatting sqref="AO33:AX34">
    <cfRule type="expression" dxfId="69" priority="79">
      <formula>ISBLANK($AO$33)</formula>
    </cfRule>
  </conditionalFormatting>
  <conditionalFormatting sqref="AO35:AX36">
    <cfRule type="expression" dxfId="68" priority="77">
      <formula>ISBLANK($AO$35)</formula>
    </cfRule>
  </conditionalFormatting>
  <conditionalFormatting sqref="Q29:Z30">
    <cfRule type="expression" dxfId="67" priority="91">
      <formula>ISBLANK($Q$29:$Z$30)</formula>
    </cfRule>
  </conditionalFormatting>
  <conditionalFormatting sqref="Q31:Z32">
    <cfRule type="expression" dxfId="66" priority="18">
      <formula>ISBLANK($Q$31)</formula>
    </cfRule>
  </conditionalFormatting>
  <conditionalFormatting sqref="AO37:AX38">
    <cfRule type="expression" dxfId="65" priority="75">
      <formula>ISBLANK($AO$37)</formula>
    </cfRule>
  </conditionalFormatting>
  <conditionalFormatting sqref="AO31:AX32">
    <cfRule type="expression" dxfId="64" priority="15">
      <formula>ISBLANK($AO$31)</formula>
    </cfRule>
  </conditionalFormatting>
  <conditionalFormatting sqref="AO29:AX30">
    <cfRule type="expression" dxfId="63" priority="13">
      <formula>ISBLANK($AO$29)</formula>
    </cfRule>
  </conditionalFormatting>
  <conditionalFormatting sqref="AO27:AX28">
    <cfRule type="expression" dxfId="62" priority="9">
      <formula>ISBLANK($AO$27)</formula>
    </cfRule>
  </conditionalFormatting>
  <conditionalFormatting sqref="Q27:Z28">
    <cfRule type="expression" dxfId="61" priority="6">
      <formula>ISBLANK($Q$27)</formula>
    </cfRule>
  </conditionalFormatting>
  <dataValidations disablePrompts="1" count="1">
    <dataValidation allowBlank="1" showInputMessage="1" showErrorMessage="1" prompt="If this input field is completed, fill zero for the next input field. Only one value is applicable for building facades. " sqref="AU43:AX43" xr:uid="{AECD0747-B59C-4891-8C50-1ADB34AA0108}"/>
  </dataValidations>
  <hyperlinks>
    <hyperlink ref="C46" r:id="rId1" xr:uid="{D4A85B69-A3AD-4C72-97BB-493059DD7A85}"/>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3553" r:id="rId5" name="Check Box 1">
              <controlPr locked="0" defaultSize="0" autoFill="0" autoLine="0" autoPict="0">
                <anchor moveWithCells="1">
                  <from>
                    <xdr:col>35</xdr:col>
                    <xdr:colOff>152400</xdr:colOff>
                    <xdr:row>20</xdr:row>
                    <xdr:rowOff>66675</xdr:rowOff>
                  </from>
                  <to>
                    <xdr:col>38</xdr:col>
                    <xdr:colOff>57150</xdr:colOff>
                    <xdr:row>21</xdr:row>
                    <xdr:rowOff>95250</xdr:rowOff>
                  </to>
                </anchor>
              </controlPr>
            </control>
          </mc:Choice>
        </mc:AlternateContent>
        <mc:AlternateContent xmlns:mc="http://schemas.openxmlformats.org/markup-compatibility/2006">
          <mc:Choice Requires="x14">
            <control shapeId="23554" r:id="rId6" name="Check Box 2">
              <controlPr locked="0" defaultSize="0" autoFill="0" autoLine="0" autoPict="0">
                <anchor moveWithCells="1">
                  <from>
                    <xdr:col>39</xdr:col>
                    <xdr:colOff>152400</xdr:colOff>
                    <xdr:row>20</xdr:row>
                    <xdr:rowOff>66675</xdr:rowOff>
                  </from>
                  <to>
                    <xdr:col>42</xdr:col>
                    <xdr:colOff>57150</xdr:colOff>
                    <xdr:row>21</xdr:row>
                    <xdr:rowOff>95250</xdr:rowOff>
                  </to>
                </anchor>
              </controlPr>
            </control>
          </mc:Choice>
        </mc:AlternateContent>
        <mc:AlternateContent xmlns:mc="http://schemas.openxmlformats.org/markup-compatibility/2006">
          <mc:Choice Requires="x14">
            <control shapeId="23555" r:id="rId7" name="Check Box 3">
              <controlPr locked="0" defaultSize="0" autoFill="0" autoLine="0" autoPict="0">
                <anchor moveWithCells="1">
                  <from>
                    <xdr:col>43</xdr:col>
                    <xdr:colOff>152400</xdr:colOff>
                    <xdr:row>20</xdr:row>
                    <xdr:rowOff>85725</xdr:rowOff>
                  </from>
                  <to>
                    <xdr:col>49</xdr:col>
                    <xdr:colOff>9525</xdr:colOff>
                    <xdr:row>21</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2" id="{2DD968A1-5502-49AE-8448-A2B62B9C6645}">
            <xm:f>AND(Analysis!$BL$2=TRUE, ISBLANK(Analysis!$BL$2)=FALSE, OR(ISBLANK(Q33)=TRUE,Q33=""))</xm:f>
            <x14:dxf>
              <fill>
                <patternFill>
                  <bgColor rgb="FFE4F0D4"/>
                </patternFill>
              </fill>
            </x14:dxf>
          </x14:cfRule>
          <x14:cfRule type="expression" priority="87" id="{E010FED1-BB3B-4B68-B3F2-256140AB775D}">
            <xm:f>AND(Analysis!$BL$4=TRUE, ISBLANK(Analysis!$BL$4)=FALSE, OR(ISBLANK(Q33)=TRUE,Q33=""))</xm:f>
            <x14:dxf>
              <fill>
                <patternFill>
                  <bgColor rgb="FFE4F0D4"/>
                </patternFill>
              </fill>
            </x14:dxf>
          </x14:cfRule>
          <xm:sqref>Q33:Z34</xm:sqref>
        </x14:conditionalFormatting>
        <x14:conditionalFormatting xmlns:xm="http://schemas.microsoft.com/office/excel/2006/main">
          <x14:cfRule type="expression" priority="81" id="{B726698E-7E52-4451-B68A-C93F776F24CF}">
            <xm:f>AND(Analysis!$BL$2=TRUE, ISBLANK(Analysis!$BL$2)=FALSE, OR(ISBLANK(Q35)=TRUE,Q35=""))</xm:f>
            <x14:dxf>
              <fill>
                <patternFill>
                  <bgColor rgb="FFE4F0D4"/>
                </patternFill>
              </fill>
            </x14:dxf>
          </x14:cfRule>
          <x14:cfRule type="expression" priority="85" id="{BBCDFB0D-D6D3-4A32-A28E-24FA7F0B8650}">
            <xm:f>AND(Analysis!$BL$4=TRUE, ISBLANK(Analysis!$BL$4)=FALSE, OR(ISBLANK(Q35)=TRUE,Q35=""))</xm:f>
            <x14:dxf>
              <fill>
                <patternFill>
                  <bgColor rgb="FFE4F0D4"/>
                </patternFill>
              </fill>
            </x14:dxf>
          </x14:cfRule>
          <xm:sqref>Q35:Z36</xm:sqref>
        </x14:conditionalFormatting>
        <x14:conditionalFormatting xmlns:xm="http://schemas.microsoft.com/office/excel/2006/main">
          <x14:cfRule type="expression" priority="80" id="{D26DD961-82DD-4DB5-951D-784D5480A252}">
            <xm:f>AND(Analysis!$BL$2=TRUE, ISBLANK(Analysis!$BL$2)=FALSE, OR(ISBLANK(Q37)=TRUE,Q37=""))</xm:f>
            <x14:dxf>
              <fill>
                <patternFill>
                  <bgColor rgb="FFE4F0D4"/>
                </patternFill>
              </fill>
            </x14:dxf>
          </x14:cfRule>
          <x14:cfRule type="expression" priority="83" id="{9771E343-249B-4F18-BE2F-326DAEFB1891}">
            <xm:f>AND(Analysis!$BL$4=TRUE, ISBLANK(Analysis!$BL$4)=FALSE, OR(ISBLANK(Q37)=TRUE,Q37=""))</xm:f>
            <x14:dxf>
              <fill>
                <patternFill>
                  <bgColor rgb="FFE4F0D4"/>
                </patternFill>
              </fill>
            </x14:dxf>
          </x14:cfRule>
          <xm:sqref>Q37:Z38</xm:sqref>
        </x14:conditionalFormatting>
        <x14:conditionalFormatting xmlns:xm="http://schemas.microsoft.com/office/excel/2006/main">
          <x14:cfRule type="expression" priority="73" id="{3188336F-BFEE-444C-BA21-C7BC77B2C120}">
            <xm:f>AND(Analysis!$BL$3=TRUE, ISBLANK(Analysis!$BL$3)=FALSE, OR(ISBLANK($AO$33)=TRUE,$AO$33=""))</xm:f>
            <x14:dxf>
              <fill>
                <patternFill>
                  <bgColor rgb="FFE4F0D4"/>
                </patternFill>
              </fill>
            </x14:dxf>
          </x14:cfRule>
          <x14:cfRule type="expression" priority="78" id="{038D28DF-3F0A-434D-AD34-E9C1D65BD58B}">
            <xm:f>AND(Analysis!$BL$4=TRUE, ISBLANK(Analysis!$BL$4)=FALSE, OR(ISBLANK(AO33)=TRUE,AO33=""))</xm:f>
            <x14:dxf>
              <fill>
                <patternFill>
                  <bgColor rgb="FFE4F0D4"/>
                </patternFill>
              </fill>
            </x14:dxf>
          </x14:cfRule>
          <xm:sqref>AO33:AX34</xm:sqref>
        </x14:conditionalFormatting>
        <x14:conditionalFormatting xmlns:xm="http://schemas.microsoft.com/office/excel/2006/main">
          <x14:cfRule type="expression" priority="72" id="{77BB47AD-1E5C-49AA-ABC7-8F6782AE7117}">
            <xm:f>AND(Analysis!$BL$3=TRUE, ISBLANK(Analysis!$BL$3)=FALSE, OR(ISBLANK($AO$35)=TRUE,$AO$35=""))</xm:f>
            <x14:dxf>
              <fill>
                <patternFill>
                  <bgColor rgb="FFE4F0D4"/>
                </patternFill>
              </fill>
            </x14:dxf>
          </x14:cfRule>
          <x14:cfRule type="expression" priority="76" id="{7F51696C-ED58-4B74-9FE4-9E98CABFCE4D}">
            <xm:f>AND(Analysis!$BL$4=TRUE, ISBLANK(Analysis!$BL$4)=FALSE, OR(ISBLANK($AO$35)=TRUE,$AO$35=""))</xm:f>
            <x14:dxf>
              <fill>
                <patternFill>
                  <bgColor rgb="FFE4F0D4"/>
                </patternFill>
              </fill>
            </x14:dxf>
          </x14:cfRule>
          <xm:sqref>AO35:AX36</xm:sqref>
        </x14:conditionalFormatting>
        <x14:conditionalFormatting xmlns:xm="http://schemas.microsoft.com/office/excel/2006/main">
          <x14:cfRule type="expression" priority="89" id="{115105D9-BDC2-42DC-9639-B7CBAB411929}">
            <xm:f>AND(Analysis!$BL$2=TRUE, ISBLANK(Analysis!$BL$2)=FALSE, OR(ISBLANK(Q29)=TRUE,Q29=""))</xm:f>
            <x14:dxf>
              <fill>
                <patternFill>
                  <bgColor rgb="FFE4F0D4"/>
                </patternFill>
              </fill>
            </x14:dxf>
          </x14:cfRule>
          <x14:cfRule type="expression" priority="90" id="{B9489C69-2158-411D-B00F-2B1D02317CF6}">
            <xm:f>AND(Analysis!$BL$4=TRUE, ISBLANK(Analysis!$BL$4)=FALSE, OR(ISBLANK(Q29)=TRUE,Q29=""))</xm:f>
            <x14:dxf>
              <fill>
                <patternFill>
                  <bgColor rgb="FFE4F0D4"/>
                </patternFill>
              </fill>
            </x14:dxf>
          </x14:cfRule>
          <xm:sqref>Q29:Z30</xm:sqref>
        </x14:conditionalFormatting>
        <x14:conditionalFormatting xmlns:xm="http://schemas.microsoft.com/office/excel/2006/main">
          <x14:cfRule type="expression" priority="16" id="{33C8834B-A6F7-4BF5-8705-3433B6229BED}">
            <xm:f>AND(Analysis!$BL$2=TRUE, ISBLANK(Analysis!$BL$2)=FALSE, OR(ISBLANK(Q31)=TRUE,Q31=""))</xm:f>
            <x14:dxf>
              <fill>
                <patternFill>
                  <bgColor rgb="FFE4F0D4"/>
                </patternFill>
              </fill>
            </x14:dxf>
          </x14:cfRule>
          <x14:cfRule type="expression" priority="17" id="{A235E08C-94F1-4320-B6C7-51A2EAC7B018}">
            <xm:f>AND(Analysis!$BL$4=TRUE, ISBLANK(Analysis!$BL$4)=FALSE, OR(ISBLANK(Q31)=TRUE,Q31=""))</xm:f>
            <x14:dxf>
              <fill>
                <patternFill>
                  <bgColor rgb="FFE4F0D4"/>
                </patternFill>
              </fill>
            </x14:dxf>
          </x14:cfRule>
          <xm:sqref>Q31:Z32</xm:sqref>
        </x14:conditionalFormatting>
        <x14:conditionalFormatting xmlns:xm="http://schemas.microsoft.com/office/excel/2006/main">
          <x14:cfRule type="expression" priority="71" id="{64C6EA89-577F-4149-8D68-200234CA621A}">
            <xm:f>AND(Analysis!$BL$3=TRUE, ISBLANK(Analysis!$BL$3)=FALSE, OR(ISBLANK($AO$37)=TRUE,$AO$37=""))</xm:f>
            <x14:dxf>
              <fill>
                <patternFill>
                  <bgColor rgb="FFE4F0D4"/>
                </patternFill>
              </fill>
            </x14:dxf>
          </x14:cfRule>
          <x14:cfRule type="expression" priority="74" id="{A98AF6FB-8516-4EC0-B10C-7B4539D76366}">
            <xm:f>AND(Analysis!$BL$4=TRUE, ISBLANK(Analysis!$BL$4)=FALSE, OR(ISBLANK($AO$37)=TRUE,$AO$37=""))</xm:f>
            <x14:dxf>
              <fill>
                <patternFill>
                  <bgColor rgb="FFE4F0D4"/>
                </patternFill>
              </fill>
            </x14:dxf>
          </x14:cfRule>
          <xm:sqref>AO37:AX38</xm:sqref>
        </x14:conditionalFormatting>
        <x14:conditionalFormatting xmlns:xm="http://schemas.microsoft.com/office/excel/2006/main">
          <x14:cfRule type="expression" priority="12" id="{0A5FD62A-8215-4581-8962-00E8AE3C4A2A}">
            <xm:f>AND(Analysis!$BL$3=TRUE, ISBLANK(Analysis!$BL$3)=FALSE, OR(ISBLANK($AO$31)=TRUE,$AO$31=""))</xm:f>
            <x14:dxf>
              <fill>
                <patternFill>
                  <bgColor rgb="FFE4F0D4"/>
                </patternFill>
              </fill>
            </x14:dxf>
          </x14:cfRule>
          <x14:cfRule type="expression" priority="14" id="{2BBF5CE9-D96E-49F5-AC63-36FA044515B8}">
            <xm:f>AND(Analysis!$BL$4=TRUE, ISBLANK(Analysis!$BL$4)=FALSE, OR(ISBLANK(AO31)=TRUE,AO31=""))</xm:f>
            <x14:dxf>
              <fill>
                <patternFill>
                  <bgColor rgb="FFE4F0D4"/>
                </patternFill>
              </fill>
            </x14:dxf>
          </x14:cfRule>
          <xm:sqref>AO31:AX32</xm:sqref>
        </x14:conditionalFormatting>
        <x14:conditionalFormatting xmlns:xm="http://schemas.microsoft.com/office/excel/2006/main">
          <x14:cfRule type="expression" priority="10" id="{93157510-2BE4-44A8-BCFB-88178EA462F4}">
            <xm:f>AND(Analysis!$BL$3=TRUE, ISBLANK(Analysis!$BL$3)=FALSE, OR(ISBLANK($AO$29)=TRUE,$AO$29=""))</xm:f>
            <x14:dxf>
              <fill>
                <patternFill>
                  <bgColor rgb="FFE4F0D4"/>
                </patternFill>
              </fill>
            </x14:dxf>
          </x14:cfRule>
          <x14:cfRule type="expression" priority="11" id="{0A06A3CC-1C58-45AC-B41C-2688DF8DA273}">
            <xm:f>AND(Analysis!$BL$4=TRUE, ISBLANK(Analysis!$BL$4)=FALSE, OR(ISBLANK(AO29)=TRUE,AO29=""))</xm:f>
            <x14:dxf>
              <fill>
                <patternFill>
                  <bgColor rgb="FFE4F0D4"/>
                </patternFill>
              </fill>
            </x14:dxf>
          </x14:cfRule>
          <xm:sqref>AO29:AX30</xm:sqref>
        </x14:conditionalFormatting>
        <x14:conditionalFormatting xmlns:xm="http://schemas.microsoft.com/office/excel/2006/main">
          <x14:cfRule type="expression" priority="7" id="{9AF8C355-A14D-4887-AC47-F03128514D88}">
            <xm:f>AND(Analysis!$BL$3=TRUE, ISBLANK(Analysis!$BL$3)=FALSE, OR(ISBLANK($AO$27)=TRUE,$AO$27=""))</xm:f>
            <x14:dxf>
              <fill>
                <patternFill>
                  <bgColor rgb="FFE4F0D4"/>
                </patternFill>
              </fill>
            </x14:dxf>
          </x14:cfRule>
          <x14:cfRule type="expression" priority="8" id="{81C54FB6-7A00-4907-8727-70BEF821FFC0}">
            <xm:f>AND(Analysis!$BL$4=TRUE, ISBLANK(Analysis!$BL$4)=FALSE, OR(ISBLANK(AO27)=TRUE,AO27=""))</xm:f>
            <x14:dxf>
              <fill>
                <patternFill>
                  <bgColor rgb="FFE4F0D4"/>
                </patternFill>
              </fill>
            </x14:dxf>
          </x14:cfRule>
          <xm:sqref>AO27:AX28</xm:sqref>
        </x14:conditionalFormatting>
        <x14:conditionalFormatting xmlns:xm="http://schemas.microsoft.com/office/excel/2006/main">
          <x14:cfRule type="expression" priority="4" id="{4CDF449B-6A9A-49B5-BCC5-092DCFF0EA7A}">
            <xm:f>AND(Analysis!$BL$2=TRUE, ISBLANK(Analysis!$BL$2)=FALSE, OR(ISBLANK(Q27)=TRUE,Q27=""))</xm:f>
            <x14:dxf>
              <fill>
                <patternFill>
                  <bgColor rgb="FFE4F0D4"/>
                </patternFill>
              </fill>
            </x14:dxf>
          </x14:cfRule>
          <x14:cfRule type="expression" priority="5" id="{CD79DA24-32A4-4BF3-A760-5D9EADAD9DA9}">
            <xm:f>AND(Analysis!$BL$4=TRUE, ISBLANK(Analysis!$BL$4)=FALSE, OR(ISBLANK(Q27)=TRUE,Q27=""))</xm:f>
            <x14:dxf>
              <fill>
                <patternFill>
                  <bgColor rgb="FFE4F0D4"/>
                </patternFill>
              </fill>
            </x14:dxf>
          </x14:cfRule>
          <xm:sqref>Q27:Z28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05552-BB35-48BC-891B-3CEA739299AE}">
  <sheetPr codeName="Sheet16"/>
  <dimension ref="A1:AY8848"/>
  <sheetViews>
    <sheetView showGridLines="0" showRowColHeaders="0" zoomScale="90" zoomScaleNormal="90" workbookViewId="0">
      <selection activeCell="F25" sqref="F25:AA25"/>
    </sheetView>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23" t="s">
        <v>546</v>
      </c>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5"/>
      <c r="AX12" s="5"/>
      <c r="AY12" s="5"/>
    </row>
    <row r="13" spans="1:51" ht="15" customHeight="1">
      <c r="A13" s="1"/>
      <c r="B13" s="2"/>
      <c r="C13" s="5"/>
      <c r="D13" s="6"/>
      <c r="E13" s="6"/>
      <c r="F13" s="6"/>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598" t="s">
        <v>547</v>
      </c>
      <c r="E15" s="598"/>
      <c r="F15" s="598"/>
      <c r="G15" s="598"/>
      <c r="H15" s="598"/>
      <c r="I15" s="598"/>
      <c r="J15" s="598"/>
      <c r="K15" s="598"/>
      <c r="L15" s="598"/>
      <c r="M15" s="598"/>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c r="AT15" s="598"/>
      <c r="AU15" s="598"/>
      <c r="AV15" s="598"/>
      <c r="AW15" s="598"/>
      <c r="AX15" s="598"/>
      <c r="AY15" s="5"/>
    </row>
    <row r="16" spans="1:51" ht="15" customHeight="1">
      <c r="A16" s="1"/>
      <c r="B16" s="2"/>
      <c r="C16" s="5"/>
      <c r="D16" s="598"/>
      <c r="E16" s="598"/>
      <c r="F16" s="598"/>
      <c r="G16" s="598"/>
      <c r="H16" s="598"/>
      <c r="I16" s="598"/>
      <c r="J16" s="598"/>
      <c r="K16" s="598"/>
      <c r="L16" s="598"/>
      <c r="M16" s="598"/>
      <c r="N16" s="598"/>
      <c r="O16" s="598"/>
      <c r="P16" s="598"/>
      <c r="Q16" s="598"/>
      <c r="R16" s="598"/>
      <c r="S16" s="598"/>
      <c r="T16" s="598"/>
      <c r="U16" s="598"/>
      <c r="V16" s="598"/>
      <c r="W16" s="598"/>
      <c r="X16" s="598"/>
      <c r="Y16" s="598"/>
      <c r="Z16" s="598"/>
      <c r="AA16" s="598"/>
      <c r="AB16" s="598"/>
      <c r="AC16" s="598"/>
      <c r="AD16" s="598"/>
      <c r="AE16" s="598"/>
      <c r="AF16" s="598"/>
      <c r="AG16" s="598"/>
      <c r="AH16" s="598"/>
      <c r="AI16" s="598"/>
      <c r="AJ16" s="598"/>
      <c r="AK16" s="598"/>
      <c r="AL16" s="598"/>
      <c r="AM16" s="598"/>
      <c r="AN16" s="598"/>
      <c r="AO16" s="598"/>
      <c r="AP16" s="598"/>
      <c r="AQ16" s="598"/>
      <c r="AR16" s="598"/>
      <c r="AS16" s="598"/>
      <c r="AT16" s="598"/>
      <c r="AU16" s="598"/>
      <c r="AV16" s="598"/>
      <c r="AW16" s="598"/>
      <c r="AX16" s="598"/>
      <c r="AY16" s="5"/>
    </row>
    <row r="17" spans="1:51" ht="15" customHeight="1">
      <c r="A17" s="1"/>
      <c r="B17" s="2"/>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row>
    <row r="18" spans="1:51" ht="15" customHeight="1">
      <c r="A18" s="1"/>
      <c r="B18" s="2"/>
      <c r="C18" s="5"/>
      <c r="D18" s="772" t="s">
        <v>348</v>
      </c>
      <c r="E18" s="772"/>
      <c r="F18" s="772"/>
      <c r="G18" s="772"/>
      <c r="H18" s="772"/>
      <c r="I18" s="772"/>
      <c r="J18" s="772"/>
      <c r="K18" s="772"/>
      <c r="L18" s="772"/>
      <c r="M18" s="772"/>
      <c r="N18" s="772"/>
      <c r="O18" s="772"/>
      <c r="P18" s="772"/>
      <c r="Q18" s="772"/>
      <c r="R18" s="772"/>
      <c r="S18" s="772"/>
      <c r="T18" s="772"/>
      <c r="U18" s="772"/>
      <c r="V18" s="772"/>
      <c r="W18" s="772"/>
      <c r="X18" s="772"/>
      <c r="Y18" s="772"/>
      <c r="Z18" s="772"/>
      <c r="AA18" s="772"/>
      <c r="AB18" s="772"/>
      <c r="AC18" s="772"/>
      <c r="AD18" s="772"/>
      <c r="AE18" s="772"/>
      <c r="AF18" s="772"/>
      <c r="AG18" s="772"/>
      <c r="AH18" s="772"/>
      <c r="AI18" s="772"/>
      <c r="AJ18" s="779">
        <f>Analysis!FK4</f>
        <v>0</v>
      </c>
      <c r="AK18" s="779"/>
      <c r="AL18" s="779"/>
      <c r="AM18" s="779"/>
      <c r="AN18" s="773">
        <f>Analysis!FN4</f>
        <v>0</v>
      </c>
      <c r="AO18" s="774"/>
      <c r="AP18" s="775"/>
      <c r="AQ18" s="770">
        <f>Analysis!FH4</f>
        <v>0</v>
      </c>
      <c r="AR18" s="771"/>
      <c r="AS18" s="771"/>
      <c r="AT18" s="771"/>
      <c r="AU18" s="770">
        <f>Analysis!FQ4</f>
        <v>0</v>
      </c>
      <c r="AV18" s="770"/>
      <c r="AW18" s="770"/>
      <c r="AX18" s="770"/>
      <c r="AY18" s="5"/>
    </row>
    <row r="19" spans="1:51" ht="15" customHeight="1">
      <c r="A19" s="1"/>
      <c r="B19" s="2"/>
      <c r="C19" s="5"/>
      <c r="D19" s="772"/>
      <c r="E19" s="772"/>
      <c r="F19" s="772"/>
      <c r="G19" s="772"/>
      <c r="H19" s="772"/>
      <c r="I19" s="772"/>
      <c r="J19" s="772"/>
      <c r="K19" s="772"/>
      <c r="L19" s="772"/>
      <c r="M19" s="772"/>
      <c r="N19" s="772"/>
      <c r="O19" s="772"/>
      <c r="P19" s="772"/>
      <c r="Q19" s="772"/>
      <c r="R19" s="772"/>
      <c r="S19" s="772"/>
      <c r="T19" s="772"/>
      <c r="U19" s="772"/>
      <c r="V19" s="772"/>
      <c r="W19" s="772"/>
      <c r="X19" s="772"/>
      <c r="Y19" s="772"/>
      <c r="Z19" s="772"/>
      <c r="AA19" s="772"/>
      <c r="AB19" s="772"/>
      <c r="AC19" s="772"/>
      <c r="AD19" s="772"/>
      <c r="AE19" s="772"/>
      <c r="AF19" s="772"/>
      <c r="AG19" s="772"/>
      <c r="AH19" s="772"/>
      <c r="AI19" s="772"/>
      <c r="AJ19" s="779"/>
      <c r="AK19" s="779"/>
      <c r="AL19" s="779"/>
      <c r="AM19" s="779"/>
      <c r="AN19" s="776"/>
      <c r="AO19" s="777"/>
      <c r="AP19" s="778"/>
      <c r="AQ19" s="771"/>
      <c r="AR19" s="771"/>
      <c r="AS19" s="771"/>
      <c r="AT19" s="771"/>
      <c r="AU19" s="770"/>
      <c r="AV19" s="770"/>
      <c r="AW19" s="770"/>
      <c r="AX19" s="770"/>
      <c r="AY19" s="5"/>
    </row>
    <row r="20" spans="1:51" ht="15" customHeight="1">
      <c r="A20" s="1"/>
      <c r="B20" s="2"/>
      <c r="C20" s="5"/>
      <c r="D20" s="765" t="s">
        <v>341</v>
      </c>
      <c r="E20" s="765"/>
      <c r="F20" s="767" t="s">
        <v>785</v>
      </c>
      <c r="G20" s="768"/>
      <c r="H20" s="768"/>
      <c r="I20" s="768"/>
      <c r="J20" s="768"/>
      <c r="K20" s="768"/>
      <c r="L20" s="768"/>
      <c r="M20" s="768"/>
      <c r="N20" s="768"/>
      <c r="O20" s="768"/>
      <c r="P20" s="768"/>
      <c r="Q20" s="768"/>
      <c r="R20" s="768"/>
      <c r="S20" s="768"/>
      <c r="T20" s="768"/>
      <c r="U20" s="768"/>
      <c r="V20" s="768"/>
      <c r="W20" s="768"/>
      <c r="X20" s="768"/>
      <c r="Y20" s="768"/>
      <c r="Z20" s="768"/>
      <c r="AA20" s="769"/>
      <c r="AB20" s="766" t="s">
        <v>401</v>
      </c>
      <c r="AC20" s="766"/>
      <c r="AD20" s="766"/>
      <c r="AE20" s="766"/>
      <c r="AF20" s="766" t="s">
        <v>345</v>
      </c>
      <c r="AG20" s="766"/>
      <c r="AH20" s="766"/>
      <c r="AI20" s="766"/>
      <c r="AJ20" s="782" t="s">
        <v>733</v>
      </c>
      <c r="AK20" s="720"/>
      <c r="AL20" s="720"/>
      <c r="AM20" s="720"/>
      <c r="AN20" s="720" t="s">
        <v>784</v>
      </c>
      <c r="AO20" s="720"/>
      <c r="AP20" s="721"/>
      <c r="AQ20" s="763" t="s">
        <v>346</v>
      </c>
      <c r="AR20" s="724"/>
      <c r="AS20" s="724"/>
      <c r="AT20" s="723"/>
      <c r="AU20" s="766" t="s">
        <v>347</v>
      </c>
      <c r="AV20" s="766"/>
      <c r="AW20" s="766"/>
      <c r="AX20" s="766"/>
      <c r="AY20" s="5"/>
    </row>
    <row r="21" spans="1:51" ht="15" customHeight="1">
      <c r="A21" s="1"/>
      <c r="B21" s="2"/>
      <c r="C21" s="5"/>
      <c r="D21" s="716"/>
      <c r="E21" s="716"/>
      <c r="F21" s="767"/>
      <c r="G21" s="768"/>
      <c r="H21" s="768"/>
      <c r="I21" s="768"/>
      <c r="J21" s="768"/>
      <c r="K21" s="768"/>
      <c r="L21" s="768"/>
      <c r="M21" s="768"/>
      <c r="N21" s="768"/>
      <c r="O21" s="768"/>
      <c r="P21" s="768"/>
      <c r="Q21" s="768"/>
      <c r="R21" s="768"/>
      <c r="S21" s="768"/>
      <c r="T21" s="768"/>
      <c r="U21" s="768"/>
      <c r="V21" s="768"/>
      <c r="W21" s="768"/>
      <c r="X21" s="768"/>
      <c r="Y21" s="768"/>
      <c r="Z21" s="768"/>
      <c r="AA21" s="769"/>
      <c r="AB21" s="710"/>
      <c r="AC21" s="710"/>
      <c r="AD21" s="710"/>
      <c r="AE21" s="710"/>
      <c r="AF21" s="710"/>
      <c r="AG21" s="710"/>
      <c r="AH21" s="710"/>
      <c r="AI21" s="710"/>
      <c r="AJ21" s="763"/>
      <c r="AK21" s="724"/>
      <c r="AL21" s="724"/>
      <c r="AM21" s="724"/>
      <c r="AN21" s="724"/>
      <c r="AO21" s="724"/>
      <c r="AP21" s="723"/>
      <c r="AQ21" s="763"/>
      <c r="AR21" s="724"/>
      <c r="AS21" s="724"/>
      <c r="AT21" s="723"/>
      <c r="AU21" s="710"/>
      <c r="AV21" s="710"/>
      <c r="AW21" s="710"/>
      <c r="AX21" s="710"/>
      <c r="AY21" s="5"/>
    </row>
    <row r="22" spans="1:51" ht="15" customHeight="1">
      <c r="A22" s="1"/>
      <c r="B22" s="2"/>
      <c r="C22" s="5"/>
      <c r="D22" s="716"/>
      <c r="E22" s="716"/>
      <c r="F22" s="767"/>
      <c r="G22" s="768"/>
      <c r="H22" s="768"/>
      <c r="I22" s="768"/>
      <c r="J22" s="768"/>
      <c r="K22" s="768"/>
      <c r="L22" s="768"/>
      <c r="M22" s="768"/>
      <c r="N22" s="768"/>
      <c r="O22" s="768"/>
      <c r="P22" s="768"/>
      <c r="Q22" s="768"/>
      <c r="R22" s="768"/>
      <c r="S22" s="768"/>
      <c r="T22" s="768"/>
      <c r="U22" s="768"/>
      <c r="V22" s="768"/>
      <c r="W22" s="768"/>
      <c r="X22" s="768"/>
      <c r="Y22" s="768"/>
      <c r="Z22" s="768"/>
      <c r="AA22" s="769"/>
      <c r="AB22" s="710"/>
      <c r="AC22" s="710"/>
      <c r="AD22" s="710"/>
      <c r="AE22" s="710"/>
      <c r="AF22" s="710"/>
      <c r="AG22" s="710"/>
      <c r="AH22" s="710"/>
      <c r="AI22" s="710"/>
      <c r="AJ22" s="763"/>
      <c r="AK22" s="724"/>
      <c r="AL22" s="724"/>
      <c r="AM22" s="724"/>
      <c r="AN22" s="724"/>
      <c r="AO22" s="724"/>
      <c r="AP22" s="723"/>
      <c r="AQ22" s="763"/>
      <c r="AR22" s="724"/>
      <c r="AS22" s="724"/>
      <c r="AT22" s="723"/>
      <c r="AU22" s="710"/>
      <c r="AV22" s="710"/>
      <c r="AW22" s="710"/>
      <c r="AX22" s="710"/>
      <c r="AY22" s="5"/>
    </row>
    <row r="23" spans="1:51" ht="15" customHeight="1">
      <c r="A23" s="1"/>
      <c r="B23" s="2"/>
      <c r="C23" s="5"/>
      <c r="D23" s="716"/>
      <c r="E23" s="716"/>
      <c r="F23" s="767"/>
      <c r="G23" s="768"/>
      <c r="H23" s="768"/>
      <c r="I23" s="768"/>
      <c r="J23" s="768"/>
      <c r="K23" s="768"/>
      <c r="L23" s="768"/>
      <c r="M23" s="768"/>
      <c r="N23" s="768"/>
      <c r="O23" s="768"/>
      <c r="P23" s="768"/>
      <c r="Q23" s="768"/>
      <c r="R23" s="768"/>
      <c r="S23" s="768"/>
      <c r="T23" s="768"/>
      <c r="U23" s="768"/>
      <c r="V23" s="768"/>
      <c r="W23" s="768"/>
      <c r="X23" s="768"/>
      <c r="Y23" s="768"/>
      <c r="Z23" s="768"/>
      <c r="AA23" s="769"/>
      <c r="AB23" s="710"/>
      <c r="AC23" s="710"/>
      <c r="AD23" s="710"/>
      <c r="AE23" s="710"/>
      <c r="AF23" s="710"/>
      <c r="AG23" s="710"/>
      <c r="AH23" s="710"/>
      <c r="AI23" s="710"/>
      <c r="AJ23" s="763"/>
      <c r="AK23" s="724"/>
      <c r="AL23" s="724"/>
      <c r="AM23" s="724"/>
      <c r="AN23" s="724"/>
      <c r="AO23" s="724"/>
      <c r="AP23" s="723"/>
      <c r="AQ23" s="763"/>
      <c r="AR23" s="724"/>
      <c r="AS23" s="724"/>
      <c r="AT23" s="723"/>
      <c r="AU23" s="710"/>
      <c r="AV23" s="710"/>
      <c r="AW23" s="710"/>
      <c r="AX23" s="710"/>
      <c r="AY23" s="5"/>
    </row>
    <row r="24" spans="1:51" ht="15" customHeight="1">
      <c r="A24" s="1"/>
      <c r="B24" s="2"/>
      <c r="C24" s="5"/>
      <c r="D24" s="717"/>
      <c r="E24" s="717"/>
      <c r="F24" s="767"/>
      <c r="G24" s="768"/>
      <c r="H24" s="768"/>
      <c r="I24" s="768"/>
      <c r="J24" s="768"/>
      <c r="K24" s="768"/>
      <c r="L24" s="768"/>
      <c r="M24" s="768"/>
      <c r="N24" s="768"/>
      <c r="O24" s="768"/>
      <c r="P24" s="768"/>
      <c r="Q24" s="768"/>
      <c r="R24" s="768"/>
      <c r="S24" s="768"/>
      <c r="T24" s="768"/>
      <c r="U24" s="768"/>
      <c r="V24" s="768"/>
      <c r="W24" s="768"/>
      <c r="X24" s="768"/>
      <c r="Y24" s="768"/>
      <c r="Z24" s="768"/>
      <c r="AA24" s="769"/>
      <c r="AB24" s="711"/>
      <c r="AC24" s="711"/>
      <c r="AD24" s="711"/>
      <c r="AE24" s="711"/>
      <c r="AF24" s="711"/>
      <c r="AG24" s="711"/>
      <c r="AH24" s="711"/>
      <c r="AI24" s="711"/>
      <c r="AJ24" s="783"/>
      <c r="AK24" s="780"/>
      <c r="AL24" s="780"/>
      <c r="AM24" s="780"/>
      <c r="AN24" s="780"/>
      <c r="AO24" s="780"/>
      <c r="AP24" s="781"/>
      <c r="AQ24" s="763"/>
      <c r="AR24" s="724"/>
      <c r="AS24" s="724"/>
      <c r="AT24" s="723"/>
      <c r="AU24" s="711"/>
      <c r="AV24" s="711"/>
      <c r="AW24" s="711"/>
      <c r="AX24" s="711"/>
      <c r="AY24" s="5"/>
    </row>
    <row r="25" spans="1:51" ht="39.950000000000003" customHeight="1">
      <c r="A25" s="1"/>
      <c r="B25" s="2"/>
      <c r="C25" s="5"/>
      <c r="D25" s="712">
        <v>1</v>
      </c>
      <c r="E25" s="712"/>
      <c r="F25" s="910"/>
      <c r="G25" s="910"/>
      <c r="H25" s="910"/>
      <c r="I25" s="910"/>
      <c r="J25" s="910"/>
      <c r="K25" s="910"/>
      <c r="L25" s="910"/>
      <c r="M25" s="910"/>
      <c r="N25" s="910"/>
      <c r="O25" s="910"/>
      <c r="P25" s="910"/>
      <c r="Q25" s="910"/>
      <c r="R25" s="910"/>
      <c r="S25" s="910"/>
      <c r="T25" s="910"/>
      <c r="U25" s="910"/>
      <c r="V25" s="910"/>
      <c r="W25" s="910"/>
      <c r="X25" s="910"/>
      <c r="Y25" s="910"/>
      <c r="Z25" s="910"/>
      <c r="AA25" s="910"/>
      <c r="AB25" s="715"/>
      <c r="AC25" s="715"/>
      <c r="AD25" s="715"/>
      <c r="AE25" s="715"/>
      <c r="AF25" s="715"/>
      <c r="AG25" s="715"/>
      <c r="AH25" s="715"/>
      <c r="AI25" s="715"/>
      <c r="AJ25" s="911"/>
      <c r="AK25" s="912"/>
      <c r="AL25" s="912"/>
      <c r="AM25" s="913"/>
      <c r="AN25" s="914"/>
      <c r="AO25" s="915"/>
      <c r="AP25" s="916"/>
      <c r="AQ25" s="714" t="str">
        <f>Analysis!FH8</f>
        <v/>
      </c>
      <c r="AR25" s="714"/>
      <c r="AS25" s="714"/>
      <c r="AT25" s="714"/>
      <c r="AU25" s="714" t="str">
        <f>Analysis!FQ8</f>
        <v/>
      </c>
      <c r="AV25" s="714"/>
      <c r="AW25" s="714"/>
      <c r="AX25" s="714"/>
      <c r="AY25" s="5"/>
    </row>
    <row r="26" spans="1:51" ht="39.950000000000003" customHeight="1">
      <c r="A26" s="1"/>
      <c r="B26" s="2"/>
      <c r="C26" s="5"/>
      <c r="D26" s="712">
        <v>2</v>
      </c>
      <c r="E26" s="712"/>
      <c r="F26" s="910"/>
      <c r="G26" s="910"/>
      <c r="H26" s="910"/>
      <c r="I26" s="910"/>
      <c r="J26" s="910"/>
      <c r="K26" s="910"/>
      <c r="L26" s="910"/>
      <c r="M26" s="910"/>
      <c r="N26" s="910"/>
      <c r="O26" s="910"/>
      <c r="P26" s="910"/>
      <c r="Q26" s="910"/>
      <c r="R26" s="910"/>
      <c r="S26" s="910"/>
      <c r="T26" s="910"/>
      <c r="U26" s="910"/>
      <c r="V26" s="910"/>
      <c r="W26" s="910"/>
      <c r="X26" s="910"/>
      <c r="Y26" s="910"/>
      <c r="Z26" s="910"/>
      <c r="AA26" s="910"/>
      <c r="AB26" s="715"/>
      <c r="AC26" s="715"/>
      <c r="AD26" s="715"/>
      <c r="AE26" s="715"/>
      <c r="AF26" s="715"/>
      <c r="AG26" s="715"/>
      <c r="AH26" s="715"/>
      <c r="AI26" s="715"/>
      <c r="AJ26" s="911"/>
      <c r="AK26" s="912"/>
      <c r="AL26" s="912"/>
      <c r="AM26" s="913"/>
      <c r="AN26" s="914"/>
      <c r="AO26" s="915"/>
      <c r="AP26" s="916"/>
      <c r="AQ26" s="714" t="str">
        <f>Analysis!FH9</f>
        <v/>
      </c>
      <c r="AR26" s="714"/>
      <c r="AS26" s="714"/>
      <c r="AT26" s="714"/>
      <c r="AU26" s="714" t="str">
        <f>Analysis!FQ9</f>
        <v/>
      </c>
      <c r="AV26" s="714"/>
      <c r="AW26" s="714"/>
      <c r="AX26" s="714"/>
      <c r="AY26" s="5"/>
    </row>
    <row r="27" spans="1:51" ht="39.950000000000003" customHeight="1">
      <c r="A27" s="1"/>
      <c r="B27" s="2"/>
      <c r="C27" s="5"/>
      <c r="D27" s="712">
        <v>3</v>
      </c>
      <c r="E27" s="712"/>
      <c r="F27" s="910"/>
      <c r="G27" s="910"/>
      <c r="H27" s="910"/>
      <c r="I27" s="910"/>
      <c r="J27" s="910"/>
      <c r="K27" s="910"/>
      <c r="L27" s="910"/>
      <c r="M27" s="910"/>
      <c r="N27" s="910"/>
      <c r="O27" s="910"/>
      <c r="P27" s="910"/>
      <c r="Q27" s="910"/>
      <c r="R27" s="910"/>
      <c r="S27" s="910"/>
      <c r="T27" s="910"/>
      <c r="U27" s="910"/>
      <c r="V27" s="910"/>
      <c r="W27" s="910"/>
      <c r="X27" s="910"/>
      <c r="Y27" s="910"/>
      <c r="Z27" s="910"/>
      <c r="AA27" s="910"/>
      <c r="AB27" s="715"/>
      <c r="AC27" s="715"/>
      <c r="AD27" s="715"/>
      <c r="AE27" s="715"/>
      <c r="AF27" s="715"/>
      <c r="AG27" s="715"/>
      <c r="AH27" s="715"/>
      <c r="AI27" s="715"/>
      <c r="AJ27" s="911"/>
      <c r="AK27" s="912"/>
      <c r="AL27" s="912"/>
      <c r="AM27" s="913"/>
      <c r="AN27" s="914"/>
      <c r="AO27" s="915"/>
      <c r="AP27" s="916"/>
      <c r="AQ27" s="714" t="str">
        <f>Analysis!FH10</f>
        <v/>
      </c>
      <c r="AR27" s="714"/>
      <c r="AS27" s="714"/>
      <c r="AT27" s="714"/>
      <c r="AU27" s="714" t="str">
        <f>Analysis!FQ10</f>
        <v/>
      </c>
      <c r="AV27" s="714"/>
      <c r="AW27" s="714"/>
      <c r="AX27" s="714"/>
      <c r="AY27" s="5"/>
    </row>
    <row r="28" spans="1:51" ht="39.950000000000003" customHeight="1">
      <c r="A28" s="1"/>
      <c r="B28" s="2"/>
      <c r="C28" s="5"/>
      <c r="D28" s="712">
        <v>4</v>
      </c>
      <c r="E28" s="712"/>
      <c r="F28" s="910"/>
      <c r="G28" s="910"/>
      <c r="H28" s="910"/>
      <c r="I28" s="910"/>
      <c r="J28" s="910"/>
      <c r="K28" s="910"/>
      <c r="L28" s="910"/>
      <c r="M28" s="910"/>
      <c r="N28" s="910"/>
      <c r="O28" s="910"/>
      <c r="P28" s="910"/>
      <c r="Q28" s="910"/>
      <c r="R28" s="910"/>
      <c r="S28" s="910"/>
      <c r="T28" s="910"/>
      <c r="U28" s="910"/>
      <c r="V28" s="910"/>
      <c r="W28" s="910"/>
      <c r="X28" s="910"/>
      <c r="Y28" s="910"/>
      <c r="Z28" s="910"/>
      <c r="AA28" s="910"/>
      <c r="AB28" s="715"/>
      <c r="AC28" s="715"/>
      <c r="AD28" s="715"/>
      <c r="AE28" s="715"/>
      <c r="AF28" s="715"/>
      <c r="AG28" s="715"/>
      <c r="AH28" s="715"/>
      <c r="AI28" s="715"/>
      <c r="AJ28" s="911"/>
      <c r="AK28" s="912"/>
      <c r="AL28" s="912"/>
      <c r="AM28" s="913"/>
      <c r="AN28" s="914"/>
      <c r="AO28" s="915"/>
      <c r="AP28" s="916"/>
      <c r="AQ28" s="714" t="str">
        <f>Analysis!FH11</f>
        <v/>
      </c>
      <c r="AR28" s="714"/>
      <c r="AS28" s="714"/>
      <c r="AT28" s="714"/>
      <c r="AU28" s="714" t="str">
        <f>Analysis!FQ11</f>
        <v/>
      </c>
      <c r="AV28" s="714"/>
      <c r="AW28" s="714"/>
      <c r="AX28" s="714"/>
      <c r="AY28" s="5"/>
    </row>
    <row r="29" spans="1:51" ht="39.950000000000003" customHeight="1">
      <c r="A29" s="1"/>
      <c r="B29" s="2"/>
      <c r="C29" s="5"/>
      <c r="D29" s="712">
        <v>5</v>
      </c>
      <c r="E29" s="712"/>
      <c r="F29" s="910"/>
      <c r="G29" s="910"/>
      <c r="H29" s="910"/>
      <c r="I29" s="910"/>
      <c r="J29" s="910"/>
      <c r="K29" s="910"/>
      <c r="L29" s="910"/>
      <c r="M29" s="910"/>
      <c r="N29" s="910"/>
      <c r="O29" s="910"/>
      <c r="P29" s="910"/>
      <c r="Q29" s="910"/>
      <c r="R29" s="910"/>
      <c r="S29" s="910"/>
      <c r="T29" s="910"/>
      <c r="U29" s="910"/>
      <c r="V29" s="910"/>
      <c r="W29" s="910"/>
      <c r="X29" s="910"/>
      <c r="Y29" s="910"/>
      <c r="Z29" s="910"/>
      <c r="AA29" s="910"/>
      <c r="AB29" s="715"/>
      <c r="AC29" s="715"/>
      <c r="AD29" s="715"/>
      <c r="AE29" s="715"/>
      <c r="AF29" s="715"/>
      <c r="AG29" s="715"/>
      <c r="AH29" s="715"/>
      <c r="AI29" s="715"/>
      <c r="AJ29" s="911"/>
      <c r="AK29" s="912"/>
      <c r="AL29" s="912"/>
      <c r="AM29" s="913"/>
      <c r="AN29" s="914"/>
      <c r="AO29" s="915"/>
      <c r="AP29" s="916"/>
      <c r="AQ29" s="714" t="str">
        <f>Analysis!FH12</f>
        <v/>
      </c>
      <c r="AR29" s="714"/>
      <c r="AS29" s="714"/>
      <c r="AT29" s="714"/>
      <c r="AU29" s="714" t="str">
        <f>Analysis!FQ12</f>
        <v/>
      </c>
      <c r="AV29" s="714"/>
      <c r="AW29" s="714"/>
      <c r="AX29" s="714"/>
      <c r="AY29" s="5"/>
    </row>
    <row r="30" spans="1:51" ht="39.950000000000003" customHeight="1">
      <c r="A30" s="1"/>
      <c r="B30" s="2"/>
      <c r="C30" s="5"/>
      <c r="D30" s="712">
        <v>6</v>
      </c>
      <c r="E30" s="712"/>
      <c r="F30" s="910"/>
      <c r="G30" s="910"/>
      <c r="H30" s="910"/>
      <c r="I30" s="910"/>
      <c r="J30" s="910"/>
      <c r="K30" s="910"/>
      <c r="L30" s="910"/>
      <c r="M30" s="910"/>
      <c r="N30" s="910"/>
      <c r="O30" s="910"/>
      <c r="P30" s="910"/>
      <c r="Q30" s="910"/>
      <c r="R30" s="910"/>
      <c r="S30" s="910"/>
      <c r="T30" s="910"/>
      <c r="U30" s="910"/>
      <c r="V30" s="910"/>
      <c r="W30" s="910"/>
      <c r="X30" s="910"/>
      <c r="Y30" s="910"/>
      <c r="Z30" s="910"/>
      <c r="AA30" s="910"/>
      <c r="AB30" s="715"/>
      <c r="AC30" s="715"/>
      <c r="AD30" s="715"/>
      <c r="AE30" s="715"/>
      <c r="AF30" s="715"/>
      <c r="AG30" s="715"/>
      <c r="AH30" s="715"/>
      <c r="AI30" s="715"/>
      <c r="AJ30" s="911"/>
      <c r="AK30" s="912"/>
      <c r="AL30" s="912"/>
      <c r="AM30" s="913"/>
      <c r="AN30" s="914"/>
      <c r="AO30" s="915"/>
      <c r="AP30" s="916"/>
      <c r="AQ30" s="714" t="str">
        <f>Analysis!FH13</f>
        <v/>
      </c>
      <c r="AR30" s="714"/>
      <c r="AS30" s="714"/>
      <c r="AT30" s="714"/>
      <c r="AU30" s="714" t="str">
        <f>Analysis!FQ13</f>
        <v/>
      </c>
      <c r="AV30" s="714"/>
      <c r="AW30" s="714"/>
      <c r="AX30" s="714"/>
      <c r="AY30" s="5"/>
    </row>
    <row r="31" spans="1:51" ht="39.950000000000003" customHeight="1">
      <c r="A31" s="1"/>
      <c r="B31" s="2"/>
      <c r="C31" s="5"/>
      <c r="D31" s="712">
        <v>7</v>
      </c>
      <c r="E31" s="712"/>
      <c r="F31" s="910"/>
      <c r="G31" s="910"/>
      <c r="H31" s="910"/>
      <c r="I31" s="910"/>
      <c r="J31" s="910"/>
      <c r="K31" s="910"/>
      <c r="L31" s="910"/>
      <c r="M31" s="910"/>
      <c r="N31" s="910"/>
      <c r="O31" s="910"/>
      <c r="P31" s="910"/>
      <c r="Q31" s="910"/>
      <c r="R31" s="910"/>
      <c r="S31" s="910"/>
      <c r="T31" s="910"/>
      <c r="U31" s="910"/>
      <c r="V31" s="910"/>
      <c r="W31" s="910"/>
      <c r="X31" s="910"/>
      <c r="Y31" s="910"/>
      <c r="Z31" s="910"/>
      <c r="AA31" s="910"/>
      <c r="AB31" s="715"/>
      <c r="AC31" s="715"/>
      <c r="AD31" s="715"/>
      <c r="AE31" s="715"/>
      <c r="AF31" s="715"/>
      <c r="AG31" s="715"/>
      <c r="AH31" s="715"/>
      <c r="AI31" s="715"/>
      <c r="AJ31" s="911"/>
      <c r="AK31" s="912"/>
      <c r="AL31" s="912"/>
      <c r="AM31" s="913"/>
      <c r="AN31" s="914"/>
      <c r="AO31" s="915"/>
      <c r="AP31" s="916"/>
      <c r="AQ31" s="714" t="str">
        <f>Analysis!FH14</f>
        <v/>
      </c>
      <c r="AR31" s="714"/>
      <c r="AS31" s="714"/>
      <c r="AT31" s="714"/>
      <c r="AU31" s="714" t="str">
        <f>Analysis!FQ14</f>
        <v/>
      </c>
      <c r="AV31" s="714"/>
      <c r="AW31" s="714"/>
      <c r="AX31" s="714"/>
      <c r="AY31" s="5"/>
    </row>
    <row r="32" spans="1:51" ht="39.950000000000003" customHeight="1">
      <c r="A32" s="1"/>
      <c r="B32" s="2"/>
      <c r="C32" s="5"/>
      <c r="D32" s="712">
        <v>8</v>
      </c>
      <c r="E32" s="712"/>
      <c r="F32" s="910"/>
      <c r="G32" s="910"/>
      <c r="H32" s="910"/>
      <c r="I32" s="910"/>
      <c r="J32" s="910"/>
      <c r="K32" s="910"/>
      <c r="L32" s="910"/>
      <c r="M32" s="910"/>
      <c r="N32" s="910"/>
      <c r="O32" s="910"/>
      <c r="P32" s="910"/>
      <c r="Q32" s="910"/>
      <c r="R32" s="910"/>
      <c r="S32" s="910"/>
      <c r="T32" s="910"/>
      <c r="U32" s="910"/>
      <c r="V32" s="910"/>
      <c r="W32" s="910"/>
      <c r="X32" s="910"/>
      <c r="Y32" s="910"/>
      <c r="Z32" s="910"/>
      <c r="AA32" s="910"/>
      <c r="AB32" s="715"/>
      <c r="AC32" s="715"/>
      <c r="AD32" s="715"/>
      <c r="AE32" s="715"/>
      <c r="AF32" s="715"/>
      <c r="AG32" s="715"/>
      <c r="AH32" s="715"/>
      <c r="AI32" s="715"/>
      <c r="AJ32" s="911"/>
      <c r="AK32" s="912"/>
      <c r="AL32" s="912"/>
      <c r="AM32" s="913"/>
      <c r="AN32" s="914"/>
      <c r="AO32" s="915"/>
      <c r="AP32" s="916"/>
      <c r="AQ32" s="714" t="str">
        <f>Analysis!FH15</f>
        <v/>
      </c>
      <c r="AR32" s="714"/>
      <c r="AS32" s="714"/>
      <c r="AT32" s="714"/>
      <c r="AU32" s="714" t="str">
        <f>Analysis!FQ15</f>
        <v/>
      </c>
      <c r="AV32" s="714"/>
      <c r="AW32" s="714"/>
      <c r="AX32" s="714"/>
      <c r="AY32" s="5"/>
    </row>
    <row r="33" spans="1:51" ht="39.950000000000003" customHeight="1">
      <c r="A33" s="1"/>
      <c r="B33" s="2"/>
      <c r="C33" s="5"/>
      <c r="D33" s="712">
        <v>9</v>
      </c>
      <c r="E33" s="712"/>
      <c r="F33" s="910"/>
      <c r="G33" s="910"/>
      <c r="H33" s="910"/>
      <c r="I33" s="910"/>
      <c r="J33" s="910"/>
      <c r="K33" s="910"/>
      <c r="L33" s="910"/>
      <c r="M33" s="910"/>
      <c r="N33" s="910"/>
      <c r="O33" s="910"/>
      <c r="P33" s="910"/>
      <c r="Q33" s="910"/>
      <c r="R33" s="910"/>
      <c r="S33" s="910"/>
      <c r="T33" s="910"/>
      <c r="U33" s="910"/>
      <c r="V33" s="910"/>
      <c r="W33" s="910"/>
      <c r="X33" s="910"/>
      <c r="Y33" s="910"/>
      <c r="Z33" s="910"/>
      <c r="AA33" s="910"/>
      <c r="AB33" s="715"/>
      <c r="AC33" s="715"/>
      <c r="AD33" s="715"/>
      <c r="AE33" s="715"/>
      <c r="AF33" s="715"/>
      <c r="AG33" s="715"/>
      <c r="AH33" s="715"/>
      <c r="AI33" s="715"/>
      <c r="AJ33" s="911"/>
      <c r="AK33" s="912"/>
      <c r="AL33" s="912"/>
      <c r="AM33" s="913"/>
      <c r="AN33" s="914"/>
      <c r="AO33" s="915"/>
      <c r="AP33" s="916"/>
      <c r="AQ33" s="714" t="str">
        <f>Analysis!FH16</f>
        <v/>
      </c>
      <c r="AR33" s="714"/>
      <c r="AS33" s="714"/>
      <c r="AT33" s="714"/>
      <c r="AU33" s="714" t="str">
        <f>Analysis!FQ16</f>
        <v/>
      </c>
      <c r="AV33" s="714"/>
      <c r="AW33" s="714"/>
      <c r="AX33" s="714"/>
      <c r="AY33" s="5"/>
    </row>
    <row r="34" spans="1:51" ht="39.950000000000003" customHeight="1">
      <c r="A34" s="1"/>
      <c r="B34" s="2"/>
      <c r="C34" s="5"/>
      <c r="D34" s="712">
        <v>10</v>
      </c>
      <c r="E34" s="712"/>
      <c r="F34" s="910"/>
      <c r="G34" s="910"/>
      <c r="H34" s="910"/>
      <c r="I34" s="910"/>
      <c r="J34" s="910"/>
      <c r="K34" s="910"/>
      <c r="L34" s="910"/>
      <c r="M34" s="910"/>
      <c r="N34" s="910"/>
      <c r="O34" s="910"/>
      <c r="P34" s="910"/>
      <c r="Q34" s="910"/>
      <c r="R34" s="910"/>
      <c r="S34" s="910"/>
      <c r="T34" s="910"/>
      <c r="U34" s="910"/>
      <c r="V34" s="910"/>
      <c r="W34" s="910"/>
      <c r="X34" s="910"/>
      <c r="Y34" s="910"/>
      <c r="Z34" s="910"/>
      <c r="AA34" s="910"/>
      <c r="AB34" s="715"/>
      <c r="AC34" s="715"/>
      <c r="AD34" s="715"/>
      <c r="AE34" s="715"/>
      <c r="AF34" s="715"/>
      <c r="AG34" s="715"/>
      <c r="AH34" s="715"/>
      <c r="AI34" s="715"/>
      <c r="AJ34" s="911"/>
      <c r="AK34" s="912"/>
      <c r="AL34" s="912"/>
      <c r="AM34" s="913"/>
      <c r="AN34" s="914"/>
      <c r="AO34" s="915"/>
      <c r="AP34" s="916"/>
      <c r="AQ34" s="714" t="str">
        <f>Analysis!FH17</f>
        <v/>
      </c>
      <c r="AR34" s="714"/>
      <c r="AS34" s="714"/>
      <c r="AT34" s="714"/>
      <c r="AU34" s="714" t="str">
        <f>Analysis!FQ17</f>
        <v/>
      </c>
      <c r="AV34" s="714"/>
      <c r="AW34" s="714"/>
      <c r="AX34" s="714"/>
      <c r="AY34" s="5"/>
    </row>
    <row r="35" spans="1:51" ht="39.950000000000003" customHeight="1">
      <c r="A35" s="1"/>
      <c r="B35" s="2"/>
      <c r="C35" s="5"/>
      <c r="D35" s="712">
        <v>11</v>
      </c>
      <c r="E35" s="712"/>
      <c r="F35" s="910"/>
      <c r="G35" s="910"/>
      <c r="H35" s="910"/>
      <c r="I35" s="910"/>
      <c r="J35" s="910"/>
      <c r="K35" s="910"/>
      <c r="L35" s="910"/>
      <c r="M35" s="910"/>
      <c r="N35" s="910"/>
      <c r="O35" s="910"/>
      <c r="P35" s="910"/>
      <c r="Q35" s="910"/>
      <c r="R35" s="910"/>
      <c r="S35" s="910"/>
      <c r="T35" s="910"/>
      <c r="U35" s="910"/>
      <c r="V35" s="910"/>
      <c r="W35" s="910"/>
      <c r="X35" s="910"/>
      <c r="Y35" s="910"/>
      <c r="Z35" s="910"/>
      <c r="AA35" s="910"/>
      <c r="AB35" s="715"/>
      <c r="AC35" s="715"/>
      <c r="AD35" s="715"/>
      <c r="AE35" s="715"/>
      <c r="AF35" s="715"/>
      <c r="AG35" s="715"/>
      <c r="AH35" s="715"/>
      <c r="AI35" s="715"/>
      <c r="AJ35" s="911"/>
      <c r="AK35" s="912"/>
      <c r="AL35" s="912"/>
      <c r="AM35" s="913"/>
      <c r="AN35" s="914"/>
      <c r="AO35" s="915"/>
      <c r="AP35" s="916"/>
      <c r="AQ35" s="714" t="str">
        <f>Analysis!FH18</f>
        <v/>
      </c>
      <c r="AR35" s="714"/>
      <c r="AS35" s="714"/>
      <c r="AT35" s="714"/>
      <c r="AU35" s="714" t="str">
        <f>Analysis!FQ18</f>
        <v/>
      </c>
      <c r="AV35" s="714"/>
      <c r="AW35" s="714"/>
      <c r="AX35" s="714"/>
      <c r="AY35" s="5"/>
    </row>
    <row r="36" spans="1:51" ht="39.950000000000003" customHeight="1">
      <c r="A36" s="1"/>
      <c r="B36" s="2"/>
      <c r="C36" s="5"/>
      <c r="D36" s="712">
        <v>12</v>
      </c>
      <c r="E36" s="712"/>
      <c r="F36" s="910"/>
      <c r="G36" s="910"/>
      <c r="H36" s="910"/>
      <c r="I36" s="910"/>
      <c r="J36" s="910"/>
      <c r="K36" s="910"/>
      <c r="L36" s="910"/>
      <c r="M36" s="910"/>
      <c r="N36" s="910"/>
      <c r="O36" s="910"/>
      <c r="P36" s="910"/>
      <c r="Q36" s="910"/>
      <c r="R36" s="910"/>
      <c r="S36" s="910"/>
      <c r="T36" s="910"/>
      <c r="U36" s="910"/>
      <c r="V36" s="910"/>
      <c r="W36" s="910"/>
      <c r="X36" s="910"/>
      <c r="Y36" s="910"/>
      <c r="Z36" s="910"/>
      <c r="AA36" s="910"/>
      <c r="AB36" s="715"/>
      <c r="AC36" s="715"/>
      <c r="AD36" s="715"/>
      <c r="AE36" s="715"/>
      <c r="AF36" s="715"/>
      <c r="AG36" s="715"/>
      <c r="AH36" s="715"/>
      <c r="AI36" s="715"/>
      <c r="AJ36" s="911"/>
      <c r="AK36" s="912"/>
      <c r="AL36" s="912"/>
      <c r="AM36" s="913"/>
      <c r="AN36" s="914"/>
      <c r="AO36" s="915"/>
      <c r="AP36" s="916"/>
      <c r="AQ36" s="714" t="str">
        <f>Analysis!FH19</f>
        <v/>
      </c>
      <c r="AR36" s="714"/>
      <c r="AS36" s="714"/>
      <c r="AT36" s="714"/>
      <c r="AU36" s="714" t="str">
        <f>Analysis!FQ19</f>
        <v/>
      </c>
      <c r="AV36" s="714"/>
      <c r="AW36" s="714"/>
      <c r="AX36" s="714"/>
      <c r="AY36" s="5"/>
    </row>
    <row r="37" spans="1:51" ht="39.950000000000003" customHeight="1">
      <c r="A37" s="1"/>
      <c r="B37" s="2"/>
      <c r="C37" s="5"/>
      <c r="D37" s="712">
        <v>13</v>
      </c>
      <c r="E37" s="712"/>
      <c r="F37" s="910"/>
      <c r="G37" s="910"/>
      <c r="H37" s="910"/>
      <c r="I37" s="910"/>
      <c r="J37" s="910"/>
      <c r="K37" s="910"/>
      <c r="L37" s="910"/>
      <c r="M37" s="910"/>
      <c r="N37" s="910"/>
      <c r="O37" s="910"/>
      <c r="P37" s="910"/>
      <c r="Q37" s="910"/>
      <c r="R37" s="910"/>
      <c r="S37" s="910"/>
      <c r="T37" s="910"/>
      <c r="U37" s="910"/>
      <c r="V37" s="910"/>
      <c r="W37" s="910"/>
      <c r="X37" s="910"/>
      <c r="Y37" s="910"/>
      <c r="Z37" s="910"/>
      <c r="AA37" s="910"/>
      <c r="AB37" s="715"/>
      <c r="AC37" s="715"/>
      <c r="AD37" s="715"/>
      <c r="AE37" s="715"/>
      <c r="AF37" s="715"/>
      <c r="AG37" s="715"/>
      <c r="AH37" s="715"/>
      <c r="AI37" s="715"/>
      <c r="AJ37" s="911"/>
      <c r="AK37" s="912"/>
      <c r="AL37" s="912"/>
      <c r="AM37" s="913"/>
      <c r="AN37" s="914"/>
      <c r="AO37" s="915"/>
      <c r="AP37" s="916"/>
      <c r="AQ37" s="714" t="str">
        <f>Analysis!FH20</f>
        <v/>
      </c>
      <c r="AR37" s="714"/>
      <c r="AS37" s="714"/>
      <c r="AT37" s="714"/>
      <c r="AU37" s="714" t="str">
        <f>Analysis!FQ20</f>
        <v/>
      </c>
      <c r="AV37" s="714"/>
      <c r="AW37" s="714"/>
      <c r="AX37" s="714"/>
      <c r="AY37" s="5"/>
    </row>
    <row r="38" spans="1:51" ht="39.950000000000003" customHeight="1">
      <c r="A38" s="1"/>
      <c r="B38" s="2"/>
      <c r="C38" s="5"/>
      <c r="D38" s="712">
        <v>14</v>
      </c>
      <c r="E38" s="712"/>
      <c r="F38" s="910"/>
      <c r="G38" s="910"/>
      <c r="H38" s="910"/>
      <c r="I38" s="910"/>
      <c r="J38" s="910"/>
      <c r="K38" s="910"/>
      <c r="L38" s="910"/>
      <c r="M38" s="910"/>
      <c r="N38" s="910"/>
      <c r="O38" s="910"/>
      <c r="P38" s="910"/>
      <c r="Q38" s="910"/>
      <c r="R38" s="910"/>
      <c r="S38" s="910"/>
      <c r="T38" s="910"/>
      <c r="U38" s="910"/>
      <c r="V38" s="910"/>
      <c r="W38" s="910"/>
      <c r="X38" s="910"/>
      <c r="Y38" s="910"/>
      <c r="Z38" s="910"/>
      <c r="AA38" s="910"/>
      <c r="AB38" s="715"/>
      <c r="AC38" s="715"/>
      <c r="AD38" s="715"/>
      <c r="AE38" s="715"/>
      <c r="AF38" s="715"/>
      <c r="AG38" s="715"/>
      <c r="AH38" s="715"/>
      <c r="AI38" s="715"/>
      <c r="AJ38" s="911"/>
      <c r="AK38" s="912"/>
      <c r="AL38" s="912"/>
      <c r="AM38" s="913"/>
      <c r="AN38" s="914"/>
      <c r="AO38" s="915"/>
      <c r="AP38" s="916"/>
      <c r="AQ38" s="714" t="str">
        <f>Analysis!FH21</f>
        <v/>
      </c>
      <c r="AR38" s="714"/>
      <c r="AS38" s="714"/>
      <c r="AT38" s="714"/>
      <c r="AU38" s="714" t="str">
        <f>Analysis!FQ21</f>
        <v/>
      </c>
      <c r="AV38" s="714"/>
      <c r="AW38" s="714"/>
      <c r="AX38" s="714"/>
      <c r="AY38" s="5"/>
    </row>
    <row r="39" spans="1:51" ht="39.950000000000003" customHeight="1">
      <c r="A39" s="1"/>
      <c r="B39" s="2"/>
      <c r="C39" s="5"/>
      <c r="D39" s="712">
        <v>15</v>
      </c>
      <c r="E39" s="712"/>
      <c r="F39" s="910"/>
      <c r="G39" s="910"/>
      <c r="H39" s="910"/>
      <c r="I39" s="910"/>
      <c r="J39" s="910"/>
      <c r="K39" s="910"/>
      <c r="L39" s="910"/>
      <c r="M39" s="910"/>
      <c r="N39" s="910"/>
      <c r="O39" s="910"/>
      <c r="P39" s="910"/>
      <c r="Q39" s="910"/>
      <c r="R39" s="910"/>
      <c r="S39" s="910"/>
      <c r="T39" s="910"/>
      <c r="U39" s="910"/>
      <c r="V39" s="910"/>
      <c r="W39" s="910"/>
      <c r="X39" s="910"/>
      <c r="Y39" s="910"/>
      <c r="Z39" s="910"/>
      <c r="AA39" s="910"/>
      <c r="AB39" s="715"/>
      <c r="AC39" s="715"/>
      <c r="AD39" s="715"/>
      <c r="AE39" s="715"/>
      <c r="AF39" s="715"/>
      <c r="AG39" s="715"/>
      <c r="AH39" s="715"/>
      <c r="AI39" s="715"/>
      <c r="AJ39" s="911"/>
      <c r="AK39" s="912"/>
      <c r="AL39" s="912"/>
      <c r="AM39" s="913"/>
      <c r="AN39" s="914"/>
      <c r="AO39" s="915"/>
      <c r="AP39" s="916"/>
      <c r="AQ39" s="714" t="str">
        <f>Analysis!FH22</f>
        <v/>
      </c>
      <c r="AR39" s="714"/>
      <c r="AS39" s="714"/>
      <c r="AT39" s="714"/>
      <c r="AU39" s="714" t="str">
        <f>Analysis!FQ22</f>
        <v/>
      </c>
      <c r="AV39" s="714"/>
      <c r="AW39" s="714"/>
      <c r="AX39" s="714"/>
      <c r="AY39" s="5"/>
    </row>
    <row r="40" spans="1:51" ht="39.950000000000003" customHeight="1">
      <c r="A40" s="1"/>
      <c r="B40" s="2"/>
      <c r="C40" s="5"/>
      <c r="D40" s="712">
        <v>16</v>
      </c>
      <c r="E40" s="712"/>
      <c r="F40" s="910"/>
      <c r="G40" s="910"/>
      <c r="H40" s="910"/>
      <c r="I40" s="910"/>
      <c r="J40" s="910"/>
      <c r="K40" s="910"/>
      <c r="L40" s="910"/>
      <c r="M40" s="910"/>
      <c r="N40" s="910"/>
      <c r="O40" s="910"/>
      <c r="P40" s="910"/>
      <c r="Q40" s="910"/>
      <c r="R40" s="910"/>
      <c r="S40" s="910"/>
      <c r="T40" s="910"/>
      <c r="U40" s="910"/>
      <c r="V40" s="910"/>
      <c r="W40" s="910"/>
      <c r="X40" s="910"/>
      <c r="Y40" s="910"/>
      <c r="Z40" s="910"/>
      <c r="AA40" s="910"/>
      <c r="AB40" s="715"/>
      <c r="AC40" s="715"/>
      <c r="AD40" s="715"/>
      <c r="AE40" s="715"/>
      <c r="AF40" s="715"/>
      <c r="AG40" s="715"/>
      <c r="AH40" s="715"/>
      <c r="AI40" s="715"/>
      <c r="AJ40" s="911"/>
      <c r="AK40" s="912"/>
      <c r="AL40" s="912"/>
      <c r="AM40" s="913"/>
      <c r="AN40" s="914"/>
      <c r="AO40" s="915"/>
      <c r="AP40" s="916"/>
      <c r="AQ40" s="714" t="str">
        <f>Analysis!FH23</f>
        <v/>
      </c>
      <c r="AR40" s="714"/>
      <c r="AS40" s="714"/>
      <c r="AT40" s="714"/>
      <c r="AU40" s="714" t="str">
        <f>Analysis!FQ23</f>
        <v/>
      </c>
      <c r="AV40" s="714"/>
      <c r="AW40" s="714"/>
      <c r="AX40" s="714"/>
      <c r="AY40" s="5"/>
    </row>
    <row r="41" spans="1:51" ht="39.950000000000003" customHeight="1">
      <c r="A41" s="1"/>
      <c r="B41" s="2"/>
      <c r="C41" s="5"/>
      <c r="D41" s="712">
        <v>17</v>
      </c>
      <c r="E41" s="712"/>
      <c r="F41" s="910"/>
      <c r="G41" s="910"/>
      <c r="H41" s="910"/>
      <c r="I41" s="910"/>
      <c r="J41" s="910"/>
      <c r="K41" s="910"/>
      <c r="L41" s="910"/>
      <c r="M41" s="910"/>
      <c r="N41" s="910"/>
      <c r="O41" s="910"/>
      <c r="P41" s="910"/>
      <c r="Q41" s="910"/>
      <c r="R41" s="910"/>
      <c r="S41" s="910"/>
      <c r="T41" s="910"/>
      <c r="U41" s="910"/>
      <c r="V41" s="910"/>
      <c r="W41" s="910"/>
      <c r="X41" s="910"/>
      <c r="Y41" s="910"/>
      <c r="Z41" s="910"/>
      <c r="AA41" s="910"/>
      <c r="AB41" s="715"/>
      <c r="AC41" s="715"/>
      <c r="AD41" s="715"/>
      <c r="AE41" s="715"/>
      <c r="AF41" s="715"/>
      <c r="AG41" s="715"/>
      <c r="AH41" s="715"/>
      <c r="AI41" s="715"/>
      <c r="AJ41" s="911"/>
      <c r="AK41" s="912"/>
      <c r="AL41" s="912"/>
      <c r="AM41" s="913"/>
      <c r="AN41" s="914"/>
      <c r="AO41" s="915"/>
      <c r="AP41" s="916"/>
      <c r="AQ41" s="714" t="str">
        <f>Analysis!FH24</f>
        <v/>
      </c>
      <c r="AR41" s="714"/>
      <c r="AS41" s="714"/>
      <c r="AT41" s="714"/>
      <c r="AU41" s="714" t="str">
        <f>Analysis!FQ24</f>
        <v/>
      </c>
      <c r="AV41" s="714"/>
      <c r="AW41" s="714"/>
      <c r="AX41" s="714"/>
      <c r="AY41" s="5"/>
    </row>
    <row r="42" spans="1:51" ht="39.950000000000003" customHeight="1">
      <c r="A42" s="1"/>
      <c r="B42" s="2"/>
      <c r="C42" s="5"/>
      <c r="D42" s="712">
        <v>18</v>
      </c>
      <c r="E42" s="712"/>
      <c r="F42" s="910"/>
      <c r="G42" s="910"/>
      <c r="H42" s="910"/>
      <c r="I42" s="910"/>
      <c r="J42" s="910"/>
      <c r="K42" s="910"/>
      <c r="L42" s="910"/>
      <c r="M42" s="910"/>
      <c r="N42" s="910"/>
      <c r="O42" s="910"/>
      <c r="P42" s="910"/>
      <c r="Q42" s="910"/>
      <c r="R42" s="910"/>
      <c r="S42" s="910"/>
      <c r="T42" s="910"/>
      <c r="U42" s="910"/>
      <c r="V42" s="910"/>
      <c r="W42" s="910"/>
      <c r="X42" s="910"/>
      <c r="Y42" s="910"/>
      <c r="Z42" s="910"/>
      <c r="AA42" s="910"/>
      <c r="AB42" s="715"/>
      <c r="AC42" s="715"/>
      <c r="AD42" s="715"/>
      <c r="AE42" s="715"/>
      <c r="AF42" s="715"/>
      <c r="AG42" s="715"/>
      <c r="AH42" s="715"/>
      <c r="AI42" s="715"/>
      <c r="AJ42" s="911"/>
      <c r="AK42" s="912"/>
      <c r="AL42" s="912"/>
      <c r="AM42" s="913"/>
      <c r="AN42" s="914"/>
      <c r="AO42" s="915"/>
      <c r="AP42" s="916"/>
      <c r="AQ42" s="714" t="str">
        <f>Analysis!FH25</f>
        <v/>
      </c>
      <c r="AR42" s="714"/>
      <c r="AS42" s="714"/>
      <c r="AT42" s="714"/>
      <c r="AU42" s="714" t="str">
        <f>Analysis!FQ25</f>
        <v/>
      </c>
      <c r="AV42" s="714"/>
      <c r="AW42" s="714"/>
      <c r="AX42" s="714"/>
      <c r="AY42" s="5"/>
    </row>
    <row r="43" spans="1:51" ht="39.950000000000003" customHeight="1">
      <c r="A43" s="1"/>
      <c r="B43" s="2"/>
      <c r="C43" s="5"/>
      <c r="D43" s="712">
        <v>19</v>
      </c>
      <c r="E43" s="712"/>
      <c r="F43" s="910"/>
      <c r="G43" s="910"/>
      <c r="H43" s="910"/>
      <c r="I43" s="910"/>
      <c r="J43" s="910"/>
      <c r="K43" s="910"/>
      <c r="L43" s="910"/>
      <c r="M43" s="910"/>
      <c r="N43" s="910"/>
      <c r="O43" s="910"/>
      <c r="P43" s="910"/>
      <c r="Q43" s="910"/>
      <c r="R43" s="910"/>
      <c r="S43" s="910"/>
      <c r="T43" s="910"/>
      <c r="U43" s="910"/>
      <c r="V43" s="910"/>
      <c r="W43" s="910"/>
      <c r="X43" s="910"/>
      <c r="Y43" s="910"/>
      <c r="Z43" s="910"/>
      <c r="AA43" s="910"/>
      <c r="AB43" s="715"/>
      <c r="AC43" s="715"/>
      <c r="AD43" s="715"/>
      <c r="AE43" s="715"/>
      <c r="AF43" s="715"/>
      <c r="AG43" s="715"/>
      <c r="AH43" s="715"/>
      <c r="AI43" s="715"/>
      <c r="AJ43" s="911"/>
      <c r="AK43" s="912"/>
      <c r="AL43" s="912"/>
      <c r="AM43" s="913"/>
      <c r="AN43" s="914"/>
      <c r="AO43" s="915"/>
      <c r="AP43" s="916"/>
      <c r="AQ43" s="714" t="str">
        <f>Analysis!FH26</f>
        <v/>
      </c>
      <c r="AR43" s="714"/>
      <c r="AS43" s="714"/>
      <c r="AT43" s="714"/>
      <c r="AU43" s="714" t="str">
        <f>Analysis!FQ26</f>
        <v/>
      </c>
      <c r="AV43" s="714"/>
      <c r="AW43" s="714"/>
      <c r="AX43" s="714"/>
      <c r="AY43" s="5"/>
    </row>
    <row r="44" spans="1:51" ht="39.950000000000003" customHeight="1">
      <c r="A44" s="1"/>
      <c r="B44" s="2"/>
      <c r="C44" s="5"/>
      <c r="D44" s="712">
        <v>20</v>
      </c>
      <c r="E44" s="712"/>
      <c r="F44" s="910"/>
      <c r="G44" s="910"/>
      <c r="H44" s="910"/>
      <c r="I44" s="910"/>
      <c r="J44" s="910"/>
      <c r="K44" s="910"/>
      <c r="L44" s="910"/>
      <c r="M44" s="910"/>
      <c r="N44" s="910"/>
      <c r="O44" s="910"/>
      <c r="P44" s="910"/>
      <c r="Q44" s="910"/>
      <c r="R44" s="910"/>
      <c r="S44" s="910"/>
      <c r="T44" s="910"/>
      <c r="U44" s="910"/>
      <c r="V44" s="910"/>
      <c r="W44" s="910"/>
      <c r="X44" s="910"/>
      <c r="Y44" s="910"/>
      <c r="Z44" s="910"/>
      <c r="AA44" s="910"/>
      <c r="AB44" s="715"/>
      <c r="AC44" s="715"/>
      <c r="AD44" s="715"/>
      <c r="AE44" s="715"/>
      <c r="AF44" s="715"/>
      <c r="AG44" s="715"/>
      <c r="AH44" s="715"/>
      <c r="AI44" s="715"/>
      <c r="AJ44" s="911"/>
      <c r="AK44" s="912"/>
      <c r="AL44" s="912"/>
      <c r="AM44" s="913"/>
      <c r="AN44" s="914"/>
      <c r="AO44" s="915"/>
      <c r="AP44" s="916"/>
      <c r="AQ44" s="714" t="str">
        <f>Analysis!FH27</f>
        <v/>
      </c>
      <c r="AR44" s="714"/>
      <c r="AS44" s="714"/>
      <c r="AT44" s="714"/>
      <c r="AU44" s="714" t="str">
        <f>Analysis!FQ27</f>
        <v/>
      </c>
      <c r="AV44" s="714"/>
      <c r="AW44" s="714"/>
      <c r="AX44" s="714"/>
      <c r="AY44" s="5"/>
    </row>
    <row r="45" spans="1:51" ht="15" customHeight="1">
      <c r="A45" s="1"/>
      <c r="B45" s="2"/>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row>
    <row r="46" spans="1:51" ht="15" customHeight="1">
      <c r="A46" s="1"/>
      <c r="B46" s="2"/>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row>
    <row r="47" spans="1:51" ht="15" customHeight="1">
      <c r="A47" s="1"/>
      <c r="B47" s="2"/>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row>
    <row r="48" spans="1:51" ht="15" customHeight="1">
      <c r="A48" s="1"/>
      <c r="B48" s="2"/>
      <c r="C48" s="7" t="str">
        <f>ProgramName</f>
        <v>Energy Smart Program</v>
      </c>
      <c r="D48" s="8"/>
      <c r="E48" s="8"/>
      <c r="F48" s="8"/>
      <c r="G48" s="8"/>
      <c r="H48" s="8"/>
      <c r="I48" s="8"/>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457" t="str">
        <f>ProgramVersion</f>
        <v>Version 1.1</v>
      </c>
      <c r="AR48" s="457"/>
      <c r="AS48" s="457"/>
      <c r="AT48" s="457"/>
      <c r="AU48" s="457"/>
      <c r="AV48" s="457"/>
      <c r="AW48" s="457"/>
      <c r="AX48" s="457"/>
      <c r="AY48" s="457"/>
    </row>
    <row r="49" spans="1:51" ht="15" customHeight="1">
      <c r="A49" s="1"/>
      <c r="B49" s="2"/>
      <c r="C49" s="7" t="str">
        <f>ProgramNumber</f>
        <v>504.229.6868</v>
      </c>
      <c r="D49" s="8"/>
      <c r="E49" s="8"/>
      <c r="F49" s="8"/>
      <c r="G49" s="8"/>
      <c r="H49" s="8"/>
      <c r="I49" s="8"/>
      <c r="J49" s="7"/>
      <c r="K49" s="7"/>
      <c r="L49" s="7"/>
      <c r="M49" s="7"/>
      <c r="N49" s="7"/>
      <c r="O49" s="7"/>
      <c r="P49" s="7"/>
      <c r="Q49" s="7"/>
      <c r="R49" s="7"/>
      <c r="S49" s="7"/>
      <c r="T49" s="7"/>
      <c r="U49" s="7"/>
      <c r="V49" s="7"/>
      <c r="W49" s="7"/>
      <c r="X49" s="7"/>
      <c r="Y49" s="7"/>
      <c r="Z49" s="7"/>
      <c r="AA49" s="16" t="str">
        <f>ApplicationType</f>
        <v>New Construction Solutions Program</v>
      </c>
      <c r="AB49" s="7"/>
      <c r="AC49" s="7"/>
      <c r="AD49" s="7"/>
      <c r="AE49" s="7"/>
      <c r="AF49" s="7"/>
      <c r="AG49" s="7"/>
      <c r="AH49" s="7"/>
      <c r="AI49" s="7"/>
      <c r="AJ49" s="7"/>
      <c r="AK49" s="7"/>
      <c r="AL49" s="7"/>
      <c r="AM49" s="7"/>
      <c r="AN49" s="7"/>
      <c r="AO49" s="7"/>
      <c r="AP49" s="7"/>
      <c r="AQ49" s="422" t="str">
        <f>ProgramPropertyName</f>
        <v>Product of APTIM Environmental &amp; Infrastructure, LLC</v>
      </c>
      <c r="AR49" s="422"/>
      <c r="AS49" s="422"/>
      <c r="AT49" s="422"/>
      <c r="AU49" s="422"/>
      <c r="AV49" s="422"/>
      <c r="AW49" s="422"/>
      <c r="AX49" s="422"/>
      <c r="AY49" s="422"/>
    </row>
    <row r="50" spans="1:51" ht="15" customHeight="1">
      <c r="A50" s="1"/>
      <c r="B50" s="2"/>
      <c r="C50" s="15" t="s">
        <v>32</v>
      </c>
      <c r="D50" s="8"/>
      <c r="E50" s="8"/>
      <c r="F50" s="8"/>
      <c r="G50" s="8"/>
      <c r="H50" s="8"/>
      <c r="I50" s="8"/>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422"/>
      <c r="AR50" s="422"/>
      <c r="AS50" s="422"/>
      <c r="AT50" s="422"/>
      <c r="AU50" s="422"/>
      <c r="AV50" s="422"/>
      <c r="AW50" s="422"/>
      <c r="AX50" s="422"/>
      <c r="AY50" s="422"/>
    </row>
    <row r="51" spans="1:51" ht="15" hidden="1" customHeight="1"/>
    <row r="52" spans="1:51" ht="15" hidden="1" customHeight="1"/>
    <row r="53" spans="1:51" ht="15" hidden="1" customHeight="1"/>
    <row r="54" spans="1:51" ht="15" hidden="1" customHeight="1"/>
    <row r="55" spans="1:51" ht="15" hidden="1" customHeight="1"/>
    <row r="56" spans="1:51" ht="15" hidden="1" customHeight="1"/>
    <row r="57" spans="1:51" ht="15" hidden="1" customHeight="1"/>
    <row r="58" spans="1:51" ht="15" hidden="1" customHeight="1"/>
    <row r="59" spans="1:51" ht="15" hidden="1" customHeight="1"/>
    <row r="60" spans="1:51" ht="15" hidden="1" customHeight="1"/>
    <row r="61" spans="1:51" ht="15" hidden="1" customHeight="1"/>
    <row r="62" spans="1:51" ht="15" hidden="1" customHeight="1"/>
    <row r="63" spans="1:51" ht="15" hidden="1" customHeight="1"/>
    <row r="64" spans="1:51"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row r="8821" ht="15" hidden="1"/>
    <row r="8822" ht="15" hidden="1"/>
    <row r="8823" ht="15" hidden="1"/>
    <row r="8824" ht="15" hidden="1"/>
    <row r="8825" ht="15" hidden="1"/>
    <row r="8826" ht="14.45" hidden="1" customHeight="1"/>
    <row r="8827" ht="14.45" hidden="1" customHeight="1"/>
    <row r="8828" ht="14.45" hidden="1" customHeight="1"/>
    <row r="8829" ht="14.45" hidden="1" customHeight="1"/>
    <row r="8830" ht="14.45" hidden="1" customHeight="1"/>
    <row r="8831" ht="14.45" hidden="1" customHeight="1"/>
    <row r="8832" ht="14.45" hidden="1" customHeight="1"/>
    <row r="8833" ht="14.45" hidden="1" customHeight="1"/>
    <row r="8834" ht="14.45" hidden="1" customHeight="1"/>
    <row r="8835" ht="14.45" hidden="1" customHeight="1"/>
    <row r="8836" ht="14.45" hidden="1" customHeight="1"/>
    <row r="8837" ht="14.45" hidden="1" customHeight="1"/>
    <row r="8838" ht="14.45" hidden="1" customHeight="1"/>
    <row r="8839" ht="14.45" hidden="1" customHeight="1"/>
    <row r="8840" ht="14.45" hidden="1" customHeight="1"/>
    <row r="8841" ht="14.45" hidden="1" customHeight="1"/>
    <row r="8842" ht="14.45" hidden="1" customHeight="1"/>
    <row r="8843" ht="14.45" hidden="1" customHeight="1"/>
    <row r="8844" ht="14.45" hidden="1" customHeight="1"/>
    <row r="8845" ht="14.45" hidden="1" customHeight="1"/>
    <row r="8846" ht="14.45" hidden="1" customHeight="1"/>
    <row r="8847" ht="14.45" hidden="1" customHeight="1"/>
    <row r="8848" ht="14.45" hidden="1" customHeight="1"/>
  </sheetData>
  <sheetProtection algorithmName="SHA-512" hashValue="OQ9QCDo31p0uygrlNd4myzUhHsYMN5xWvuu4bPyY6NSRvbxAx5VVTatwhPJ/nSx+WjJQkcJrVqDoWKe9iuG+XA==" saltValue="SBu2SDOQKPxcxmYHKr9OEg==" spinCount="100000" sheet="1" objects="1" scenarios="1"/>
  <mergeCells count="177">
    <mergeCell ref="AN26:AP26"/>
    <mergeCell ref="AN27:AP27"/>
    <mergeCell ref="AN28:AP28"/>
    <mergeCell ref="AN29:AP29"/>
    <mergeCell ref="AN30:AP30"/>
    <mergeCell ref="AN31:AP31"/>
    <mergeCell ref="AN32:AP32"/>
    <mergeCell ref="AN33:AP33"/>
    <mergeCell ref="AN34:AP34"/>
    <mergeCell ref="AJ26:AM26"/>
    <mergeCell ref="AJ27:AM27"/>
    <mergeCell ref="AJ28:AM28"/>
    <mergeCell ref="AJ29:AM29"/>
    <mergeCell ref="AJ30:AM30"/>
    <mergeCell ref="AJ31:AM31"/>
    <mergeCell ref="AQ44:AT44"/>
    <mergeCell ref="AU44:AX44"/>
    <mergeCell ref="AQ41:AT41"/>
    <mergeCell ref="AU41:AX41"/>
    <mergeCell ref="AQ42:AT42"/>
    <mergeCell ref="AU42:AX42"/>
    <mergeCell ref="AQ43:AT43"/>
    <mergeCell ref="AU43:AX43"/>
    <mergeCell ref="AQ38:AT38"/>
    <mergeCell ref="AU38:AX38"/>
    <mergeCell ref="AQ39:AT39"/>
    <mergeCell ref="AU39:AX39"/>
    <mergeCell ref="AQ40:AT40"/>
    <mergeCell ref="AU40:AX40"/>
    <mergeCell ref="AQ35:AT35"/>
    <mergeCell ref="AU35:AX35"/>
    <mergeCell ref="AQ36:AT36"/>
    <mergeCell ref="AU36:AX36"/>
    <mergeCell ref="AQ37:AT37"/>
    <mergeCell ref="AU37:AX37"/>
    <mergeCell ref="AQ32:AT32"/>
    <mergeCell ref="AU32:AX32"/>
    <mergeCell ref="AQ33:AT33"/>
    <mergeCell ref="AU33:AX33"/>
    <mergeCell ref="AQ34:AT34"/>
    <mergeCell ref="AU34:AX34"/>
    <mergeCell ref="AQ29:AT29"/>
    <mergeCell ref="AU29:AX29"/>
    <mergeCell ref="AQ30:AT30"/>
    <mergeCell ref="AU30:AX30"/>
    <mergeCell ref="AQ31:AT31"/>
    <mergeCell ref="AU31:AX31"/>
    <mergeCell ref="AU26:AX26"/>
    <mergeCell ref="AQ27:AT27"/>
    <mergeCell ref="AU27:AX27"/>
    <mergeCell ref="AQ28:AT28"/>
    <mergeCell ref="AU28:AX28"/>
    <mergeCell ref="F44:AA44"/>
    <mergeCell ref="AB44:AE44"/>
    <mergeCell ref="AF44:AI44"/>
    <mergeCell ref="F43:AA43"/>
    <mergeCell ref="AB43:AE43"/>
    <mergeCell ref="AF43:AI43"/>
    <mergeCell ref="AN43:AP43"/>
    <mergeCell ref="AN44:AP44"/>
    <mergeCell ref="AJ43:AM43"/>
    <mergeCell ref="AJ44:AM44"/>
    <mergeCell ref="F42:AA42"/>
    <mergeCell ref="AB42:AE42"/>
    <mergeCell ref="AF42:AI42"/>
    <mergeCell ref="F41:AA41"/>
    <mergeCell ref="AB41:AE41"/>
    <mergeCell ref="AF41:AI41"/>
    <mergeCell ref="AN41:AP41"/>
    <mergeCell ref="AN42:AP42"/>
    <mergeCell ref="AJ41:AM41"/>
    <mergeCell ref="AJ42:AM42"/>
    <mergeCell ref="AB40:AE40"/>
    <mergeCell ref="AF40:AI40"/>
    <mergeCell ref="F39:AA39"/>
    <mergeCell ref="AB39:AE39"/>
    <mergeCell ref="AF39:AI39"/>
    <mergeCell ref="F40:AA40"/>
    <mergeCell ref="AN39:AP39"/>
    <mergeCell ref="AN40:AP40"/>
    <mergeCell ref="AJ39:AM39"/>
    <mergeCell ref="AJ40:AM40"/>
    <mergeCell ref="AB38:AE38"/>
    <mergeCell ref="AF38:AI38"/>
    <mergeCell ref="F37:AA37"/>
    <mergeCell ref="AB37:AE37"/>
    <mergeCell ref="AF37:AI37"/>
    <mergeCell ref="F38:AA38"/>
    <mergeCell ref="AN37:AP37"/>
    <mergeCell ref="AN38:AP38"/>
    <mergeCell ref="AJ37:AM37"/>
    <mergeCell ref="AJ38:AM38"/>
    <mergeCell ref="AB36:AE36"/>
    <mergeCell ref="AF36:AI36"/>
    <mergeCell ref="F35:AA35"/>
    <mergeCell ref="AB35:AE35"/>
    <mergeCell ref="AF35:AI35"/>
    <mergeCell ref="F36:AA36"/>
    <mergeCell ref="AN35:AP35"/>
    <mergeCell ref="AN36:AP36"/>
    <mergeCell ref="AJ35:AM35"/>
    <mergeCell ref="AJ36:AM36"/>
    <mergeCell ref="AJ34:AM34"/>
    <mergeCell ref="AF29:AI29"/>
    <mergeCell ref="AB32:AE32"/>
    <mergeCell ref="AF32:AI32"/>
    <mergeCell ref="F31:AA31"/>
    <mergeCell ref="AB31:AE31"/>
    <mergeCell ref="AF31:AI31"/>
    <mergeCell ref="F32:AA32"/>
    <mergeCell ref="AB30:AE30"/>
    <mergeCell ref="AF30:AI30"/>
    <mergeCell ref="F29:AA29"/>
    <mergeCell ref="AB29:AE29"/>
    <mergeCell ref="AJ32:AM32"/>
    <mergeCell ref="AQ18:AT19"/>
    <mergeCell ref="AU18:AX19"/>
    <mergeCell ref="D18:AI19"/>
    <mergeCell ref="AQ25:AT25"/>
    <mergeCell ref="AU25:AX25"/>
    <mergeCell ref="AF25:AI25"/>
    <mergeCell ref="AB25:AE25"/>
    <mergeCell ref="F25:AA25"/>
    <mergeCell ref="AN18:AP19"/>
    <mergeCell ref="AN25:AP25"/>
    <mergeCell ref="AJ18:AM19"/>
    <mergeCell ref="AJ25:AM25"/>
    <mergeCell ref="AN20:AP24"/>
    <mergeCell ref="AJ20:AM24"/>
    <mergeCell ref="AQ48:AY48"/>
    <mergeCell ref="AQ49:AY50"/>
    <mergeCell ref="G12:AV13"/>
    <mergeCell ref="D15:AX16"/>
    <mergeCell ref="D20:E24"/>
    <mergeCell ref="AF20:AI24"/>
    <mergeCell ref="AU20:AX24"/>
    <mergeCell ref="D34:E34"/>
    <mergeCell ref="D35:E35"/>
    <mergeCell ref="D26:E26"/>
    <mergeCell ref="D27:E27"/>
    <mergeCell ref="D28:E28"/>
    <mergeCell ref="D29:E29"/>
    <mergeCell ref="D30:E30"/>
    <mergeCell ref="AB20:AE24"/>
    <mergeCell ref="F20:AA24"/>
    <mergeCell ref="D25:E25"/>
    <mergeCell ref="D41:E41"/>
    <mergeCell ref="AB27:AE27"/>
    <mergeCell ref="AF27:AI27"/>
    <mergeCell ref="F28:AA28"/>
    <mergeCell ref="AB28:AE28"/>
    <mergeCell ref="D42:E42"/>
    <mergeCell ref="D43:E43"/>
    <mergeCell ref="D44:E44"/>
    <mergeCell ref="AQ20:AT24"/>
    <mergeCell ref="F26:AA26"/>
    <mergeCell ref="AB26:AE26"/>
    <mergeCell ref="AF26:AI26"/>
    <mergeCell ref="AQ26:AT26"/>
    <mergeCell ref="AF28:AI28"/>
    <mergeCell ref="D36:E36"/>
    <mergeCell ref="D37:E37"/>
    <mergeCell ref="D38:E38"/>
    <mergeCell ref="D39:E39"/>
    <mergeCell ref="D40:E40"/>
    <mergeCell ref="D31:E31"/>
    <mergeCell ref="D32:E32"/>
    <mergeCell ref="D33:E33"/>
    <mergeCell ref="F27:AA27"/>
    <mergeCell ref="F30:AA30"/>
    <mergeCell ref="AB34:AE34"/>
    <mergeCell ref="AF34:AI34"/>
    <mergeCell ref="F33:AA33"/>
    <mergeCell ref="AB33:AE33"/>
    <mergeCell ref="AF33:AI33"/>
    <mergeCell ref="F34:AA34"/>
    <mergeCell ref="AJ33:AM33"/>
  </mergeCells>
  <conditionalFormatting sqref="F25:F44">
    <cfRule type="expression" dxfId="36" priority="15">
      <formula>ISBLANK(F25)</formula>
    </cfRule>
  </conditionalFormatting>
  <conditionalFormatting sqref="AB25:AE44">
    <cfRule type="expression" dxfId="35" priority="14">
      <formula>ISBLANK(AB25)</formula>
    </cfRule>
  </conditionalFormatting>
  <conditionalFormatting sqref="AF25:AI44">
    <cfRule type="expression" dxfId="34" priority="13">
      <formula>ISBLANK(AF25)</formula>
    </cfRule>
  </conditionalFormatting>
  <conditionalFormatting sqref="AJ25">
    <cfRule type="expression" dxfId="33" priority="12">
      <formula>ISBLANK(AJ25)</formula>
    </cfRule>
  </conditionalFormatting>
  <conditionalFormatting sqref="AN25">
    <cfRule type="expression" dxfId="32" priority="11">
      <formula>ISBLANK(AN25)</formula>
    </cfRule>
  </conditionalFormatting>
  <conditionalFormatting sqref="AN26:AN44">
    <cfRule type="expression" dxfId="31" priority="2">
      <formula>ISBLANK(AN26)</formula>
    </cfRule>
  </conditionalFormatting>
  <conditionalFormatting sqref="AJ26:AJ44">
    <cfRule type="expression" dxfId="30" priority="1">
      <formula>ISBLANK(AJ26)</formula>
    </cfRule>
  </conditionalFormatting>
  <hyperlinks>
    <hyperlink ref="C50" r:id="rId1" xr:uid="{18F339A7-9B88-478E-AFBE-F518072C4857}"/>
  </hyperlinks>
  <pageMargins left="0.7" right="0.7" top="0.75" bottom="0.75" header="0.3" footer="0.3"/>
  <pageSetup orientation="portrait" r:id="rId2"/>
  <ignoredErrors>
    <ignoredError sqref="AQ18 AJ18 AU18" unlocked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05BDB-5204-4F47-8257-E3A765DEBCA6}">
  <sheetPr codeName="Sheet17"/>
  <dimension ref="A1:BD79"/>
  <sheetViews>
    <sheetView showGridLines="0" showRowColHeaders="0" zoomScale="90" zoomScaleNormal="90" workbookViewId="0">
      <selection activeCell="AJ16" sqref="AJ16:AR17"/>
    </sheetView>
  </sheetViews>
  <sheetFormatPr defaultColWidth="0" defaultRowHeight="15" zeroHeight="1"/>
  <cols>
    <col min="1" max="1" width="2.42578125" customWidth="1"/>
    <col min="2" max="50" width="3.5703125" customWidth="1"/>
    <col min="51" max="51" width="2.42578125" customWidth="1"/>
    <col min="52" max="56" width="0" hidden="1" customWidth="1"/>
    <col min="57" max="16384" width="9.140625" hidden="1"/>
  </cols>
  <sheetData>
    <row r="1" spans="1:5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23" t="s">
        <v>510</v>
      </c>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5"/>
      <c r="AX12" s="5"/>
      <c r="AY12" s="5"/>
    </row>
    <row r="13" spans="1:51" ht="15" customHeight="1">
      <c r="A13" s="1"/>
      <c r="B13" s="2"/>
      <c r="C13" s="5"/>
      <c r="D13" s="6"/>
      <c r="E13" s="6"/>
      <c r="F13" s="6"/>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5"/>
      <c r="AX13" s="5"/>
      <c r="AY13" s="5"/>
    </row>
    <row r="14" spans="1:51">
      <c r="A14" s="1"/>
      <c r="B14" s="2"/>
      <c r="C14" s="5"/>
      <c r="AY14" s="5"/>
    </row>
    <row r="15" spans="1:51">
      <c r="A15" s="1"/>
      <c r="B15" s="2"/>
      <c r="C15" s="5"/>
      <c r="AY15" s="5"/>
    </row>
    <row r="16" spans="1:51">
      <c r="A16" s="1"/>
      <c r="B16" s="2"/>
      <c r="C16" s="5"/>
      <c r="D16" s="764" t="s">
        <v>788</v>
      </c>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910"/>
      <c r="AK16" s="910"/>
      <c r="AL16" s="910"/>
      <c r="AM16" s="910"/>
      <c r="AN16" s="910"/>
      <c r="AO16" s="910"/>
      <c r="AP16" s="910"/>
      <c r="AQ16" s="910"/>
      <c r="AR16" s="910"/>
      <c r="AY16" s="5"/>
    </row>
    <row r="17" spans="1:51">
      <c r="A17" s="1"/>
      <c r="B17" s="2"/>
      <c r="C17" s="5"/>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910"/>
      <c r="AK17" s="910"/>
      <c r="AL17" s="910"/>
      <c r="AM17" s="910"/>
      <c r="AN17" s="910"/>
      <c r="AO17" s="910"/>
      <c r="AP17" s="910"/>
      <c r="AQ17" s="910"/>
      <c r="AR17" s="910"/>
      <c r="AY17" s="5"/>
    </row>
    <row r="18" spans="1:51" ht="15" customHeight="1">
      <c r="A18" s="1"/>
      <c r="B18" s="2"/>
      <c r="C18" s="5"/>
      <c r="D18" s="784" t="s">
        <v>662</v>
      </c>
      <c r="E18" s="784"/>
      <c r="F18" s="784"/>
      <c r="G18" s="784"/>
      <c r="H18" s="784"/>
      <c r="I18" s="784"/>
      <c r="J18" s="784"/>
      <c r="K18" s="784"/>
      <c r="L18" s="784"/>
      <c r="M18" s="784"/>
      <c r="N18" s="784"/>
      <c r="O18" s="784"/>
      <c r="P18" s="784"/>
      <c r="Q18" s="784"/>
      <c r="R18" s="784"/>
      <c r="S18" s="784"/>
      <c r="T18" s="784"/>
      <c r="U18" s="784"/>
      <c r="V18" s="784"/>
      <c r="W18" s="784"/>
      <c r="X18" s="784"/>
      <c r="Y18" s="784"/>
      <c r="Z18" s="784"/>
      <c r="AA18" s="784"/>
      <c r="AB18" s="784"/>
      <c r="AC18" s="784"/>
      <c r="AD18" s="784"/>
      <c r="AE18" s="784"/>
      <c r="AF18" s="784"/>
      <c r="AG18" s="784"/>
      <c r="AH18" s="784"/>
      <c r="AI18" s="784"/>
      <c r="AJ18" s="917"/>
      <c r="AK18" s="917"/>
      <c r="AL18" s="917"/>
      <c r="AM18" s="917"/>
      <c r="AN18" s="917"/>
      <c r="AO18" s="917"/>
      <c r="AP18" s="917"/>
      <c r="AQ18" s="917"/>
      <c r="AR18" s="917"/>
      <c r="AY18" s="5"/>
    </row>
    <row r="19" spans="1:51">
      <c r="A19" s="1"/>
      <c r="B19" s="2"/>
      <c r="C19" s="5"/>
      <c r="D19" s="784"/>
      <c r="E19" s="784"/>
      <c r="F19" s="784"/>
      <c r="G19" s="784"/>
      <c r="H19" s="784"/>
      <c r="I19" s="784"/>
      <c r="J19" s="784"/>
      <c r="K19" s="784"/>
      <c r="L19" s="784"/>
      <c r="M19" s="784"/>
      <c r="N19" s="784"/>
      <c r="O19" s="784"/>
      <c r="P19" s="784"/>
      <c r="Q19" s="784"/>
      <c r="R19" s="784"/>
      <c r="S19" s="784"/>
      <c r="T19" s="784"/>
      <c r="U19" s="784"/>
      <c r="V19" s="784"/>
      <c r="W19" s="784"/>
      <c r="X19" s="784"/>
      <c r="Y19" s="784"/>
      <c r="Z19" s="784"/>
      <c r="AA19" s="784"/>
      <c r="AB19" s="784"/>
      <c r="AC19" s="784"/>
      <c r="AD19" s="784"/>
      <c r="AE19" s="784"/>
      <c r="AF19" s="784"/>
      <c r="AG19" s="784"/>
      <c r="AH19" s="784"/>
      <c r="AI19" s="784"/>
      <c r="AJ19" s="917"/>
      <c r="AK19" s="917"/>
      <c r="AL19" s="917"/>
      <c r="AM19" s="917"/>
      <c r="AN19" s="917"/>
      <c r="AO19" s="917"/>
      <c r="AP19" s="917"/>
      <c r="AQ19" s="917"/>
      <c r="AR19" s="917"/>
      <c r="AY19" s="5"/>
    </row>
    <row r="20" spans="1:51">
      <c r="A20" s="1"/>
      <c r="B20" s="2"/>
      <c r="C20" s="5"/>
      <c r="D20" s="764" t="s">
        <v>789</v>
      </c>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764"/>
      <c r="AG20" s="764"/>
      <c r="AH20" s="764"/>
      <c r="AI20" s="764"/>
      <c r="AJ20" s="917"/>
      <c r="AK20" s="917"/>
      <c r="AL20" s="917"/>
      <c r="AM20" s="917"/>
      <c r="AN20" s="917"/>
      <c r="AO20" s="917"/>
      <c r="AP20" s="917"/>
      <c r="AQ20" s="917"/>
      <c r="AR20" s="917"/>
      <c r="AY20" s="5"/>
    </row>
    <row r="21" spans="1:51">
      <c r="A21" s="1"/>
      <c r="B21" s="2"/>
      <c r="C21" s="5"/>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917"/>
      <c r="AK21" s="917"/>
      <c r="AL21" s="917"/>
      <c r="AM21" s="917"/>
      <c r="AN21" s="917"/>
      <c r="AO21" s="917"/>
      <c r="AP21" s="917"/>
      <c r="AQ21" s="917"/>
      <c r="AR21" s="917"/>
      <c r="AY21" s="5"/>
    </row>
    <row r="22" spans="1:51">
      <c r="A22" s="1"/>
      <c r="B22" s="2"/>
      <c r="C22" s="5"/>
      <c r="D22" s="784" t="s">
        <v>786</v>
      </c>
      <c r="E22" s="784"/>
      <c r="F22" s="784"/>
      <c r="G22" s="784"/>
      <c r="H22" s="784"/>
      <c r="I22" s="784"/>
      <c r="J22" s="784"/>
      <c r="K22" s="784"/>
      <c r="L22" s="784"/>
      <c r="M22" s="784"/>
      <c r="N22" s="784"/>
      <c r="O22" s="784"/>
      <c r="P22" s="784"/>
      <c r="Q22" s="784"/>
      <c r="R22" s="784"/>
      <c r="S22" s="784"/>
      <c r="T22" s="784"/>
      <c r="U22" s="784"/>
      <c r="V22" s="784"/>
      <c r="W22" s="784"/>
      <c r="X22" s="784"/>
      <c r="Y22" s="784"/>
      <c r="Z22" s="784"/>
      <c r="AA22" s="784"/>
      <c r="AB22" s="784"/>
      <c r="AC22" s="784"/>
      <c r="AD22" s="784"/>
      <c r="AE22" s="784"/>
      <c r="AF22" s="784"/>
      <c r="AG22" s="784"/>
      <c r="AH22" s="784"/>
      <c r="AI22" s="784"/>
      <c r="AJ22" s="918"/>
      <c r="AK22" s="919"/>
      <c r="AL22" s="919"/>
      <c r="AM22" s="919"/>
      <c r="AN22" s="919"/>
      <c r="AO22" s="919"/>
      <c r="AP22" s="919"/>
      <c r="AQ22" s="919"/>
      <c r="AR22" s="920"/>
      <c r="AY22" s="5"/>
    </row>
    <row r="23" spans="1:51">
      <c r="A23" s="1"/>
      <c r="B23" s="2"/>
      <c r="C23" s="5"/>
      <c r="D23" s="784"/>
      <c r="E23" s="784"/>
      <c r="F23" s="784"/>
      <c r="G23" s="784"/>
      <c r="H23" s="784"/>
      <c r="I23" s="784"/>
      <c r="J23" s="784"/>
      <c r="K23" s="784"/>
      <c r="L23" s="784"/>
      <c r="M23" s="784"/>
      <c r="N23" s="784"/>
      <c r="O23" s="784"/>
      <c r="P23" s="784"/>
      <c r="Q23" s="784"/>
      <c r="R23" s="784"/>
      <c r="S23" s="784"/>
      <c r="T23" s="784"/>
      <c r="U23" s="784"/>
      <c r="V23" s="784"/>
      <c r="W23" s="784"/>
      <c r="X23" s="784"/>
      <c r="Y23" s="784"/>
      <c r="Z23" s="784"/>
      <c r="AA23" s="784"/>
      <c r="AB23" s="784"/>
      <c r="AC23" s="784"/>
      <c r="AD23" s="784"/>
      <c r="AE23" s="784"/>
      <c r="AF23" s="784"/>
      <c r="AG23" s="784"/>
      <c r="AH23" s="784"/>
      <c r="AI23" s="784"/>
      <c r="AJ23" s="921"/>
      <c r="AK23" s="922"/>
      <c r="AL23" s="922"/>
      <c r="AM23" s="922"/>
      <c r="AN23" s="922"/>
      <c r="AO23" s="922"/>
      <c r="AP23" s="922"/>
      <c r="AQ23" s="922"/>
      <c r="AR23" s="923"/>
      <c r="AY23" s="5"/>
    </row>
    <row r="24" spans="1:51">
      <c r="A24" s="1"/>
      <c r="B24" s="2"/>
      <c r="C24" s="5"/>
      <c r="D24" s="764" t="s">
        <v>787</v>
      </c>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764"/>
      <c r="AH24" s="764"/>
      <c r="AI24" s="764"/>
      <c r="AJ24" s="918"/>
      <c r="AK24" s="919"/>
      <c r="AL24" s="919"/>
      <c r="AM24" s="919"/>
      <c r="AN24" s="919"/>
      <c r="AO24" s="919"/>
      <c r="AP24" s="919"/>
      <c r="AQ24" s="919"/>
      <c r="AR24" s="920"/>
      <c r="AY24" s="5"/>
    </row>
    <row r="25" spans="1:51">
      <c r="A25" s="1"/>
      <c r="B25" s="2"/>
      <c r="C25" s="5"/>
      <c r="D25" s="764"/>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764"/>
      <c r="AE25" s="764"/>
      <c r="AF25" s="764"/>
      <c r="AG25" s="764"/>
      <c r="AH25" s="764"/>
      <c r="AI25" s="764"/>
      <c r="AJ25" s="921"/>
      <c r="AK25" s="922"/>
      <c r="AL25" s="922"/>
      <c r="AM25" s="922"/>
      <c r="AN25" s="922"/>
      <c r="AO25" s="922"/>
      <c r="AP25" s="922"/>
      <c r="AQ25" s="922"/>
      <c r="AR25" s="923"/>
      <c r="AY25" s="5"/>
    </row>
    <row r="26" spans="1:51" ht="15" customHeight="1" thickBot="1">
      <c r="A26" s="1"/>
      <c r="B26" s="2"/>
      <c r="C26" s="5"/>
      <c r="AY26" s="5"/>
    </row>
    <row r="27" spans="1:51" ht="15" customHeight="1">
      <c r="A27" s="1"/>
      <c r="B27" s="2"/>
      <c r="C27" s="5"/>
      <c r="D27" s="785" t="s">
        <v>678</v>
      </c>
      <c r="E27" s="786"/>
      <c r="F27" s="786"/>
      <c r="G27" s="786"/>
      <c r="H27" s="786"/>
      <c r="I27" s="786"/>
      <c r="J27" s="786"/>
      <c r="K27" s="786"/>
      <c r="L27" s="786"/>
      <c r="M27" s="786"/>
      <c r="N27" s="786"/>
      <c r="O27" s="786"/>
      <c r="P27" s="786"/>
      <c r="Q27" s="786"/>
      <c r="R27" s="786"/>
      <c r="S27" s="786"/>
      <c r="T27" s="789" t="str">
        <f>IF(Analysis!DX5="Yes", Analysis!FQ7, Analysis!EH4)</f>
        <v>Project does not qualify for Whole Building Performance Incentive</v>
      </c>
      <c r="U27" s="789"/>
      <c r="V27" s="789"/>
      <c r="W27" s="789"/>
      <c r="X27" s="789"/>
      <c r="Y27" s="789"/>
      <c r="Z27" s="789"/>
      <c r="AA27" s="789"/>
      <c r="AB27" s="789"/>
      <c r="AC27" s="789"/>
      <c r="AD27" s="790"/>
      <c r="AE27" s="209"/>
      <c r="AF27" s="209"/>
      <c r="AG27" s="209"/>
      <c r="AH27" s="209"/>
      <c r="AI27" s="209"/>
      <c r="AJ27" s="209"/>
      <c r="AK27" s="209"/>
      <c r="AL27" s="209"/>
      <c r="AM27" s="209"/>
      <c r="AN27" s="209"/>
      <c r="AO27" s="209"/>
      <c r="AP27" s="209"/>
      <c r="AQ27" s="209"/>
      <c r="AR27" s="209"/>
      <c r="AY27" s="5"/>
    </row>
    <row r="28" spans="1:51" ht="15" customHeight="1" thickBot="1">
      <c r="A28" s="1"/>
      <c r="B28" s="2"/>
      <c r="C28" s="5"/>
      <c r="D28" s="787"/>
      <c r="E28" s="788"/>
      <c r="F28" s="788"/>
      <c r="G28" s="788"/>
      <c r="H28" s="788"/>
      <c r="I28" s="788"/>
      <c r="J28" s="788"/>
      <c r="K28" s="788"/>
      <c r="L28" s="788"/>
      <c r="M28" s="788"/>
      <c r="N28" s="788"/>
      <c r="O28" s="788"/>
      <c r="P28" s="788"/>
      <c r="Q28" s="788"/>
      <c r="R28" s="788"/>
      <c r="S28" s="788"/>
      <c r="T28" s="791"/>
      <c r="U28" s="791"/>
      <c r="V28" s="791"/>
      <c r="W28" s="791"/>
      <c r="X28" s="791"/>
      <c r="Y28" s="791"/>
      <c r="Z28" s="791"/>
      <c r="AA28" s="791"/>
      <c r="AB28" s="791"/>
      <c r="AC28" s="791"/>
      <c r="AD28" s="792"/>
      <c r="AE28" s="209"/>
      <c r="AF28" s="209"/>
      <c r="AG28" s="209"/>
      <c r="AH28" s="209"/>
      <c r="AI28" s="209"/>
      <c r="AJ28" s="209"/>
      <c r="AK28" s="209"/>
      <c r="AL28" s="209"/>
      <c r="AM28" s="209"/>
      <c r="AN28" s="209"/>
      <c r="AO28" s="209"/>
      <c r="AP28" s="209"/>
      <c r="AQ28" s="209"/>
      <c r="AR28" s="209"/>
      <c r="AY28" s="5"/>
    </row>
    <row r="29" spans="1:51">
      <c r="A29" s="1"/>
      <c r="B29" s="2"/>
      <c r="C29" s="5"/>
      <c r="AY29" s="5"/>
    </row>
    <row r="30" spans="1:51">
      <c r="A30" s="1"/>
      <c r="B30" s="2"/>
      <c r="C30" s="7" t="str">
        <f>ProgramName</f>
        <v>Energy Smart Program</v>
      </c>
      <c r="D30" s="8"/>
      <c r="E30" s="8"/>
      <c r="F30" s="8"/>
      <c r="G30" s="8"/>
      <c r="H30" s="8"/>
      <c r="I30" s="8"/>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457" t="str">
        <f>ProgramVersion</f>
        <v>Version 1.1</v>
      </c>
      <c r="AR30" s="457"/>
      <c r="AS30" s="457"/>
      <c r="AT30" s="457"/>
      <c r="AU30" s="457"/>
      <c r="AV30" s="457"/>
      <c r="AW30" s="457"/>
      <c r="AX30" s="457"/>
      <c r="AY30" s="457"/>
    </row>
    <row r="31" spans="1:51" ht="15" customHeight="1">
      <c r="A31" s="1"/>
      <c r="B31" s="2"/>
      <c r="C31" s="7" t="str">
        <f>ProgramNumber</f>
        <v>504.229.6868</v>
      </c>
      <c r="D31" s="8"/>
      <c r="E31" s="8"/>
      <c r="F31" s="8"/>
      <c r="G31" s="8"/>
      <c r="H31" s="8"/>
      <c r="I31" s="8"/>
      <c r="J31" s="7"/>
      <c r="K31" s="7"/>
      <c r="L31" s="7"/>
      <c r="M31" s="7"/>
      <c r="N31" s="7"/>
      <c r="O31" s="7"/>
      <c r="P31" s="7"/>
      <c r="Q31" s="7"/>
      <c r="R31" s="7"/>
      <c r="S31" s="7"/>
      <c r="T31" s="7"/>
      <c r="U31" s="7"/>
      <c r="V31" s="7"/>
      <c r="W31" s="7"/>
      <c r="X31" s="7"/>
      <c r="Y31" s="7"/>
      <c r="Z31" s="7"/>
      <c r="AA31" s="16" t="str">
        <f>ApplicationType</f>
        <v>New Construction Solutions Program</v>
      </c>
      <c r="AB31" s="7"/>
      <c r="AC31" s="7"/>
      <c r="AD31" s="7"/>
      <c r="AE31" s="7"/>
      <c r="AF31" s="7"/>
      <c r="AG31" s="7"/>
      <c r="AH31" s="7"/>
      <c r="AI31" s="7"/>
      <c r="AJ31" s="7"/>
      <c r="AK31" s="7"/>
      <c r="AL31" s="7"/>
      <c r="AM31" s="7"/>
      <c r="AN31" s="7"/>
      <c r="AO31" s="7"/>
      <c r="AP31" s="7"/>
      <c r="AQ31" s="422" t="str">
        <f>ProgramPropertyName</f>
        <v>Product of APTIM Environmental &amp; Infrastructure, LLC</v>
      </c>
      <c r="AR31" s="422"/>
      <c r="AS31" s="422"/>
      <c r="AT31" s="422"/>
      <c r="AU31" s="422"/>
      <c r="AV31" s="422"/>
      <c r="AW31" s="422"/>
      <c r="AX31" s="422"/>
      <c r="AY31" s="422"/>
    </row>
    <row r="32" spans="1:51">
      <c r="A32" s="1"/>
      <c r="B32" s="2"/>
      <c r="C32" s="15" t="s">
        <v>32</v>
      </c>
      <c r="D32" s="8"/>
      <c r="E32" s="8"/>
      <c r="F32" s="8"/>
      <c r="G32" s="8"/>
      <c r="H32" s="8"/>
      <c r="I32" s="8"/>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422"/>
      <c r="AR32" s="422"/>
      <c r="AS32" s="422"/>
      <c r="AT32" s="422"/>
      <c r="AU32" s="422"/>
      <c r="AV32" s="422"/>
      <c r="AW32" s="422"/>
      <c r="AX32" s="422"/>
      <c r="AY32" s="422"/>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sheetData>
  <sheetProtection algorithmName="SHA-512" hashValue="92EBtVAa/CvFiZp/nH3ukjA+ucRif+GPD8J0YB5LY0lejojdLb3aEgHStQxcRSDqpWV4+BoqF1gaIm+sR2M67g==" saltValue="WIqFfd62ZtI2X6eKOfsTaQ==" spinCount="100000" sheet="1" objects="1" scenarios="1"/>
  <mergeCells count="15">
    <mergeCell ref="G12:AV13"/>
    <mergeCell ref="AJ16:AR17"/>
    <mergeCell ref="AJ22:AR23"/>
    <mergeCell ref="AQ31:AY32"/>
    <mergeCell ref="AJ20:AR21"/>
    <mergeCell ref="D20:AI21"/>
    <mergeCell ref="AJ18:AR19"/>
    <mergeCell ref="D16:AI17"/>
    <mergeCell ref="D18:AI19"/>
    <mergeCell ref="D22:AI23"/>
    <mergeCell ref="D27:S28"/>
    <mergeCell ref="T27:AD28"/>
    <mergeCell ref="D24:AI25"/>
    <mergeCell ref="AJ24:AR25"/>
    <mergeCell ref="AQ30:AY30"/>
  </mergeCells>
  <conditionalFormatting sqref="AJ16:AR17">
    <cfRule type="expression" dxfId="29" priority="19">
      <formula>ISBLANK($AJ$16)</formula>
    </cfRule>
  </conditionalFormatting>
  <conditionalFormatting sqref="AJ18:AR19">
    <cfRule type="expression" dxfId="28" priority="7">
      <formula>AND($AJ$16="Yes", ISBLANK($AJ$16)=FALSE, OR(ISBLANK($AJ$18)=TRUE,$AJ$18=""))</formula>
    </cfRule>
    <cfRule type="expression" dxfId="27" priority="8">
      <formula>ISBLANK($AJ$18)</formula>
    </cfRule>
  </conditionalFormatting>
  <conditionalFormatting sqref="AJ20:AR21">
    <cfRule type="expression" dxfId="26" priority="5">
      <formula>AND($AJ$16="Yes", ISBLANK($AJ$16)=FALSE, OR(ISBLANK($AJ$20)=TRUE,$AJ$20=""))</formula>
    </cfRule>
    <cfRule type="expression" dxfId="25" priority="6">
      <formula>ISBLANK($AJ$20)</formula>
    </cfRule>
  </conditionalFormatting>
  <conditionalFormatting sqref="AJ22:AR23">
    <cfRule type="expression" dxfId="24" priority="3">
      <formula>AND($AJ$16="Yes", ISBLANK($AJ$16)=FALSE, OR(ISBLANK($AJ$22)=TRUE,$AJ$22=""))</formula>
    </cfRule>
    <cfRule type="expression" dxfId="23" priority="4">
      <formula>ISBLANK($AJ$22)</formula>
    </cfRule>
  </conditionalFormatting>
  <conditionalFormatting sqref="AJ24:AR25">
    <cfRule type="expression" dxfId="22" priority="1">
      <formula>AND($AJ$16="Yes", ISBLANK($AJ$16)=FALSE, OR(ISBLANK($AJ$24)=TRUE,$AJ$24=""))</formula>
    </cfRule>
    <cfRule type="expression" dxfId="21" priority="2">
      <formula>ISBLANK($AJ$24)</formula>
    </cfRule>
  </conditionalFormatting>
  <dataValidations count="1">
    <dataValidation type="list" allowBlank="1" showInputMessage="1" showErrorMessage="1" sqref="AJ16:AR19" xr:uid="{CC56D731-25EB-4AF6-A663-10FEB83F7C1E}">
      <formula1>IsThereAnEnergyModel</formula1>
    </dataValidation>
  </dataValidations>
  <hyperlinks>
    <hyperlink ref="C32" r:id="rId1" xr:uid="{DF0BFF25-8DE5-4349-919C-E1D27C2E4D80}"/>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D6374-3D49-473F-BE26-AB72E9E48B92}">
  <sheetPr codeName="Sheet18">
    <pageSetUpPr fitToPage="1"/>
  </sheetPr>
  <dimension ref="A1:BA8869"/>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53" width="3.5703125" style="133" customWidth="1"/>
    <col min="54"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6"/>
      <c r="E11" s="6"/>
      <c r="F11" s="6"/>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5"/>
      <c r="AX11" s="5"/>
      <c r="AY11" s="5"/>
    </row>
    <row r="12" spans="1:51" ht="15" customHeight="1">
      <c r="A12" s="1"/>
      <c r="B12" s="2"/>
      <c r="C12" s="827" t="s">
        <v>551</v>
      </c>
      <c r="D12" s="827"/>
      <c r="E12" s="827"/>
      <c r="F12" s="827"/>
      <c r="G12" s="827"/>
      <c r="H12" s="827"/>
      <c r="I12" s="827"/>
      <c r="J12" s="827"/>
      <c r="K12" s="827"/>
      <c r="L12" s="827"/>
      <c r="M12" s="827"/>
      <c r="N12" s="827"/>
      <c r="O12" s="827"/>
      <c r="P12" s="827"/>
      <c r="Q12" s="827"/>
      <c r="R12" s="827"/>
      <c r="S12" s="827"/>
      <c r="T12" s="827"/>
      <c r="U12" s="827"/>
      <c r="V12" s="827"/>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 customHeight="1">
      <c r="A13" s="1"/>
      <c r="B13" s="2"/>
      <c r="C13" s="827"/>
      <c r="D13" s="827"/>
      <c r="E13" s="827"/>
      <c r="F13" s="827"/>
      <c r="G13" s="827"/>
      <c r="H13" s="827"/>
      <c r="I13" s="827"/>
      <c r="J13" s="827"/>
      <c r="K13" s="827"/>
      <c r="L13" s="827"/>
      <c r="M13" s="827"/>
      <c r="N13" s="827"/>
      <c r="O13" s="827"/>
      <c r="P13" s="827"/>
      <c r="Q13" s="827"/>
      <c r="R13" s="827"/>
      <c r="S13" s="827"/>
      <c r="T13" s="827"/>
      <c r="U13" s="827"/>
      <c r="V13" s="827"/>
      <c r="W13" s="1"/>
      <c r="X13" s="793" t="s">
        <v>550</v>
      </c>
      <c r="Y13" s="794"/>
      <c r="Z13" s="794"/>
      <c r="AA13" s="794"/>
      <c r="AB13" s="794"/>
      <c r="AC13" s="794"/>
      <c r="AD13" s="794"/>
      <c r="AE13" s="794"/>
      <c r="AF13" s="794"/>
      <c r="AG13" s="794"/>
      <c r="AH13" s="794"/>
      <c r="AI13" s="794"/>
      <c r="AJ13" s="794"/>
      <c r="AK13" s="794"/>
      <c r="AL13" s="794"/>
      <c r="AM13" s="794"/>
      <c r="AN13" s="794"/>
      <c r="AO13" s="794"/>
      <c r="AP13" s="794"/>
      <c r="AQ13" s="794"/>
      <c r="AR13" s="794"/>
      <c r="AS13" s="794"/>
      <c r="AT13" s="794"/>
      <c r="AU13" s="118"/>
      <c r="AV13" s="118"/>
      <c r="AW13" s="118"/>
      <c r="AX13" s="118"/>
      <c r="AY13" s="1"/>
    </row>
    <row r="14" spans="1:51" ht="15" customHeight="1">
      <c r="A14" s="1"/>
      <c r="B14" s="2"/>
      <c r="C14" s="827"/>
      <c r="D14" s="827"/>
      <c r="E14" s="827"/>
      <c r="F14" s="827"/>
      <c r="G14" s="827"/>
      <c r="H14" s="827"/>
      <c r="I14" s="827"/>
      <c r="J14" s="827"/>
      <c r="K14" s="827"/>
      <c r="L14" s="827"/>
      <c r="M14" s="827"/>
      <c r="N14" s="827"/>
      <c r="O14" s="827"/>
      <c r="P14" s="827"/>
      <c r="Q14" s="827"/>
      <c r="R14" s="827"/>
      <c r="S14" s="827"/>
      <c r="T14" s="827"/>
      <c r="U14" s="827"/>
      <c r="V14" s="827"/>
      <c r="W14" s="1"/>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c r="AT14" s="794"/>
      <c r="AU14" s="118"/>
      <c r="AV14" s="118"/>
      <c r="AW14" s="118"/>
      <c r="AX14" s="118"/>
      <c r="AY14" s="1"/>
    </row>
    <row r="15" spans="1:51" ht="15" customHeight="1">
      <c r="A15" s="1"/>
      <c r="B15" s="2"/>
      <c r="C15" s="827"/>
      <c r="D15" s="827"/>
      <c r="E15" s="827"/>
      <c r="F15" s="827"/>
      <c r="G15" s="827"/>
      <c r="H15" s="827"/>
      <c r="I15" s="827"/>
      <c r="J15" s="827"/>
      <c r="K15" s="827"/>
      <c r="L15" s="827"/>
      <c r="M15" s="827"/>
      <c r="N15" s="827"/>
      <c r="O15" s="827"/>
      <c r="P15" s="827"/>
      <c r="Q15" s="827"/>
      <c r="R15" s="827"/>
      <c r="S15" s="827"/>
      <c r="T15" s="827"/>
      <c r="U15" s="827"/>
      <c r="V15" s="827"/>
      <c r="W15" s="1"/>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c r="AT15" s="794"/>
      <c r="AU15" s="118"/>
      <c r="AV15" s="118"/>
      <c r="AW15" s="118"/>
      <c r="AX15" s="118"/>
      <c r="AY15" s="1"/>
    </row>
    <row r="16" spans="1:51" ht="12" customHeight="1">
      <c r="A16" s="1"/>
      <c r="B16" s="2"/>
      <c r="C16" s="827"/>
      <c r="D16" s="827"/>
      <c r="E16" s="827"/>
      <c r="F16" s="827"/>
      <c r="G16" s="827"/>
      <c r="H16" s="827"/>
      <c r="I16" s="827"/>
      <c r="J16" s="827"/>
      <c r="K16" s="827"/>
      <c r="L16" s="827"/>
      <c r="M16" s="827"/>
      <c r="N16" s="827"/>
      <c r="O16" s="827"/>
      <c r="P16" s="827"/>
      <c r="Q16" s="827"/>
      <c r="R16" s="827"/>
      <c r="S16" s="827"/>
      <c r="T16" s="827"/>
      <c r="U16" s="827"/>
      <c r="V16" s="827"/>
      <c r="W16" s="1"/>
      <c r="X16" s="795" t="s">
        <v>430</v>
      </c>
      <c r="Y16" s="796"/>
      <c r="Z16" s="796"/>
      <c r="AA16" s="796"/>
      <c r="AB16" s="796"/>
      <c r="AC16" s="796"/>
      <c r="AD16" s="796"/>
      <c r="AE16" s="796"/>
      <c r="AF16" s="796"/>
      <c r="AG16" s="796"/>
      <c r="AH16" s="796"/>
      <c r="AI16" s="796"/>
      <c r="AJ16" s="796"/>
      <c r="AK16" s="796"/>
      <c r="AL16" s="796"/>
      <c r="AM16" s="796"/>
      <c r="AN16" s="796"/>
      <c r="AO16" s="796"/>
      <c r="AP16" s="796"/>
      <c r="AQ16" s="796"/>
      <c r="AR16" s="796"/>
      <c r="AS16" s="796"/>
      <c r="AT16" s="1"/>
      <c r="AU16" s="1"/>
      <c r="AV16" s="1"/>
      <c r="AW16" s="1"/>
      <c r="AX16" s="1"/>
      <c r="AY16" s="1"/>
    </row>
    <row r="17" spans="1:51" ht="12" customHeight="1">
      <c r="A17" s="1"/>
      <c r="B17" s="2"/>
      <c r="C17" s="5"/>
      <c r="D17" s="5"/>
      <c r="E17" s="5"/>
      <c r="F17" s="5"/>
      <c r="G17" s="5"/>
      <c r="H17" s="5"/>
      <c r="I17" s="5"/>
      <c r="J17" s="5"/>
      <c r="K17" s="5"/>
      <c r="L17" s="5"/>
      <c r="M17" s="5"/>
      <c r="N17" s="5"/>
      <c r="O17" s="5"/>
      <c r="P17" s="5"/>
      <c r="Q17" s="5"/>
      <c r="R17" s="5"/>
      <c r="S17" s="5"/>
      <c r="T17" s="5"/>
      <c r="U17" s="5"/>
      <c r="V17" s="5"/>
      <c r="W17" s="1"/>
      <c r="X17" s="796"/>
      <c r="Y17" s="796"/>
      <c r="Z17" s="796"/>
      <c r="AA17" s="796"/>
      <c r="AB17" s="796"/>
      <c r="AC17" s="796"/>
      <c r="AD17" s="796"/>
      <c r="AE17" s="796"/>
      <c r="AF17" s="796"/>
      <c r="AG17" s="796"/>
      <c r="AH17" s="796"/>
      <c r="AI17" s="796"/>
      <c r="AJ17" s="796"/>
      <c r="AK17" s="796"/>
      <c r="AL17" s="796"/>
      <c r="AM17" s="796"/>
      <c r="AN17" s="796"/>
      <c r="AO17" s="796"/>
      <c r="AP17" s="796"/>
      <c r="AQ17" s="796"/>
      <c r="AR17" s="796"/>
      <c r="AS17" s="796"/>
      <c r="AT17" s="1"/>
      <c r="AU17" s="1"/>
      <c r="AV17" s="1"/>
      <c r="AW17" s="1"/>
      <c r="AX17" s="1"/>
      <c r="AY17" s="1"/>
    </row>
    <row r="18" spans="1:51" ht="6" customHeight="1">
      <c r="A18" s="1"/>
      <c r="B18" s="2"/>
      <c r="C18" s="5"/>
      <c r="D18" s="5"/>
      <c r="E18" s="5"/>
      <c r="F18" s="5"/>
      <c r="G18" s="5"/>
      <c r="H18" s="5"/>
      <c r="I18" s="5"/>
      <c r="J18" s="5"/>
      <c r="K18" s="5"/>
      <c r="L18" s="5"/>
      <c r="M18" s="5"/>
      <c r="N18" s="5"/>
      <c r="O18" s="5"/>
      <c r="P18" s="5"/>
      <c r="Q18" s="5"/>
      <c r="R18" s="5"/>
      <c r="S18" s="5"/>
      <c r="T18" s="5"/>
      <c r="U18" s="5"/>
      <c r="V18" s="5"/>
      <c r="W18" s="1"/>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
    </row>
    <row r="19" spans="1:51" ht="15" customHeight="1">
      <c r="A19" s="1"/>
      <c r="B19" s="2"/>
      <c r="C19" s="5"/>
      <c r="D19" s="5"/>
      <c r="E19" s="5"/>
      <c r="F19" s="5"/>
      <c r="G19" s="5"/>
      <c r="H19" s="5"/>
      <c r="I19" s="5"/>
      <c r="J19" s="5"/>
      <c r="K19" s="5"/>
      <c r="L19" s="5"/>
      <c r="M19" s="5"/>
      <c r="N19" s="5"/>
      <c r="O19" s="5"/>
      <c r="P19" s="5"/>
      <c r="Q19" s="5"/>
      <c r="R19" s="5"/>
      <c r="S19" s="5"/>
      <c r="T19" s="5"/>
      <c r="U19" s="5"/>
      <c r="V19" s="5"/>
      <c r="W19" s="1"/>
      <c r="X19" s="5"/>
      <c r="Y19" s="5"/>
      <c r="Z19" s="5"/>
      <c r="AA19" s="5"/>
      <c r="AB19" s="5"/>
      <c r="AC19" s="5"/>
      <c r="AD19" s="5"/>
      <c r="AE19" s="5"/>
      <c r="AF19" s="5"/>
      <c r="AG19" s="5"/>
      <c r="AH19" s="5"/>
      <c r="AI19" s="5"/>
      <c r="AJ19" s="6"/>
      <c r="AK19" s="6"/>
      <c r="AL19" s="6"/>
      <c r="AM19" s="6"/>
      <c r="AN19" s="6"/>
      <c r="AO19" s="68"/>
      <c r="AP19" s="68"/>
      <c r="AQ19" s="68"/>
      <c r="AR19" s="68"/>
      <c r="AS19" s="68"/>
      <c r="AT19" s="6"/>
      <c r="AU19" s="6"/>
      <c r="AV19" s="6"/>
      <c r="AW19" s="6"/>
      <c r="AX19" s="6"/>
      <c r="AY19" s="1"/>
    </row>
    <row r="20" spans="1:51" ht="15" customHeight="1">
      <c r="A20" s="1"/>
      <c r="B20" s="2"/>
      <c r="C20" s="5"/>
      <c r="D20" s="5"/>
      <c r="E20" s="5"/>
      <c r="F20" s="5"/>
      <c r="G20" s="5"/>
      <c r="H20" s="5"/>
      <c r="I20" s="5"/>
      <c r="J20" s="5"/>
      <c r="K20" s="5"/>
      <c r="L20" s="5"/>
      <c r="M20" s="5"/>
      <c r="N20" s="5"/>
      <c r="O20" s="5"/>
      <c r="P20" s="5"/>
      <c r="Q20" s="5"/>
      <c r="R20" s="5"/>
      <c r="S20" s="5"/>
      <c r="T20" s="5"/>
      <c r="U20" s="5"/>
      <c r="V20" s="5"/>
      <c r="W20" s="1"/>
      <c r="X20" s="5"/>
      <c r="Y20" s="797" t="s">
        <v>244</v>
      </c>
      <c r="Z20" s="797"/>
      <c r="AA20" s="797"/>
      <c r="AB20" s="797"/>
      <c r="AC20" s="797"/>
      <c r="AD20" s="797"/>
      <c r="AE20" s="797"/>
      <c r="AF20" s="797"/>
      <c r="AG20" s="797"/>
      <c r="AH20" s="797"/>
      <c r="AI20" s="797"/>
      <c r="AJ20" s="798" t="s">
        <v>431</v>
      </c>
      <c r="AK20" s="798"/>
      <c r="AL20" s="798"/>
      <c r="AM20" s="798"/>
      <c r="AN20" s="798"/>
      <c r="AO20" s="799" t="s">
        <v>733</v>
      </c>
      <c r="AP20" s="800"/>
      <c r="AQ20" s="800"/>
      <c r="AR20" s="800"/>
      <c r="AS20" s="800"/>
      <c r="AT20" s="799" t="s">
        <v>432</v>
      </c>
      <c r="AU20" s="800"/>
      <c r="AV20" s="800"/>
      <c r="AW20" s="800"/>
      <c r="AX20" s="120"/>
      <c r="AY20" s="1"/>
    </row>
    <row r="21" spans="1:51" ht="15" customHeight="1">
      <c r="A21" s="1"/>
      <c r="B21" s="2"/>
      <c r="C21" s="5"/>
      <c r="D21" s="5"/>
      <c r="E21" s="5"/>
      <c r="F21" s="5"/>
      <c r="G21" s="5"/>
      <c r="H21" s="5"/>
      <c r="I21" s="5"/>
      <c r="J21" s="5"/>
      <c r="K21" s="5"/>
      <c r="L21" s="5"/>
      <c r="M21" s="5"/>
      <c r="N21" s="5"/>
      <c r="O21" s="5"/>
      <c r="P21" s="5"/>
      <c r="Q21" s="5"/>
      <c r="R21" s="5"/>
      <c r="S21" s="5"/>
      <c r="T21" s="5"/>
      <c r="U21" s="5"/>
      <c r="V21" s="5"/>
      <c r="W21" s="1"/>
      <c r="X21" s="6"/>
      <c r="Y21" s="797"/>
      <c r="Z21" s="797"/>
      <c r="AA21" s="797"/>
      <c r="AB21" s="797"/>
      <c r="AC21" s="797"/>
      <c r="AD21" s="797"/>
      <c r="AE21" s="797"/>
      <c r="AF21" s="797"/>
      <c r="AG21" s="797"/>
      <c r="AH21" s="797"/>
      <c r="AI21" s="797"/>
      <c r="AJ21" s="798"/>
      <c r="AK21" s="798"/>
      <c r="AL21" s="798"/>
      <c r="AM21" s="798"/>
      <c r="AN21" s="798"/>
      <c r="AO21" s="801"/>
      <c r="AP21" s="802"/>
      <c r="AQ21" s="802"/>
      <c r="AR21" s="802"/>
      <c r="AS21" s="802"/>
      <c r="AT21" s="801"/>
      <c r="AU21" s="802"/>
      <c r="AV21" s="802"/>
      <c r="AW21" s="802"/>
      <c r="AX21" s="120"/>
      <c r="AY21" s="1"/>
    </row>
    <row r="22" spans="1:51" ht="15" customHeight="1">
      <c r="A22" s="1"/>
      <c r="B22" s="2"/>
      <c r="C22" s="5"/>
      <c r="D22" s="5"/>
      <c r="E22" s="5"/>
      <c r="F22" s="5"/>
      <c r="G22" s="5"/>
      <c r="H22" s="5"/>
      <c r="I22" s="5"/>
      <c r="J22" s="5"/>
      <c r="K22" s="5"/>
      <c r="L22" s="5"/>
      <c r="M22" s="5"/>
      <c r="N22" s="5"/>
      <c r="O22" s="5"/>
      <c r="P22" s="5"/>
      <c r="Q22" s="5"/>
      <c r="R22" s="5"/>
      <c r="S22" s="5"/>
      <c r="T22" s="5"/>
      <c r="U22" s="5"/>
      <c r="V22" s="5"/>
      <c r="W22" s="1"/>
      <c r="X22" s="5"/>
      <c r="Y22" s="797"/>
      <c r="Z22" s="797"/>
      <c r="AA22" s="797"/>
      <c r="AB22" s="797"/>
      <c r="AC22" s="797"/>
      <c r="AD22" s="797"/>
      <c r="AE22" s="797"/>
      <c r="AF22" s="797"/>
      <c r="AG22" s="797"/>
      <c r="AH22" s="797"/>
      <c r="AI22" s="797"/>
      <c r="AJ22" s="803">
        <f>Analysis!GD10</f>
        <v>0</v>
      </c>
      <c r="AK22" s="804"/>
      <c r="AL22" s="804"/>
      <c r="AM22" s="804"/>
      <c r="AN22" s="804"/>
      <c r="AO22" s="805">
        <f>Analysis!GD11</f>
        <v>0</v>
      </c>
      <c r="AP22" s="806"/>
      <c r="AQ22" s="806"/>
      <c r="AR22" s="806"/>
      <c r="AS22" s="807"/>
      <c r="AT22" s="811">
        <f>Analysis!GD13</f>
        <v>0</v>
      </c>
      <c r="AU22" s="803"/>
      <c r="AV22" s="803"/>
      <c r="AW22" s="812"/>
      <c r="AX22" s="121"/>
      <c r="AY22" s="1"/>
    </row>
    <row r="23" spans="1:51" ht="15" customHeight="1">
      <c r="A23" s="1"/>
      <c r="B23" s="2"/>
      <c r="C23" s="5"/>
      <c r="D23" s="5"/>
      <c r="E23" s="5"/>
      <c r="F23" s="5"/>
      <c r="G23" s="5"/>
      <c r="H23" s="5"/>
      <c r="I23" s="5"/>
      <c r="J23" s="5"/>
      <c r="K23" s="5"/>
      <c r="L23" s="5"/>
      <c r="M23" s="5"/>
      <c r="N23" s="5"/>
      <c r="O23" s="5"/>
      <c r="P23" s="5"/>
      <c r="Q23" s="5"/>
      <c r="R23" s="5"/>
      <c r="S23" s="5"/>
      <c r="T23" s="5"/>
      <c r="U23" s="5"/>
      <c r="V23" s="5"/>
      <c r="W23" s="1"/>
      <c r="X23" s="6"/>
      <c r="Y23" s="797"/>
      <c r="Z23" s="797"/>
      <c r="AA23" s="797"/>
      <c r="AB23" s="797"/>
      <c r="AC23" s="797"/>
      <c r="AD23" s="797"/>
      <c r="AE23" s="797"/>
      <c r="AF23" s="797"/>
      <c r="AG23" s="797"/>
      <c r="AH23" s="797"/>
      <c r="AI23" s="797"/>
      <c r="AJ23" s="804"/>
      <c r="AK23" s="804"/>
      <c r="AL23" s="804"/>
      <c r="AM23" s="804"/>
      <c r="AN23" s="804"/>
      <c r="AO23" s="808"/>
      <c r="AP23" s="809"/>
      <c r="AQ23" s="809"/>
      <c r="AR23" s="809"/>
      <c r="AS23" s="810"/>
      <c r="AT23" s="813"/>
      <c r="AU23" s="814"/>
      <c r="AV23" s="814"/>
      <c r="AW23" s="815"/>
      <c r="AX23" s="121"/>
      <c r="AY23" s="1"/>
    </row>
    <row r="24" spans="1:51" ht="15" customHeight="1">
      <c r="A24" s="1"/>
      <c r="B24" s="2"/>
      <c r="C24" s="5"/>
      <c r="D24" s="5"/>
      <c r="E24" s="5"/>
      <c r="F24" s="5"/>
      <c r="G24" s="5"/>
      <c r="H24" s="5"/>
      <c r="I24" s="5"/>
      <c r="J24" s="5"/>
      <c r="K24" s="5"/>
      <c r="L24" s="5"/>
      <c r="M24" s="5"/>
      <c r="N24" s="5"/>
      <c r="O24" s="5"/>
      <c r="P24" s="5"/>
      <c r="Q24" s="5"/>
      <c r="R24" s="5"/>
      <c r="S24" s="5"/>
      <c r="T24" s="5"/>
      <c r="U24" s="5"/>
      <c r="V24" s="5"/>
      <c r="W24" s="1"/>
      <c r="X24" s="5"/>
      <c r="Y24" s="816"/>
      <c r="Z24" s="816"/>
      <c r="AA24" s="816"/>
      <c r="AB24" s="816"/>
      <c r="AC24" s="816"/>
      <c r="AD24" s="816"/>
      <c r="AE24" s="816"/>
      <c r="AF24" s="816"/>
      <c r="AG24" s="816"/>
      <c r="AH24" s="816"/>
      <c r="AI24" s="816"/>
      <c r="AJ24" s="816"/>
      <c r="AK24" s="816"/>
      <c r="AL24" s="816"/>
      <c r="AM24" s="816"/>
      <c r="AN24" s="816"/>
      <c r="AO24" s="816"/>
      <c r="AP24" s="816"/>
      <c r="AQ24" s="816"/>
      <c r="AR24" s="816"/>
      <c r="AS24" s="816"/>
      <c r="AT24" s="816"/>
      <c r="AU24" s="816"/>
      <c r="AV24" s="816"/>
      <c r="AW24" s="816"/>
      <c r="AX24" s="5"/>
      <c r="AY24" s="1"/>
    </row>
    <row r="25" spans="1:51" ht="15" customHeight="1">
      <c r="A25" s="1"/>
      <c r="B25" s="2"/>
      <c r="C25" s="5"/>
      <c r="D25" s="5"/>
      <c r="E25" s="5"/>
      <c r="F25" s="5"/>
      <c r="G25" s="5"/>
      <c r="H25" s="5"/>
      <c r="I25" s="5"/>
      <c r="J25" s="5"/>
      <c r="K25" s="5"/>
      <c r="L25" s="5"/>
      <c r="M25" s="5"/>
      <c r="N25" s="5"/>
      <c r="O25" s="5"/>
      <c r="P25" s="5"/>
      <c r="Q25" s="5"/>
      <c r="R25" s="5"/>
      <c r="S25" s="5"/>
      <c r="T25" s="5"/>
      <c r="U25" s="5"/>
      <c r="V25" s="5"/>
      <c r="W25" s="1"/>
      <c r="X25" s="5"/>
      <c r="Y25" s="816"/>
      <c r="Z25" s="816"/>
      <c r="AA25" s="816"/>
      <c r="AB25" s="816"/>
      <c r="AC25" s="816"/>
      <c r="AD25" s="816"/>
      <c r="AE25" s="816"/>
      <c r="AF25" s="816"/>
      <c r="AG25" s="816"/>
      <c r="AH25" s="816"/>
      <c r="AI25" s="816"/>
      <c r="AJ25" s="816"/>
      <c r="AK25" s="816"/>
      <c r="AL25" s="816"/>
      <c r="AM25" s="816"/>
      <c r="AN25" s="816"/>
      <c r="AO25" s="816"/>
      <c r="AP25" s="816"/>
      <c r="AQ25" s="816"/>
      <c r="AR25" s="816"/>
      <c r="AS25" s="816"/>
      <c r="AT25" s="816"/>
      <c r="AU25" s="816"/>
      <c r="AV25" s="816"/>
      <c r="AW25" s="816"/>
      <c r="AX25" s="6"/>
      <c r="AY25" s="1"/>
    </row>
    <row r="26" spans="1:51" ht="15" customHeight="1">
      <c r="A26" s="1"/>
      <c r="B26" s="2"/>
      <c r="C26" s="5"/>
      <c r="D26" s="5"/>
      <c r="E26" s="5"/>
      <c r="F26" s="5"/>
      <c r="G26" s="5"/>
      <c r="H26" s="5"/>
      <c r="I26" s="5"/>
      <c r="J26" s="5"/>
      <c r="K26" s="5"/>
      <c r="L26" s="5"/>
      <c r="M26" s="5"/>
      <c r="N26" s="5"/>
      <c r="O26" s="5"/>
      <c r="P26" s="5"/>
      <c r="Q26" s="5"/>
      <c r="R26" s="5"/>
      <c r="S26" s="5"/>
      <c r="T26" s="5"/>
      <c r="U26" s="5"/>
      <c r="V26" s="5"/>
      <c r="W26" s="1"/>
      <c r="X26" s="5"/>
      <c r="Y26" s="816"/>
      <c r="Z26" s="816"/>
      <c r="AA26" s="816"/>
      <c r="AB26" s="816"/>
      <c r="AC26" s="816"/>
      <c r="AD26" s="816"/>
      <c r="AE26" s="816"/>
      <c r="AF26" s="816"/>
      <c r="AG26" s="816"/>
      <c r="AH26" s="816"/>
      <c r="AI26" s="816"/>
      <c r="AJ26" s="816"/>
      <c r="AK26" s="816"/>
      <c r="AL26" s="816"/>
      <c r="AM26" s="816"/>
      <c r="AN26" s="816"/>
      <c r="AO26" s="816"/>
      <c r="AP26" s="816"/>
      <c r="AQ26" s="816"/>
      <c r="AR26" s="816"/>
      <c r="AS26" s="816"/>
      <c r="AT26" s="816"/>
      <c r="AU26" s="816"/>
      <c r="AV26" s="816"/>
      <c r="AW26" s="816"/>
      <c r="AX26" s="6"/>
      <c r="AY26" s="1"/>
    </row>
    <row r="27" spans="1:51" ht="15" customHeight="1">
      <c r="A27" s="1"/>
      <c r="B27" s="2"/>
      <c r="C27" s="5"/>
      <c r="D27" s="5"/>
      <c r="E27" s="5"/>
      <c r="F27" s="5"/>
      <c r="G27" s="5"/>
      <c r="H27" s="5"/>
      <c r="I27" s="5"/>
      <c r="J27" s="5"/>
      <c r="K27" s="5"/>
      <c r="L27" s="5"/>
      <c r="M27" s="5"/>
      <c r="N27" s="5"/>
      <c r="O27" s="5"/>
      <c r="P27" s="5"/>
      <c r="Q27" s="5"/>
      <c r="R27" s="5"/>
      <c r="S27" s="5"/>
      <c r="T27" s="5"/>
      <c r="U27" s="5"/>
      <c r="V27" s="5"/>
      <c r="W27" s="1"/>
      <c r="X27" s="6"/>
      <c r="Y27" s="6"/>
      <c r="Z27" s="828" t="s">
        <v>433</v>
      </c>
      <c r="AA27" s="828"/>
      <c r="AB27" s="828"/>
      <c r="AC27" s="828"/>
      <c r="AD27" s="828"/>
      <c r="AE27" s="828"/>
      <c r="AF27" s="828"/>
      <c r="AG27" s="828"/>
      <c r="AH27" s="122"/>
      <c r="AI27" s="122"/>
      <c r="AJ27" s="123"/>
      <c r="AK27" s="123"/>
      <c r="AL27" s="123"/>
      <c r="AM27" s="122"/>
      <c r="AN27" s="122"/>
      <c r="AO27" s="817" t="s">
        <v>434</v>
      </c>
      <c r="AP27" s="817"/>
      <c r="AQ27" s="817"/>
      <c r="AR27" s="817"/>
      <c r="AS27" s="817"/>
      <c r="AT27" s="817"/>
      <c r="AU27" s="817"/>
      <c r="AV27" s="817"/>
      <c r="AW27" s="5"/>
      <c r="AX27" s="5"/>
      <c r="AY27" s="1"/>
    </row>
    <row r="28" spans="1:51" ht="15" customHeight="1">
      <c r="A28" s="1"/>
      <c r="B28" s="2"/>
      <c r="C28" s="5"/>
      <c r="D28" s="5"/>
      <c r="E28" s="5"/>
      <c r="F28" s="5"/>
      <c r="G28" s="5"/>
      <c r="H28" s="5"/>
      <c r="I28" s="5"/>
      <c r="J28" s="5"/>
      <c r="K28" s="5"/>
      <c r="L28" s="5"/>
      <c r="M28" s="5"/>
      <c r="N28" s="5"/>
      <c r="O28" s="5"/>
      <c r="P28" s="5"/>
      <c r="Q28" s="5"/>
      <c r="R28" s="5"/>
      <c r="S28" s="5"/>
      <c r="T28" s="5"/>
      <c r="U28" s="5"/>
      <c r="V28" s="5"/>
      <c r="W28" s="1"/>
      <c r="X28" s="6"/>
      <c r="Y28" s="6"/>
      <c r="Z28" s="818" t="str">
        <f>IF(EnSmPC!X47=0,"",EnSmPC!X47)</f>
        <v/>
      </c>
      <c r="AA28" s="818"/>
      <c r="AB28" s="818"/>
      <c r="AC28" s="818"/>
      <c r="AD28" s="818"/>
      <c r="AE28" s="818"/>
      <c r="AF28" s="818"/>
      <c r="AG28" s="818"/>
      <c r="AH28" s="82"/>
      <c r="AI28" s="82"/>
      <c r="AJ28" s="123"/>
      <c r="AK28" s="123"/>
      <c r="AL28" s="123"/>
      <c r="AM28" s="124"/>
      <c r="AN28" s="124"/>
      <c r="AO28" s="819" t="str">
        <f>IF(EnSmPC!X63=0,"",EnSmPC!X63)</f>
        <v/>
      </c>
      <c r="AP28" s="819"/>
      <c r="AQ28" s="819"/>
      <c r="AR28" s="819"/>
      <c r="AS28" s="819"/>
      <c r="AT28" s="819"/>
      <c r="AU28" s="819"/>
      <c r="AV28" s="819"/>
      <c r="AW28" s="5"/>
      <c r="AX28" s="5"/>
      <c r="AY28" s="1"/>
    </row>
    <row r="29" spans="1:51" ht="15" customHeight="1">
      <c r="A29" s="1"/>
      <c r="B29" s="2"/>
      <c r="C29" s="5"/>
      <c r="D29" s="5"/>
      <c r="E29" s="5"/>
      <c r="F29" s="5"/>
      <c r="G29" s="5"/>
      <c r="H29" s="5"/>
      <c r="I29" s="5"/>
      <c r="J29" s="5"/>
      <c r="K29" s="5"/>
      <c r="L29" s="5"/>
      <c r="M29" s="5"/>
      <c r="N29" s="5"/>
      <c r="O29" s="5"/>
      <c r="P29" s="5"/>
      <c r="Q29" s="5"/>
      <c r="R29" s="5"/>
      <c r="S29" s="5"/>
      <c r="T29" s="5"/>
      <c r="U29" s="5"/>
      <c r="V29" s="5"/>
      <c r="W29" s="1"/>
      <c r="X29" s="5"/>
      <c r="Y29" s="5"/>
      <c r="Z29" s="818"/>
      <c r="AA29" s="818"/>
      <c r="AB29" s="818"/>
      <c r="AC29" s="818"/>
      <c r="AD29" s="818"/>
      <c r="AE29" s="818"/>
      <c r="AF29" s="818"/>
      <c r="AG29" s="818"/>
      <c r="AH29" s="124"/>
      <c r="AI29" s="124"/>
      <c r="AJ29" s="123"/>
      <c r="AK29" s="123"/>
      <c r="AL29" s="123"/>
      <c r="AM29" s="124"/>
      <c r="AN29" s="124"/>
      <c r="AO29" s="819"/>
      <c r="AP29" s="819"/>
      <c r="AQ29" s="819"/>
      <c r="AR29" s="819"/>
      <c r="AS29" s="819"/>
      <c r="AT29" s="819"/>
      <c r="AU29" s="819"/>
      <c r="AV29" s="819"/>
      <c r="AW29" s="5"/>
      <c r="AX29" s="5"/>
      <c r="AY29" s="1"/>
    </row>
    <row r="30" spans="1:51" ht="15" customHeight="1">
      <c r="A30" s="1"/>
      <c r="B30" s="2"/>
      <c r="C30" s="5"/>
      <c r="D30" s="5"/>
      <c r="E30" s="5"/>
      <c r="F30" s="5"/>
      <c r="G30" s="5"/>
      <c r="H30" s="5"/>
      <c r="I30" s="5"/>
      <c r="J30" s="5"/>
      <c r="K30" s="5"/>
      <c r="L30" s="5"/>
      <c r="M30" s="5"/>
      <c r="N30" s="5"/>
      <c r="O30" s="5"/>
      <c r="P30" s="5"/>
      <c r="Q30" s="5"/>
      <c r="R30" s="5"/>
      <c r="S30" s="5"/>
      <c r="T30" s="5"/>
      <c r="U30" s="5"/>
      <c r="V30" s="5"/>
      <c r="W30" s="1"/>
      <c r="X30" s="5"/>
      <c r="Y30" s="5"/>
      <c r="Z30" s="818" t="str">
        <f>IF(EnSmPC!X48=0,"",EnSmPC!X48)</f>
        <v/>
      </c>
      <c r="AA30" s="818"/>
      <c r="AB30" s="818"/>
      <c r="AC30" s="818"/>
      <c r="AD30" s="818"/>
      <c r="AE30" s="818"/>
      <c r="AF30" s="818"/>
      <c r="AG30" s="818"/>
      <c r="AH30" s="124"/>
      <c r="AI30" s="124"/>
      <c r="AJ30" s="123"/>
      <c r="AK30" s="123"/>
      <c r="AL30" s="123"/>
      <c r="AM30" s="124"/>
      <c r="AN30" s="124"/>
      <c r="AO30" s="819" t="str">
        <f>IF(EnSmPC!X64=0,"",EnSmPC!X64)</f>
        <v/>
      </c>
      <c r="AP30" s="819"/>
      <c r="AQ30" s="819"/>
      <c r="AR30" s="819"/>
      <c r="AS30" s="819"/>
      <c r="AT30" s="819"/>
      <c r="AU30" s="819"/>
      <c r="AV30" s="819"/>
      <c r="AW30" s="5"/>
      <c r="AX30" s="5"/>
      <c r="AY30" s="1"/>
    </row>
    <row r="31" spans="1:51" ht="15" customHeight="1">
      <c r="A31" s="1"/>
      <c r="B31" s="2"/>
      <c r="C31" s="5"/>
      <c r="D31" s="5"/>
      <c r="E31" s="5"/>
      <c r="F31" s="5"/>
      <c r="G31" s="5"/>
      <c r="H31" s="5"/>
      <c r="I31" s="5"/>
      <c r="J31" s="5"/>
      <c r="K31" s="5"/>
      <c r="L31" s="5"/>
      <c r="M31" s="5"/>
      <c r="N31" s="5"/>
      <c r="O31" s="5"/>
      <c r="P31" s="5"/>
      <c r="Q31" s="5"/>
      <c r="R31" s="5"/>
      <c r="S31" s="5"/>
      <c r="T31" s="5"/>
      <c r="U31" s="5"/>
      <c r="V31" s="5"/>
      <c r="W31" s="1"/>
      <c r="X31" s="5"/>
      <c r="Y31" s="5"/>
      <c r="Z31" s="818"/>
      <c r="AA31" s="818"/>
      <c r="AB31" s="818"/>
      <c r="AC31" s="818"/>
      <c r="AD31" s="818"/>
      <c r="AE31" s="818"/>
      <c r="AF31" s="818"/>
      <c r="AG31" s="818"/>
      <c r="AH31" s="124"/>
      <c r="AI31" s="124"/>
      <c r="AJ31" s="123"/>
      <c r="AK31" s="123"/>
      <c r="AL31" s="123"/>
      <c r="AM31" s="124"/>
      <c r="AN31" s="124"/>
      <c r="AO31" s="819"/>
      <c r="AP31" s="819"/>
      <c r="AQ31" s="819"/>
      <c r="AR31" s="819"/>
      <c r="AS31" s="819"/>
      <c r="AT31" s="819"/>
      <c r="AU31" s="819"/>
      <c r="AV31" s="819"/>
      <c r="AW31" s="5"/>
      <c r="AX31" s="5"/>
      <c r="AY31" s="1"/>
    </row>
    <row r="32" spans="1:51" ht="15" customHeight="1">
      <c r="A32" s="1"/>
      <c r="B32" s="2"/>
      <c r="C32" s="5"/>
      <c r="D32" s="5"/>
      <c r="E32" s="5"/>
      <c r="F32" s="5"/>
      <c r="G32" s="5"/>
      <c r="H32" s="5"/>
      <c r="I32" s="5"/>
      <c r="J32" s="5"/>
      <c r="K32" s="5"/>
      <c r="L32" s="5"/>
      <c r="M32" s="5"/>
      <c r="N32" s="5"/>
      <c r="O32" s="5"/>
      <c r="P32" s="5"/>
      <c r="Q32" s="5"/>
      <c r="R32" s="5"/>
      <c r="S32" s="5"/>
      <c r="T32" s="5"/>
      <c r="U32" s="5"/>
      <c r="V32" s="5"/>
      <c r="W32" s="1"/>
      <c r="X32" s="5"/>
      <c r="Y32" s="5"/>
      <c r="Z32" s="818" t="str">
        <f>IF(EnSmPC!X52=0,"",EnSmPC!X52)</f>
        <v/>
      </c>
      <c r="AA32" s="818"/>
      <c r="AB32" s="818"/>
      <c r="AC32" s="818"/>
      <c r="AD32" s="818"/>
      <c r="AE32" s="818"/>
      <c r="AF32" s="818"/>
      <c r="AG32" s="818"/>
      <c r="AH32" s="124"/>
      <c r="AI32" s="124"/>
      <c r="AJ32" s="123"/>
      <c r="AK32" s="123"/>
      <c r="AL32" s="123"/>
      <c r="AM32" s="124"/>
      <c r="AN32" s="124"/>
      <c r="AO32" s="819" t="str">
        <f>IF(EnSmPC!X68=0,"",EnSmPC!X68)</f>
        <v/>
      </c>
      <c r="AP32" s="819"/>
      <c r="AQ32" s="819"/>
      <c r="AR32" s="819"/>
      <c r="AS32" s="819"/>
      <c r="AT32" s="819"/>
      <c r="AU32" s="819"/>
      <c r="AV32" s="819"/>
      <c r="AW32" s="5"/>
      <c r="AX32" s="5"/>
      <c r="AY32" s="1"/>
    </row>
    <row r="33" spans="1:51" ht="15" customHeight="1">
      <c r="A33" s="1"/>
      <c r="B33" s="2"/>
      <c r="C33" s="5"/>
      <c r="D33" s="5"/>
      <c r="E33" s="5"/>
      <c r="F33" s="5"/>
      <c r="G33" s="5"/>
      <c r="H33" s="5"/>
      <c r="I33" s="5"/>
      <c r="J33" s="5"/>
      <c r="K33" s="5"/>
      <c r="L33" s="5"/>
      <c r="M33" s="5"/>
      <c r="N33" s="5"/>
      <c r="O33" s="5"/>
      <c r="P33" s="5"/>
      <c r="Q33" s="5"/>
      <c r="R33" s="5"/>
      <c r="S33" s="5"/>
      <c r="T33" s="5"/>
      <c r="U33" s="5"/>
      <c r="V33" s="5"/>
      <c r="W33" s="1"/>
      <c r="X33" s="5"/>
      <c r="Y33" s="5"/>
      <c r="Z33" s="818"/>
      <c r="AA33" s="818"/>
      <c r="AB33" s="818"/>
      <c r="AC33" s="818"/>
      <c r="AD33" s="818"/>
      <c r="AE33" s="818"/>
      <c r="AF33" s="818"/>
      <c r="AG33" s="818"/>
      <c r="AH33" s="124"/>
      <c r="AI33" s="124"/>
      <c r="AJ33" s="123"/>
      <c r="AK33" s="123"/>
      <c r="AL33" s="123"/>
      <c r="AM33" s="124"/>
      <c r="AN33" s="124"/>
      <c r="AO33" s="819"/>
      <c r="AP33" s="819"/>
      <c r="AQ33" s="819"/>
      <c r="AR33" s="819"/>
      <c r="AS33" s="819"/>
      <c r="AT33" s="819"/>
      <c r="AU33" s="819"/>
      <c r="AV33" s="819"/>
      <c r="AW33" s="5"/>
      <c r="AX33" s="5"/>
      <c r="AY33" s="1"/>
    </row>
    <row r="34" spans="1:51" ht="15" customHeight="1">
      <c r="A34" s="1"/>
      <c r="B34" s="2"/>
      <c r="C34" s="5"/>
      <c r="D34" s="5"/>
      <c r="E34" s="5"/>
      <c r="F34" s="5"/>
      <c r="G34" s="5"/>
      <c r="H34" s="5"/>
      <c r="I34" s="5"/>
      <c r="J34" s="5"/>
      <c r="K34" s="5"/>
      <c r="L34" s="5"/>
      <c r="M34" s="5"/>
      <c r="N34" s="5"/>
      <c r="O34" s="5"/>
      <c r="P34" s="5"/>
      <c r="Q34" s="5"/>
      <c r="R34" s="5"/>
      <c r="S34" s="5"/>
      <c r="T34" s="5"/>
      <c r="U34" s="5"/>
      <c r="V34" s="5"/>
      <c r="W34" s="1"/>
      <c r="X34" s="5"/>
      <c r="Y34" s="5"/>
      <c r="Z34" s="818" t="str">
        <f>IF(EnSmPC!X55=0,"",EnSmPC!X55)</f>
        <v/>
      </c>
      <c r="AA34" s="818"/>
      <c r="AB34" s="818"/>
      <c r="AC34" s="818"/>
      <c r="AD34" s="818"/>
      <c r="AE34" s="818"/>
      <c r="AF34" s="818"/>
      <c r="AG34" s="818"/>
      <c r="AH34" s="124"/>
      <c r="AI34" s="124"/>
      <c r="AJ34" s="123"/>
      <c r="AK34" s="123"/>
      <c r="AL34" s="123"/>
      <c r="AM34" s="124"/>
      <c r="AN34" s="124"/>
      <c r="AO34" s="819" t="str">
        <f>IF(EnSmPC!X69=0,"",EnSmPC!X69)</f>
        <v/>
      </c>
      <c r="AP34" s="819"/>
      <c r="AQ34" s="819"/>
      <c r="AR34" s="819"/>
      <c r="AS34" s="819"/>
      <c r="AT34" s="819"/>
      <c r="AU34" s="819"/>
      <c r="AV34" s="819"/>
      <c r="AW34" s="5"/>
      <c r="AX34" s="5"/>
      <c r="AY34" s="1"/>
    </row>
    <row r="35" spans="1:51" ht="15" customHeight="1">
      <c r="A35" s="1"/>
      <c r="B35" s="2"/>
      <c r="C35" s="5"/>
      <c r="D35" s="5"/>
      <c r="E35" s="5"/>
      <c r="F35" s="5"/>
      <c r="G35" s="5"/>
      <c r="H35" s="5"/>
      <c r="I35" s="5"/>
      <c r="J35" s="5"/>
      <c r="K35" s="5"/>
      <c r="L35" s="5"/>
      <c r="M35" s="5"/>
      <c r="N35" s="5"/>
      <c r="O35" s="5"/>
      <c r="P35" s="5"/>
      <c r="Q35" s="5"/>
      <c r="R35" s="5"/>
      <c r="S35" s="5"/>
      <c r="T35" s="5"/>
      <c r="U35" s="5"/>
      <c r="V35" s="5"/>
      <c r="W35" s="1"/>
      <c r="X35" s="68"/>
      <c r="Y35" s="68"/>
      <c r="Z35" s="818"/>
      <c r="AA35" s="818"/>
      <c r="AB35" s="818"/>
      <c r="AC35" s="818"/>
      <c r="AD35" s="818"/>
      <c r="AE35" s="818"/>
      <c r="AF35" s="818"/>
      <c r="AG35" s="818"/>
      <c r="AH35" s="125"/>
      <c r="AI35" s="125"/>
      <c r="AJ35" s="126"/>
      <c r="AK35" s="126"/>
      <c r="AL35" s="126"/>
      <c r="AM35" s="125"/>
      <c r="AN35" s="125"/>
      <c r="AO35" s="819"/>
      <c r="AP35" s="819"/>
      <c r="AQ35" s="819"/>
      <c r="AR35" s="819"/>
      <c r="AS35" s="819"/>
      <c r="AT35" s="819"/>
      <c r="AU35" s="819"/>
      <c r="AV35" s="819"/>
      <c r="AW35" s="68"/>
      <c r="AX35" s="68"/>
      <c r="AY35" s="1"/>
    </row>
    <row r="36" spans="1:51" ht="15" customHeight="1">
      <c r="A36" s="1"/>
      <c r="B36" s="2"/>
      <c r="C36" s="5"/>
      <c r="D36" s="5"/>
      <c r="E36" s="5"/>
      <c r="F36" s="5"/>
      <c r="G36" s="5"/>
      <c r="H36" s="5"/>
      <c r="I36" s="5"/>
      <c r="J36" s="5"/>
      <c r="K36" s="5"/>
      <c r="L36" s="5"/>
      <c r="M36" s="5"/>
      <c r="N36" s="5"/>
      <c r="O36" s="5"/>
      <c r="P36" s="5"/>
      <c r="Q36" s="5"/>
      <c r="R36" s="5"/>
      <c r="S36" s="5"/>
      <c r="T36" s="5"/>
      <c r="U36" s="5"/>
      <c r="V36" s="5"/>
      <c r="W36" s="1"/>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1"/>
    </row>
    <row r="37" spans="1:51" ht="15" customHeight="1">
      <c r="A37" s="1"/>
      <c r="B37" s="2"/>
      <c r="C37" s="5"/>
      <c r="D37" s="5"/>
      <c r="E37" s="5"/>
      <c r="F37" s="5"/>
      <c r="G37" s="5"/>
      <c r="H37" s="5"/>
      <c r="I37" s="5"/>
      <c r="J37" s="5"/>
      <c r="K37" s="5"/>
      <c r="L37" s="5"/>
      <c r="M37" s="5"/>
      <c r="N37" s="5"/>
      <c r="O37" s="5"/>
      <c r="P37" s="5"/>
      <c r="Q37" s="5"/>
      <c r="R37" s="5"/>
      <c r="S37" s="5"/>
      <c r="T37" s="5"/>
      <c r="U37" s="5"/>
      <c r="V37" s="5"/>
      <c r="W37" s="1"/>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1"/>
    </row>
    <row r="38" spans="1:51" ht="15" customHeight="1">
      <c r="A38" s="1"/>
      <c r="B38" s="2"/>
      <c r="C38" s="5"/>
      <c r="D38" s="5"/>
      <c r="E38" s="5"/>
      <c r="F38" s="5"/>
      <c r="G38" s="5"/>
      <c r="H38" s="5"/>
      <c r="I38" s="5"/>
      <c r="J38" s="5"/>
      <c r="K38" s="5"/>
      <c r="L38" s="5"/>
      <c r="M38" s="5"/>
      <c r="N38" s="5"/>
      <c r="O38" s="5"/>
      <c r="P38" s="5"/>
      <c r="Q38" s="5"/>
      <c r="R38" s="5"/>
      <c r="S38" s="5"/>
      <c r="T38" s="5"/>
      <c r="U38" s="5"/>
      <c r="V38" s="5"/>
      <c r="W38" s="1"/>
      <c r="X38" s="127"/>
      <c r="Y38" s="128"/>
      <c r="Z38" s="128"/>
      <c r="AA38" s="836" t="s">
        <v>435</v>
      </c>
      <c r="AB38" s="836"/>
      <c r="AC38" s="836"/>
      <c r="AD38" s="836"/>
      <c r="AE38" s="836"/>
      <c r="AF38" s="836"/>
      <c r="AG38" s="836"/>
      <c r="AH38" s="836"/>
      <c r="AI38" s="836"/>
      <c r="AJ38" s="836"/>
      <c r="AK38" s="836"/>
      <c r="AL38" s="836"/>
      <c r="AM38" s="836"/>
      <c r="AN38" s="836"/>
      <c r="AO38" s="836"/>
      <c r="AP38" s="836"/>
      <c r="AQ38" s="836"/>
      <c r="AR38" s="836"/>
      <c r="AS38" s="836"/>
      <c r="AT38" s="836"/>
      <c r="AU38" s="836"/>
      <c r="AV38" s="128"/>
      <c r="AW38" s="128"/>
      <c r="AX38" s="127"/>
      <c r="AY38" s="1"/>
    </row>
    <row r="39" spans="1:51" ht="15" customHeight="1">
      <c r="A39" s="1"/>
      <c r="B39" s="2"/>
      <c r="C39" s="5"/>
      <c r="D39" s="5"/>
      <c r="E39" s="5"/>
      <c r="F39" s="5"/>
      <c r="G39" s="5"/>
      <c r="H39" s="5"/>
      <c r="I39" s="5"/>
      <c r="J39" s="5"/>
      <c r="K39" s="5"/>
      <c r="L39" s="5"/>
      <c r="M39" s="5"/>
      <c r="N39" s="5"/>
      <c r="O39" s="5"/>
      <c r="P39" s="5"/>
      <c r="Q39" s="5"/>
      <c r="R39" s="5"/>
      <c r="S39" s="5"/>
      <c r="T39" s="5"/>
      <c r="U39" s="5"/>
      <c r="V39" s="5"/>
      <c r="W39" s="1"/>
      <c r="X39" s="5"/>
      <c r="Y39" s="129"/>
      <c r="Z39" s="129"/>
      <c r="AA39" s="836"/>
      <c r="AB39" s="836"/>
      <c r="AC39" s="836"/>
      <c r="AD39" s="836"/>
      <c r="AE39" s="836"/>
      <c r="AF39" s="836"/>
      <c r="AG39" s="836"/>
      <c r="AH39" s="836"/>
      <c r="AI39" s="836"/>
      <c r="AJ39" s="836"/>
      <c r="AK39" s="836"/>
      <c r="AL39" s="836"/>
      <c r="AM39" s="836"/>
      <c r="AN39" s="836"/>
      <c r="AO39" s="836"/>
      <c r="AP39" s="836"/>
      <c r="AQ39" s="836"/>
      <c r="AR39" s="836"/>
      <c r="AS39" s="836"/>
      <c r="AT39" s="836"/>
      <c r="AU39" s="836"/>
      <c r="AV39" s="129"/>
      <c r="AW39" s="129"/>
      <c r="AX39" s="5"/>
      <c r="AY39" s="1"/>
    </row>
    <row r="40" spans="1:51" ht="15" customHeight="1">
      <c r="A40" s="1"/>
      <c r="B40" s="2"/>
      <c r="C40" s="5"/>
      <c r="D40" s="5"/>
      <c r="E40" s="5"/>
      <c r="F40" s="5"/>
      <c r="G40" s="5"/>
      <c r="H40" s="5"/>
      <c r="I40" s="5"/>
      <c r="J40" s="5"/>
      <c r="K40" s="5"/>
      <c r="L40" s="5"/>
      <c r="M40" s="5"/>
      <c r="N40" s="5"/>
      <c r="O40" s="5"/>
      <c r="P40" s="5"/>
      <c r="Q40" s="5"/>
      <c r="R40" s="5"/>
      <c r="S40" s="5"/>
      <c r="T40" s="5"/>
      <c r="U40" s="5"/>
      <c r="V40" s="5"/>
      <c r="W40" s="1"/>
      <c r="X40" s="130"/>
      <c r="Y40" s="131"/>
      <c r="Z40" s="820" t="s">
        <v>436</v>
      </c>
      <c r="AA40" s="820"/>
      <c r="AB40" s="820"/>
      <c r="AC40" s="820"/>
      <c r="AD40" s="820"/>
      <c r="AE40" s="820"/>
      <c r="AF40" s="820"/>
      <c r="AG40" s="820"/>
      <c r="AH40" s="820"/>
      <c r="AI40" s="820"/>
      <c r="AJ40" s="820"/>
      <c r="AK40" s="820"/>
      <c r="AL40" s="820"/>
      <c r="AM40" s="820"/>
      <c r="AN40" s="820"/>
      <c r="AO40" s="822">
        <f>Analysis!GD12</f>
        <v>0</v>
      </c>
      <c r="AP40" s="822"/>
      <c r="AQ40" s="822"/>
      <c r="AR40" s="822"/>
      <c r="AS40" s="822"/>
      <c r="AT40" s="822"/>
      <c r="AU40" s="820" t="s">
        <v>437</v>
      </c>
      <c r="AV40" s="820"/>
      <c r="AW40" s="131"/>
      <c r="AX40" s="130"/>
      <c r="AY40" s="1"/>
    </row>
    <row r="41" spans="1:51" ht="15" customHeight="1">
      <c r="A41" s="1"/>
      <c r="B41" s="2"/>
      <c r="C41" s="5"/>
      <c r="D41" s="5"/>
      <c r="E41" s="5"/>
      <c r="F41" s="5"/>
      <c r="G41" s="5"/>
      <c r="H41" s="5"/>
      <c r="I41" s="5"/>
      <c r="J41" s="5"/>
      <c r="K41" s="5"/>
      <c r="L41" s="5"/>
      <c r="M41" s="5"/>
      <c r="N41" s="5"/>
      <c r="O41" s="5"/>
      <c r="P41" s="5"/>
      <c r="Q41" s="5"/>
      <c r="R41" s="5"/>
      <c r="S41" s="5"/>
      <c r="T41" s="5"/>
      <c r="U41" s="5"/>
      <c r="V41" s="5"/>
      <c r="W41" s="1"/>
      <c r="X41" s="130"/>
      <c r="Y41" s="131"/>
      <c r="Z41" s="821"/>
      <c r="AA41" s="821"/>
      <c r="AB41" s="821"/>
      <c r="AC41" s="821"/>
      <c r="AD41" s="821"/>
      <c r="AE41" s="821"/>
      <c r="AF41" s="821"/>
      <c r="AG41" s="821"/>
      <c r="AH41" s="821"/>
      <c r="AI41" s="821"/>
      <c r="AJ41" s="821"/>
      <c r="AK41" s="821"/>
      <c r="AL41" s="821"/>
      <c r="AM41" s="821"/>
      <c r="AN41" s="821"/>
      <c r="AO41" s="823"/>
      <c r="AP41" s="823"/>
      <c r="AQ41" s="823"/>
      <c r="AR41" s="823"/>
      <c r="AS41" s="823"/>
      <c r="AT41" s="823"/>
      <c r="AU41" s="821"/>
      <c r="AV41" s="821"/>
      <c r="AW41" s="131"/>
      <c r="AX41" s="130"/>
      <c r="AY41" s="1"/>
    </row>
    <row r="42" spans="1:51" ht="15" customHeight="1">
      <c r="A42" s="1"/>
      <c r="B42" s="2"/>
      <c r="C42" s="5"/>
      <c r="D42" s="5"/>
      <c r="E42" s="5"/>
      <c r="F42" s="5"/>
      <c r="G42" s="5"/>
      <c r="H42" s="5"/>
      <c r="I42" s="5"/>
      <c r="J42" s="5"/>
      <c r="K42" s="5"/>
      <c r="L42" s="5"/>
      <c r="M42" s="5"/>
      <c r="N42" s="5"/>
      <c r="O42" s="5"/>
      <c r="P42" s="5"/>
      <c r="Q42" s="5"/>
      <c r="R42" s="5"/>
      <c r="S42" s="5"/>
      <c r="T42" s="5"/>
      <c r="U42" s="5"/>
      <c r="V42" s="5"/>
      <c r="W42" s="1"/>
      <c r="X42" s="130"/>
      <c r="Y42" s="131"/>
      <c r="Z42" s="820" t="s">
        <v>438</v>
      </c>
      <c r="AA42" s="820"/>
      <c r="AB42" s="820"/>
      <c r="AC42" s="820"/>
      <c r="AD42" s="820"/>
      <c r="AE42" s="820"/>
      <c r="AF42" s="820"/>
      <c r="AG42" s="820"/>
      <c r="AH42" s="820"/>
      <c r="AI42" s="820"/>
      <c r="AJ42" s="820"/>
      <c r="AK42" s="820"/>
      <c r="AL42" s="820"/>
      <c r="AM42" s="820"/>
      <c r="AN42" s="820"/>
      <c r="AO42" s="824">
        <f>Analysis!GD19</f>
        <v>0</v>
      </c>
      <c r="AP42" s="825"/>
      <c r="AQ42" s="825"/>
      <c r="AR42" s="825"/>
      <c r="AS42" s="825"/>
      <c r="AT42" s="825"/>
      <c r="AU42" s="820" t="s">
        <v>439</v>
      </c>
      <c r="AV42" s="820"/>
      <c r="AW42" s="131"/>
      <c r="AX42" s="130"/>
      <c r="AY42" s="1"/>
    </row>
    <row r="43" spans="1:51" ht="15" customHeight="1">
      <c r="A43" s="1"/>
      <c r="B43" s="2"/>
      <c r="C43" s="5"/>
      <c r="D43" s="5"/>
      <c r="E43" s="5"/>
      <c r="F43" s="5"/>
      <c r="G43" s="5"/>
      <c r="H43" s="5"/>
      <c r="I43" s="5"/>
      <c r="J43" s="5"/>
      <c r="K43" s="5"/>
      <c r="L43" s="5"/>
      <c r="M43" s="5"/>
      <c r="N43" s="5"/>
      <c r="O43" s="5"/>
      <c r="P43" s="5"/>
      <c r="Q43" s="5"/>
      <c r="R43" s="5"/>
      <c r="S43" s="5"/>
      <c r="T43" s="5"/>
      <c r="U43" s="5"/>
      <c r="V43" s="5"/>
      <c r="W43" s="1"/>
      <c r="X43" s="130"/>
      <c r="Y43" s="131"/>
      <c r="Z43" s="821"/>
      <c r="AA43" s="821"/>
      <c r="AB43" s="821"/>
      <c r="AC43" s="821"/>
      <c r="AD43" s="821"/>
      <c r="AE43" s="821"/>
      <c r="AF43" s="821"/>
      <c r="AG43" s="821"/>
      <c r="AH43" s="821"/>
      <c r="AI43" s="821"/>
      <c r="AJ43" s="821"/>
      <c r="AK43" s="821"/>
      <c r="AL43" s="821"/>
      <c r="AM43" s="821"/>
      <c r="AN43" s="821"/>
      <c r="AO43" s="826"/>
      <c r="AP43" s="826"/>
      <c r="AQ43" s="826"/>
      <c r="AR43" s="826"/>
      <c r="AS43" s="826"/>
      <c r="AT43" s="826"/>
      <c r="AU43" s="820"/>
      <c r="AV43" s="820"/>
      <c r="AW43" s="131"/>
      <c r="AX43" s="130"/>
      <c r="AY43" s="1"/>
    </row>
    <row r="44" spans="1:51" ht="15" customHeight="1">
      <c r="A44" s="1"/>
      <c r="B44" s="2"/>
      <c r="C44" s="5"/>
      <c r="D44" s="5"/>
      <c r="E44" s="5"/>
      <c r="F44" s="5"/>
      <c r="G44" s="5"/>
      <c r="H44" s="5"/>
      <c r="I44" s="5"/>
      <c r="J44" s="5"/>
      <c r="K44" s="5"/>
      <c r="L44" s="5"/>
      <c r="M44" s="5"/>
      <c r="N44" s="5"/>
      <c r="O44" s="5"/>
      <c r="P44" s="5"/>
      <c r="Q44" s="5"/>
      <c r="R44" s="5"/>
      <c r="S44" s="5"/>
      <c r="T44" s="5"/>
      <c r="U44" s="5"/>
      <c r="V44" s="5"/>
      <c r="W44" s="1"/>
      <c r="X44" s="130"/>
      <c r="Y44" s="131"/>
      <c r="Z44" s="820" t="s">
        <v>440</v>
      </c>
      <c r="AA44" s="820"/>
      <c r="AB44" s="820"/>
      <c r="AC44" s="820"/>
      <c r="AD44" s="820"/>
      <c r="AE44" s="820"/>
      <c r="AF44" s="820"/>
      <c r="AG44" s="820"/>
      <c r="AH44" s="820"/>
      <c r="AI44" s="820"/>
      <c r="AJ44" s="820"/>
      <c r="AK44" s="820"/>
      <c r="AL44" s="820"/>
      <c r="AM44" s="820"/>
      <c r="AN44" s="820"/>
      <c r="AO44" s="824">
        <f>Analysis!GD20</f>
        <v>0</v>
      </c>
      <c r="AP44" s="825"/>
      <c r="AQ44" s="825"/>
      <c r="AR44" s="825"/>
      <c r="AS44" s="825"/>
      <c r="AT44" s="825"/>
      <c r="AU44" s="829" t="s">
        <v>441</v>
      </c>
      <c r="AV44" s="829"/>
      <c r="AW44" s="131"/>
      <c r="AX44" s="130"/>
      <c r="AY44" s="1"/>
    </row>
    <row r="45" spans="1:51" ht="15" customHeight="1">
      <c r="A45" s="1"/>
      <c r="B45" s="2"/>
      <c r="C45" s="5"/>
      <c r="D45" s="5"/>
      <c r="E45" s="5"/>
      <c r="F45" s="5"/>
      <c r="G45" s="5"/>
      <c r="H45" s="5"/>
      <c r="I45" s="5"/>
      <c r="J45" s="5"/>
      <c r="K45" s="5"/>
      <c r="L45" s="5"/>
      <c r="M45" s="5"/>
      <c r="N45" s="5"/>
      <c r="O45" s="5"/>
      <c r="P45" s="5"/>
      <c r="Q45" s="5"/>
      <c r="R45" s="5"/>
      <c r="S45" s="5"/>
      <c r="T45" s="5"/>
      <c r="U45" s="5"/>
      <c r="V45" s="5"/>
      <c r="W45" s="1"/>
      <c r="X45" s="130"/>
      <c r="Y45" s="131"/>
      <c r="Z45" s="820"/>
      <c r="AA45" s="820"/>
      <c r="AB45" s="820"/>
      <c r="AC45" s="820"/>
      <c r="AD45" s="820"/>
      <c r="AE45" s="820"/>
      <c r="AF45" s="820"/>
      <c r="AG45" s="820"/>
      <c r="AH45" s="820"/>
      <c r="AI45" s="820"/>
      <c r="AJ45" s="820"/>
      <c r="AK45" s="820"/>
      <c r="AL45" s="820"/>
      <c r="AM45" s="820"/>
      <c r="AN45" s="820"/>
      <c r="AO45" s="825"/>
      <c r="AP45" s="825"/>
      <c r="AQ45" s="825"/>
      <c r="AR45" s="825"/>
      <c r="AS45" s="825"/>
      <c r="AT45" s="825"/>
      <c r="AU45" s="821"/>
      <c r="AV45" s="821"/>
      <c r="AW45" s="131"/>
      <c r="AX45" s="130"/>
      <c r="AY45" s="1"/>
    </row>
    <row r="46" spans="1:51" ht="15" customHeight="1">
      <c r="A46" s="1"/>
      <c r="B46" s="2"/>
      <c r="C46" s="5"/>
      <c r="D46" s="5"/>
      <c r="E46" s="5"/>
      <c r="F46" s="5"/>
      <c r="G46" s="5"/>
      <c r="H46" s="5"/>
      <c r="I46" s="5"/>
      <c r="J46" s="5"/>
      <c r="K46" s="5"/>
      <c r="L46" s="5"/>
      <c r="M46" s="5"/>
      <c r="N46" s="5"/>
      <c r="O46" s="5"/>
      <c r="P46" s="5"/>
      <c r="Q46" s="5"/>
      <c r="R46" s="5"/>
      <c r="S46" s="5"/>
      <c r="T46" s="5"/>
      <c r="U46" s="5"/>
      <c r="V46" s="5"/>
      <c r="W46" s="1"/>
      <c r="X46" s="130"/>
      <c r="Y46" s="131"/>
      <c r="Z46" s="829" t="s">
        <v>442</v>
      </c>
      <c r="AA46" s="829"/>
      <c r="AB46" s="829"/>
      <c r="AC46" s="829"/>
      <c r="AD46" s="829"/>
      <c r="AE46" s="829"/>
      <c r="AF46" s="829"/>
      <c r="AG46" s="829"/>
      <c r="AH46" s="829"/>
      <c r="AI46" s="829"/>
      <c r="AJ46" s="829"/>
      <c r="AK46" s="829"/>
      <c r="AL46" s="829"/>
      <c r="AM46" s="829"/>
      <c r="AN46" s="829"/>
      <c r="AO46" s="834">
        <f>Analysis!GD21</f>
        <v>0</v>
      </c>
      <c r="AP46" s="834"/>
      <c r="AQ46" s="834"/>
      <c r="AR46" s="834"/>
      <c r="AS46" s="834"/>
      <c r="AT46" s="834"/>
      <c r="AU46" s="829" t="s">
        <v>443</v>
      </c>
      <c r="AV46" s="829"/>
      <c r="AW46" s="131"/>
      <c r="AX46" s="130"/>
      <c r="AY46" s="1"/>
    </row>
    <row r="47" spans="1:51" ht="15" customHeight="1">
      <c r="A47" s="1"/>
      <c r="B47" s="2"/>
      <c r="C47" s="5"/>
      <c r="D47" s="5"/>
      <c r="E47" s="5"/>
      <c r="F47" s="5"/>
      <c r="G47" s="5"/>
      <c r="H47" s="5"/>
      <c r="I47" s="5"/>
      <c r="J47" s="5"/>
      <c r="K47" s="5"/>
      <c r="L47" s="5"/>
      <c r="M47" s="5"/>
      <c r="N47" s="5"/>
      <c r="O47" s="5"/>
      <c r="P47" s="5"/>
      <c r="Q47" s="5"/>
      <c r="R47" s="5"/>
      <c r="S47" s="5"/>
      <c r="T47" s="5"/>
      <c r="U47" s="5"/>
      <c r="V47" s="5"/>
      <c r="W47" s="1"/>
      <c r="X47" s="130"/>
      <c r="Y47" s="131"/>
      <c r="Z47" s="821"/>
      <c r="AA47" s="821"/>
      <c r="AB47" s="821"/>
      <c r="AC47" s="821"/>
      <c r="AD47" s="821"/>
      <c r="AE47" s="821"/>
      <c r="AF47" s="821"/>
      <c r="AG47" s="821"/>
      <c r="AH47" s="821"/>
      <c r="AI47" s="821"/>
      <c r="AJ47" s="821"/>
      <c r="AK47" s="821"/>
      <c r="AL47" s="821"/>
      <c r="AM47" s="821"/>
      <c r="AN47" s="821"/>
      <c r="AO47" s="835"/>
      <c r="AP47" s="835"/>
      <c r="AQ47" s="835"/>
      <c r="AR47" s="835"/>
      <c r="AS47" s="835"/>
      <c r="AT47" s="835"/>
      <c r="AU47" s="821"/>
      <c r="AV47" s="821"/>
      <c r="AW47" s="131"/>
      <c r="AX47" s="130"/>
      <c r="AY47" s="1"/>
    </row>
    <row r="48" spans="1:51" ht="15" customHeight="1">
      <c r="A48" s="1"/>
      <c r="B48" s="2"/>
      <c r="C48" s="5"/>
      <c r="D48" s="5"/>
      <c r="E48" s="5"/>
      <c r="F48" s="5"/>
      <c r="G48" s="5"/>
      <c r="H48" s="5"/>
      <c r="I48" s="5"/>
      <c r="J48" s="5"/>
      <c r="K48" s="5"/>
      <c r="L48" s="5"/>
      <c r="M48" s="5"/>
      <c r="N48" s="5"/>
      <c r="O48" s="5"/>
      <c r="P48" s="5"/>
      <c r="Q48" s="5"/>
      <c r="R48" s="5"/>
      <c r="S48" s="5"/>
      <c r="T48" s="5"/>
      <c r="U48" s="5"/>
      <c r="V48" s="5"/>
      <c r="W48" s="1"/>
      <c r="X48" s="130"/>
      <c r="Y48" s="131"/>
      <c r="Z48" s="829" t="s">
        <v>444</v>
      </c>
      <c r="AA48" s="829"/>
      <c r="AB48" s="829"/>
      <c r="AC48" s="829"/>
      <c r="AD48" s="829"/>
      <c r="AE48" s="829"/>
      <c r="AF48" s="829"/>
      <c r="AG48" s="829"/>
      <c r="AH48" s="829"/>
      <c r="AI48" s="829"/>
      <c r="AJ48" s="829"/>
      <c r="AK48" s="829"/>
      <c r="AL48" s="829"/>
      <c r="AM48" s="829"/>
      <c r="AN48" s="829"/>
      <c r="AO48" s="830">
        <f>Analysis!GD22</f>
        <v>0</v>
      </c>
      <c r="AP48" s="830"/>
      <c r="AQ48" s="830"/>
      <c r="AR48" s="830"/>
      <c r="AS48" s="830"/>
      <c r="AT48" s="830"/>
      <c r="AU48" s="829" t="s">
        <v>445</v>
      </c>
      <c r="AV48" s="829"/>
      <c r="AW48" s="131"/>
      <c r="AX48" s="130"/>
      <c r="AY48" s="1"/>
    </row>
    <row r="49" spans="1:51" ht="15" customHeight="1">
      <c r="A49" s="1"/>
      <c r="B49" s="2"/>
      <c r="C49" s="5"/>
      <c r="D49" s="5"/>
      <c r="E49" s="5"/>
      <c r="F49" s="5"/>
      <c r="G49" s="5"/>
      <c r="H49" s="5"/>
      <c r="I49" s="5"/>
      <c r="J49" s="5"/>
      <c r="K49" s="5"/>
      <c r="L49" s="5"/>
      <c r="M49" s="5"/>
      <c r="N49" s="5"/>
      <c r="O49" s="5"/>
      <c r="P49" s="5"/>
      <c r="Q49" s="5"/>
      <c r="R49" s="5"/>
      <c r="S49" s="5"/>
      <c r="T49" s="5"/>
      <c r="U49" s="5"/>
      <c r="V49" s="5"/>
      <c r="W49" s="1"/>
      <c r="X49" s="130"/>
      <c r="Y49" s="131"/>
      <c r="Z49" s="820"/>
      <c r="AA49" s="820"/>
      <c r="AB49" s="820"/>
      <c r="AC49" s="820"/>
      <c r="AD49" s="820"/>
      <c r="AE49" s="820"/>
      <c r="AF49" s="820"/>
      <c r="AG49" s="820"/>
      <c r="AH49" s="820"/>
      <c r="AI49" s="820"/>
      <c r="AJ49" s="820"/>
      <c r="AK49" s="820"/>
      <c r="AL49" s="820"/>
      <c r="AM49" s="820"/>
      <c r="AN49" s="820"/>
      <c r="AO49" s="831"/>
      <c r="AP49" s="831"/>
      <c r="AQ49" s="831"/>
      <c r="AR49" s="831"/>
      <c r="AS49" s="831"/>
      <c r="AT49" s="831"/>
      <c r="AU49" s="820"/>
      <c r="AV49" s="820"/>
      <c r="AW49" s="131"/>
      <c r="AX49" s="130"/>
      <c r="AY49" s="1"/>
    </row>
    <row r="50" spans="1:51" ht="15" customHeight="1">
      <c r="A50" s="1"/>
      <c r="B50" s="2"/>
      <c r="C50" s="5"/>
      <c r="D50" s="5"/>
      <c r="E50" s="5"/>
      <c r="F50" s="5"/>
      <c r="G50" s="5"/>
      <c r="H50" s="5"/>
      <c r="I50" s="5"/>
      <c r="J50" s="5"/>
      <c r="K50" s="5"/>
      <c r="L50" s="5"/>
      <c r="M50" s="5"/>
      <c r="N50" s="5"/>
      <c r="O50" s="5"/>
      <c r="P50" s="5"/>
      <c r="Q50" s="5"/>
      <c r="R50" s="5"/>
      <c r="S50" s="5"/>
      <c r="T50" s="5"/>
      <c r="U50" s="5"/>
      <c r="V50" s="5"/>
      <c r="W50" s="1"/>
      <c r="X50" s="5"/>
      <c r="Y50" s="131"/>
      <c r="Z50" s="829" t="s">
        <v>447</v>
      </c>
      <c r="AA50" s="829"/>
      <c r="AB50" s="829"/>
      <c r="AC50" s="829"/>
      <c r="AD50" s="829"/>
      <c r="AE50" s="829"/>
      <c r="AF50" s="829"/>
      <c r="AG50" s="829"/>
      <c r="AH50" s="829"/>
      <c r="AI50" s="829"/>
      <c r="AJ50" s="829"/>
      <c r="AK50" s="829"/>
      <c r="AL50" s="829"/>
      <c r="AM50" s="829"/>
      <c r="AN50" s="829"/>
      <c r="AO50" s="832">
        <f>Analysis!GD14</f>
        <v>0</v>
      </c>
      <c r="AP50" s="832"/>
      <c r="AQ50" s="832"/>
      <c r="AR50" s="832"/>
      <c r="AS50" s="832"/>
      <c r="AT50" s="832"/>
      <c r="AU50" s="829" t="s">
        <v>441</v>
      </c>
      <c r="AV50" s="829"/>
      <c r="AW50" s="131"/>
      <c r="AX50" s="5"/>
      <c r="AY50" s="1"/>
    </row>
    <row r="51" spans="1:51" ht="15" customHeight="1">
      <c r="A51" s="1"/>
      <c r="B51" s="2"/>
      <c r="C51" s="5"/>
      <c r="D51" s="5"/>
      <c r="E51" s="5"/>
      <c r="F51" s="5"/>
      <c r="G51" s="5"/>
      <c r="H51" s="5"/>
      <c r="I51" s="5"/>
      <c r="J51" s="5"/>
      <c r="K51" s="5"/>
      <c r="L51" s="5"/>
      <c r="M51" s="5"/>
      <c r="N51" s="5"/>
      <c r="O51" s="5"/>
      <c r="P51" s="5"/>
      <c r="Q51" s="5"/>
      <c r="R51" s="5"/>
      <c r="S51" s="5"/>
      <c r="T51" s="5"/>
      <c r="U51" s="5"/>
      <c r="V51" s="5"/>
      <c r="W51" s="1"/>
      <c r="X51" s="5"/>
      <c r="Y51" s="131"/>
      <c r="Z51" s="820"/>
      <c r="AA51" s="820"/>
      <c r="AB51" s="820"/>
      <c r="AC51" s="820"/>
      <c r="AD51" s="820"/>
      <c r="AE51" s="820"/>
      <c r="AF51" s="820"/>
      <c r="AG51" s="820"/>
      <c r="AH51" s="820"/>
      <c r="AI51" s="820"/>
      <c r="AJ51" s="820"/>
      <c r="AK51" s="820"/>
      <c r="AL51" s="820"/>
      <c r="AM51" s="820"/>
      <c r="AN51" s="820"/>
      <c r="AO51" s="833"/>
      <c r="AP51" s="833"/>
      <c r="AQ51" s="833"/>
      <c r="AR51" s="833"/>
      <c r="AS51" s="833"/>
      <c r="AT51" s="833"/>
      <c r="AU51" s="820"/>
      <c r="AV51" s="820"/>
      <c r="AW51" s="131"/>
      <c r="AX51" s="5"/>
      <c r="AY51" s="1"/>
    </row>
    <row r="52" spans="1:51" ht="15" customHeight="1">
      <c r="A52" s="1"/>
      <c r="B52" s="2"/>
      <c r="C52" s="5"/>
      <c r="D52" s="5"/>
      <c r="E52" s="5"/>
      <c r="F52" s="5"/>
      <c r="G52" s="5"/>
      <c r="H52" s="5"/>
      <c r="I52" s="5"/>
      <c r="J52" s="5"/>
      <c r="K52" s="5"/>
      <c r="L52" s="5"/>
      <c r="M52" s="5"/>
      <c r="N52" s="5"/>
      <c r="O52" s="5"/>
      <c r="P52" s="5"/>
      <c r="Q52" s="5"/>
      <c r="R52" s="5"/>
      <c r="S52" s="5"/>
      <c r="T52" s="5"/>
      <c r="U52" s="5"/>
      <c r="V52" s="5"/>
      <c r="W52" s="1"/>
      <c r="X52" s="68"/>
      <c r="Y52" s="827" t="s">
        <v>446</v>
      </c>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68"/>
      <c r="AY52" s="1"/>
    </row>
    <row r="53" spans="1:51" ht="15" customHeight="1">
      <c r="A53" s="1"/>
      <c r="B53" s="2"/>
      <c r="C53" s="5"/>
      <c r="D53" s="5"/>
      <c r="E53" s="5"/>
      <c r="F53" s="5"/>
      <c r="G53" s="5"/>
      <c r="H53" s="5"/>
      <c r="I53" s="5"/>
      <c r="J53" s="5"/>
      <c r="K53" s="5"/>
      <c r="L53" s="5"/>
      <c r="M53" s="5"/>
      <c r="N53" s="5"/>
      <c r="O53" s="5"/>
      <c r="P53" s="5"/>
      <c r="Q53" s="5"/>
      <c r="R53" s="5"/>
      <c r="S53" s="5"/>
      <c r="T53" s="5"/>
      <c r="U53" s="5"/>
      <c r="V53" s="5"/>
      <c r="W53" s="1"/>
      <c r="X53" s="68"/>
      <c r="Y53" s="827"/>
      <c r="Z53" s="827"/>
      <c r="AA53" s="827"/>
      <c r="AB53" s="827"/>
      <c r="AC53" s="827"/>
      <c r="AD53" s="827"/>
      <c r="AE53" s="827"/>
      <c r="AF53" s="827"/>
      <c r="AG53" s="827"/>
      <c r="AH53" s="827"/>
      <c r="AI53" s="827"/>
      <c r="AJ53" s="827"/>
      <c r="AK53" s="827"/>
      <c r="AL53" s="827"/>
      <c r="AM53" s="827"/>
      <c r="AN53" s="827"/>
      <c r="AO53" s="827"/>
      <c r="AP53" s="827"/>
      <c r="AQ53" s="827"/>
      <c r="AR53" s="827"/>
      <c r="AS53" s="827"/>
      <c r="AT53" s="827"/>
      <c r="AU53" s="827"/>
      <c r="AV53" s="827"/>
      <c r="AW53" s="827"/>
      <c r="AX53" s="68"/>
      <c r="AY53" s="1"/>
    </row>
    <row r="54" spans="1:51" ht="15" customHeight="1">
      <c r="A54" s="1"/>
      <c r="B54" s="2"/>
      <c r="C54" s="5"/>
      <c r="D54" s="5"/>
      <c r="E54" s="5"/>
      <c r="F54" s="5"/>
      <c r="G54" s="5"/>
      <c r="H54" s="5"/>
      <c r="I54" s="5"/>
      <c r="J54" s="5"/>
      <c r="K54" s="5"/>
      <c r="L54" s="5"/>
      <c r="M54" s="5"/>
      <c r="N54" s="5"/>
      <c r="O54" s="5"/>
      <c r="P54" s="5"/>
      <c r="Q54" s="5"/>
      <c r="R54" s="5"/>
      <c r="S54" s="5"/>
      <c r="T54" s="5"/>
      <c r="U54" s="5"/>
      <c r="V54" s="5"/>
      <c r="W54" s="1"/>
      <c r="X54" s="68"/>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68"/>
      <c r="AY54" s="1"/>
    </row>
    <row r="55" spans="1:51" ht="15" customHeight="1">
      <c r="A55" s="1"/>
      <c r="B55" s="2"/>
      <c r="C55" s="5"/>
      <c r="D55" s="5"/>
      <c r="E55" s="5"/>
      <c r="F55" s="5"/>
      <c r="G55" s="5"/>
      <c r="H55" s="5"/>
      <c r="I55" s="5"/>
      <c r="J55" s="5"/>
      <c r="K55" s="5"/>
      <c r="L55" s="5"/>
      <c r="M55" s="5"/>
      <c r="N55" s="5"/>
      <c r="O55" s="5"/>
      <c r="P55" s="5"/>
      <c r="Q55" s="5"/>
      <c r="R55" s="5"/>
      <c r="S55" s="5"/>
      <c r="T55" s="5"/>
      <c r="U55" s="5"/>
      <c r="V55" s="5"/>
      <c r="W55" s="1"/>
      <c r="X55" s="5"/>
      <c r="Y55" s="827"/>
      <c r="Z55" s="827"/>
      <c r="AA55" s="827"/>
      <c r="AB55" s="827"/>
      <c r="AC55" s="827"/>
      <c r="AD55" s="827"/>
      <c r="AE55" s="827"/>
      <c r="AF55" s="827"/>
      <c r="AG55" s="827"/>
      <c r="AH55" s="827"/>
      <c r="AI55" s="827"/>
      <c r="AJ55" s="827"/>
      <c r="AK55" s="827"/>
      <c r="AL55" s="827"/>
      <c r="AM55" s="827"/>
      <c r="AN55" s="827"/>
      <c r="AO55" s="827"/>
      <c r="AP55" s="827"/>
      <c r="AQ55" s="827"/>
      <c r="AR55" s="827"/>
      <c r="AS55" s="827"/>
      <c r="AT55" s="827"/>
      <c r="AU55" s="827"/>
      <c r="AV55" s="827"/>
      <c r="AW55" s="827"/>
      <c r="AX55" s="5"/>
      <c r="AY55" s="1"/>
    </row>
    <row r="56" spans="1:51" ht="15" customHeight="1">
      <c r="A56" s="1"/>
      <c r="B56" s="2"/>
      <c r="C56" s="5"/>
      <c r="D56" s="5"/>
      <c r="E56" s="5"/>
      <c r="F56" s="5"/>
      <c r="G56" s="5"/>
      <c r="H56" s="5"/>
      <c r="I56" s="5"/>
      <c r="J56" s="5"/>
      <c r="K56" s="5"/>
      <c r="L56" s="5"/>
      <c r="M56" s="5"/>
      <c r="N56" s="5"/>
      <c r="O56" s="5"/>
      <c r="P56" s="5"/>
      <c r="Q56" s="5"/>
      <c r="R56" s="5"/>
      <c r="S56" s="5"/>
      <c r="T56" s="5"/>
      <c r="U56" s="5"/>
      <c r="V56" s="5"/>
      <c r="W56" s="1"/>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1"/>
    </row>
    <row r="57" spans="1:51" ht="15" customHeight="1">
      <c r="A57" s="1"/>
      <c r="B57" s="2"/>
      <c r="C57" s="5"/>
      <c r="D57" s="5"/>
      <c r="E57" s="5"/>
      <c r="F57" s="5"/>
      <c r="G57" s="5"/>
      <c r="H57" s="5"/>
      <c r="I57" s="5"/>
      <c r="J57" s="5"/>
      <c r="K57" s="5"/>
      <c r="L57" s="5"/>
      <c r="M57" s="5"/>
      <c r="N57" s="5"/>
      <c r="O57" s="5"/>
      <c r="P57" s="5"/>
      <c r="Q57" s="5"/>
      <c r="R57" s="5"/>
      <c r="S57" s="5"/>
      <c r="T57" s="5"/>
      <c r="U57" s="5"/>
      <c r="V57" s="5"/>
      <c r="W57" s="1"/>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1"/>
    </row>
    <row r="58" spans="1:51" ht="15" customHeight="1">
      <c r="A58" s="1"/>
      <c r="B58" s="2"/>
      <c r="C58" s="5"/>
      <c r="D58" s="5"/>
      <c r="E58" s="5"/>
      <c r="F58" s="5"/>
      <c r="G58" s="5"/>
      <c r="H58" s="5"/>
      <c r="I58" s="5"/>
      <c r="J58" s="5"/>
      <c r="K58" s="5"/>
      <c r="L58" s="5"/>
      <c r="M58" s="5"/>
      <c r="N58" s="5"/>
      <c r="O58" s="5"/>
      <c r="P58" s="5"/>
      <c r="Q58" s="5"/>
      <c r="R58" s="5"/>
      <c r="S58" s="5"/>
      <c r="T58" s="5"/>
      <c r="U58" s="5"/>
      <c r="V58" s="5"/>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 customHeight="1">
      <c r="A59" s="1"/>
      <c r="B59" s="2"/>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row>
    <row r="60" spans="1:51" ht="15" customHeight="1">
      <c r="A60" s="1"/>
      <c r="B60" s="2"/>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row>
    <row r="61" spans="1:51" ht="15" customHeight="1">
      <c r="A61" s="1"/>
      <c r="B61" s="2"/>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row>
    <row r="62" spans="1:51" ht="15" customHeight="1">
      <c r="A62" s="1"/>
      <c r="B62" s="2"/>
      <c r="C62" s="7" t="str">
        <f>ProgramName</f>
        <v>Energy Smart Program</v>
      </c>
      <c r="D62" s="8"/>
      <c r="E62" s="8"/>
      <c r="F62" s="8"/>
      <c r="G62" s="8"/>
      <c r="H62" s="8"/>
      <c r="I62" s="8"/>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457" t="str">
        <f>ProgramVersion</f>
        <v>Version 1.1</v>
      </c>
      <c r="AR62" s="457"/>
      <c r="AS62" s="457"/>
      <c r="AT62" s="457"/>
      <c r="AU62" s="457"/>
      <c r="AV62" s="457"/>
      <c r="AW62" s="457"/>
      <c r="AX62" s="457"/>
      <c r="AY62" s="457"/>
    </row>
    <row r="63" spans="1:51" ht="15" customHeight="1">
      <c r="A63" s="1"/>
      <c r="B63" s="2"/>
      <c r="C63" s="7" t="str">
        <f>ProgramNumber</f>
        <v>504.229.6868</v>
      </c>
      <c r="D63" s="8"/>
      <c r="E63" s="8"/>
      <c r="F63" s="8"/>
      <c r="G63" s="8"/>
      <c r="H63" s="8"/>
      <c r="I63" s="8"/>
      <c r="J63" s="7"/>
      <c r="K63" s="7"/>
      <c r="L63" s="7"/>
      <c r="M63" s="7"/>
      <c r="N63" s="7"/>
      <c r="O63" s="7"/>
      <c r="P63" s="7"/>
      <c r="Q63" s="7"/>
      <c r="R63" s="7"/>
      <c r="S63" s="7"/>
      <c r="T63" s="7"/>
      <c r="U63" s="7"/>
      <c r="V63" s="7"/>
      <c r="W63" s="7"/>
      <c r="X63" s="7"/>
      <c r="Y63" s="7"/>
      <c r="Z63" s="7"/>
      <c r="AA63" s="16" t="str">
        <f>ApplicationType</f>
        <v>New Construction Solutions Program</v>
      </c>
      <c r="AB63" s="7"/>
      <c r="AC63" s="7"/>
      <c r="AD63" s="7"/>
      <c r="AE63" s="7"/>
      <c r="AF63" s="7"/>
      <c r="AG63" s="7"/>
      <c r="AH63" s="7"/>
      <c r="AI63" s="7"/>
      <c r="AJ63" s="7"/>
      <c r="AK63" s="7"/>
      <c r="AL63" s="7"/>
      <c r="AM63" s="7"/>
      <c r="AN63" s="7"/>
      <c r="AO63" s="7"/>
      <c r="AP63" s="7"/>
      <c r="AQ63" s="422" t="str">
        <f>ProgramPropertyName</f>
        <v>Product of APTIM Environmental &amp; Infrastructure, LLC</v>
      </c>
      <c r="AR63" s="422"/>
      <c r="AS63" s="422"/>
      <c r="AT63" s="422"/>
      <c r="AU63" s="422"/>
      <c r="AV63" s="422"/>
      <c r="AW63" s="422"/>
      <c r="AX63" s="422"/>
      <c r="AY63" s="422"/>
    </row>
    <row r="64" spans="1:51" ht="15" customHeight="1">
      <c r="A64" s="1"/>
      <c r="B64" s="2"/>
      <c r="C64" s="15" t="s">
        <v>32</v>
      </c>
      <c r="D64" s="8"/>
      <c r="E64" s="8"/>
      <c r="F64" s="8"/>
      <c r="G64" s="8"/>
      <c r="H64" s="8"/>
      <c r="I64" s="8"/>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422"/>
      <c r="AR64" s="422"/>
      <c r="AS64" s="422"/>
      <c r="AT64" s="422"/>
      <c r="AU64" s="422"/>
      <c r="AV64" s="422"/>
      <c r="AW64" s="422"/>
      <c r="AX64" s="422"/>
      <c r="AY64" s="422"/>
    </row>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row r="8835" ht="15" hidden="1"/>
    <row r="8836" ht="15" hidden="1"/>
    <row r="8837" ht="15" hidden="1"/>
    <row r="8838" ht="15" hidden="1"/>
    <row r="8839" ht="15" hidden="1"/>
    <row r="8840" ht="14.45" hidden="1" customHeight="1"/>
    <row r="8841" ht="14.45" hidden="1" customHeight="1"/>
    <row r="8842" ht="14.45" hidden="1" customHeight="1"/>
    <row r="8843" ht="14.45" hidden="1" customHeight="1"/>
    <row r="8844" ht="14.45" hidden="1" customHeight="1"/>
    <row r="8845" ht="14.45" hidden="1" customHeight="1"/>
    <row r="8846" ht="14.45" hidden="1" customHeight="1"/>
    <row r="8847" ht="14.45" hidden="1" customHeight="1"/>
    <row r="8848" ht="14.45" hidden="1" customHeight="1"/>
    <row r="8849" ht="14.45" hidden="1" customHeight="1"/>
    <row r="8850" ht="14.45" hidden="1" customHeight="1"/>
    <row r="8851" ht="14.45" hidden="1" customHeight="1"/>
    <row r="8852" ht="14.45" hidden="1" customHeight="1"/>
    <row r="8853" ht="14.45" hidden="1" customHeight="1"/>
    <row r="8854" ht="14.45" hidden="1" customHeight="1"/>
    <row r="8855" ht="14.45" hidden="1" customHeight="1"/>
    <row r="8856" ht="14.45" hidden="1" customHeight="1"/>
    <row r="8857" ht="14.45" hidden="1" customHeight="1"/>
    <row r="8858" ht="14.45" hidden="1" customHeight="1"/>
    <row r="8859" ht="14.45" hidden="1" customHeight="1"/>
    <row r="8860" ht="14.45" hidden="1" customHeight="1"/>
    <row r="8861" ht="14.45" hidden="1" customHeight="1"/>
    <row r="8862" ht="14.45" hidden="1" customHeight="1"/>
    <row r="8863" ht="14.45" hidden="1" customHeight="1"/>
    <row r="8864" ht="14.45" hidden="1" customHeight="1"/>
    <row r="8865" ht="14.45" hidden="1" customHeight="1"/>
    <row r="8866" ht="14.45" hidden="1" customHeight="1"/>
    <row r="8867" ht="14.45" hidden="1" customHeight="1"/>
    <row r="8868" ht="14.45" hidden="1" customHeight="1"/>
    <row r="8869" ht="14.45" hidden="1" customHeight="1"/>
  </sheetData>
  <sheetProtection algorithmName="SHA-512" hashValue="nHatQkjfnmcyT7Kig9A3TrkU6S9QsdmHx6+BZPo4uXawegAEmvbIKbrZ1d5icrCNGi6/adj444hiTJTKlGqmgw==" saltValue="D9KfPrjpsaOW90KR23Tigg==" spinCount="100000" sheet="1" objects="1" scenarios="1"/>
  <mergeCells count="43">
    <mergeCell ref="Y52:AW55"/>
    <mergeCell ref="C12:V16"/>
    <mergeCell ref="Z27:AG27"/>
    <mergeCell ref="Z48:AN49"/>
    <mergeCell ref="AO48:AT49"/>
    <mergeCell ref="AU48:AV49"/>
    <mergeCell ref="Z50:AN51"/>
    <mergeCell ref="AO50:AT51"/>
    <mergeCell ref="AU50:AV51"/>
    <mergeCell ref="Z44:AN45"/>
    <mergeCell ref="AO44:AT45"/>
    <mergeCell ref="AU44:AV45"/>
    <mergeCell ref="Z46:AN47"/>
    <mergeCell ref="AO46:AT47"/>
    <mergeCell ref="AU46:AV47"/>
    <mergeCell ref="AA38:AU39"/>
    <mergeCell ref="Z40:AN41"/>
    <mergeCell ref="AO40:AT41"/>
    <mergeCell ref="AU40:AV41"/>
    <mergeCell ref="Z42:AN43"/>
    <mergeCell ref="AO42:AT43"/>
    <mergeCell ref="AU42:AV43"/>
    <mergeCell ref="AO30:AV31"/>
    <mergeCell ref="Z32:AG33"/>
    <mergeCell ref="AO32:AV33"/>
    <mergeCell ref="Z34:AG35"/>
    <mergeCell ref="AO34:AV35"/>
    <mergeCell ref="AQ62:AY62"/>
    <mergeCell ref="AQ63:AY64"/>
    <mergeCell ref="X13:AT15"/>
    <mergeCell ref="X16:AS17"/>
    <mergeCell ref="Y20:AI23"/>
    <mergeCell ref="AJ20:AN21"/>
    <mergeCell ref="AO20:AS21"/>
    <mergeCell ref="AT20:AW21"/>
    <mergeCell ref="AJ22:AN23"/>
    <mergeCell ref="AO22:AS23"/>
    <mergeCell ref="AT22:AW23"/>
    <mergeCell ref="Y24:AW26"/>
    <mergeCell ref="AO27:AV27"/>
    <mergeCell ref="Z28:AG29"/>
    <mergeCell ref="AO28:AV29"/>
    <mergeCell ref="Z30:AG31"/>
  </mergeCells>
  <hyperlinks>
    <hyperlink ref="C64" r:id="rId1" xr:uid="{2127AFE0-E17D-4FAB-A3FB-717FF0272545}"/>
  </hyperlinks>
  <pageMargins left="0.7" right="0.7" top="0.75" bottom="0.75" header="0.3" footer="0.3"/>
  <pageSetup scale="93" fitToHeight="0"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5223-F3E6-4CF1-A67D-9C392242783C}">
  <sheetPr codeName="Sheet19"/>
  <dimension ref="A1:BA8862"/>
  <sheetViews>
    <sheetView showGridLines="0" showRowColHeaders="0" zoomScale="90" zoomScaleNormal="90" workbookViewId="0"/>
  </sheetViews>
  <sheetFormatPr defaultColWidth="0" defaultRowHeight="0" customHeight="1" zeroHeight="1"/>
  <cols>
    <col min="1" max="1" width="2.42578125" customWidth="1"/>
    <col min="2" max="50" width="3.5703125" customWidth="1"/>
    <col min="51" max="51" width="2.42578125" customWidth="1"/>
    <col min="52" max="53" width="3.5703125" style="133" customWidth="1"/>
    <col min="54"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837" t="s">
        <v>472</v>
      </c>
      <c r="E12" s="837"/>
      <c r="F12" s="837"/>
      <c r="G12" s="837"/>
      <c r="H12" s="837"/>
      <c r="I12" s="837"/>
      <c r="J12" s="837"/>
      <c r="K12" s="837"/>
      <c r="L12" s="837"/>
      <c r="M12" s="837"/>
      <c r="N12" s="837"/>
      <c r="O12" s="837"/>
      <c r="P12" s="837"/>
      <c r="Q12" s="837"/>
      <c r="R12" s="837"/>
      <c r="S12" s="837"/>
      <c r="T12" s="837"/>
      <c r="U12" s="837"/>
      <c r="V12" s="134"/>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 customHeight="1">
      <c r="A13" s="1"/>
      <c r="B13" s="2"/>
      <c r="C13" s="5"/>
      <c r="D13" s="837"/>
      <c r="E13" s="837"/>
      <c r="F13" s="837"/>
      <c r="G13" s="837"/>
      <c r="H13" s="837"/>
      <c r="I13" s="837"/>
      <c r="J13" s="837"/>
      <c r="K13" s="837"/>
      <c r="L13" s="837"/>
      <c r="M13" s="837"/>
      <c r="N13" s="837"/>
      <c r="O13" s="837"/>
      <c r="P13" s="837"/>
      <c r="Q13" s="837"/>
      <c r="R13" s="837"/>
      <c r="S13" s="837"/>
      <c r="T13" s="837"/>
      <c r="U13" s="837"/>
      <c r="V13" s="134"/>
      <c r="W13" s="1"/>
      <c r="X13" s="885" t="s">
        <v>452</v>
      </c>
      <c r="Y13" s="886"/>
      <c r="Z13" s="886"/>
      <c r="AA13" s="886"/>
      <c r="AB13" s="886"/>
      <c r="AC13" s="886"/>
      <c r="AD13" s="886"/>
      <c r="AE13" s="886"/>
      <c r="AF13" s="886"/>
      <c r="AG13" s="886"/>
      <c r="AH13" s="886"/>
      <c r="AI13" s="886"/>
      <c r="AJ13" s="886"/>
      <c r="AK13" s="886"/>
      <c r="AL13" s="886"/>
      <c r="AM13" s="886"/>
      <c r="AN13" s="886"/>
      <c r="AO13" s="886"/>
      <c r="AP13" s="886"/>
      <c r="AQ13" s="886"/>
      <c r="AR13" s="886"/>
      <c r="AS13" s="886"/>
      <c r="AT13" s="886"/>
      <c r="AU13" s="118"/>
      <c r="AV13" s="118"/>
      <c r="AW13" s="118"/>
      <c r="AX13" s="118"/>
      <c r="AY13" s="1"/>
    </row>
    <row r="14" spans="1:51" ht="15">
      <c r="A14" s="1"/>
      <c r="B14" s="2"/>
      <c r="C14" s="5"/>
      <c r="D14" s="892" t="s">
        <v>552</v>
      </c>
      <c r="E14" s="892"/>
      <c r="F14" s="892"/>
      <c r="G14" s="892"/>
      <c r="H14" s="892"/>
      <c r="I14" s="892"/>
      <c r="J14" s="892"/>
      <c r="K14" s="892"/>
      <c r="L14" s="892"/>
      <c r="M14" s="892"/>
      <c r="N14" s="892"/>
      <c r="O14" s="893" t="str">
        <f>IF(EnSmPC!X59="No","No",EnSmPC!X60)</f>
        <v>N/A</v>
      </c>
      <c r="P14" s="893"/>
      <c r="Q14" s="893"/>
      <c r="R14" s="893"/>
      <c r="S14" s="893"/>
      <c r="T14" s="893"/>
      <c r="U14" s="893"/>
      <c r="V14" s="134"/>
      <c r="W14" s="1"/>
      <c r="X14" s="886"/>
      <c r="Y14" s="886"/>
      <c r="Z14" s="886"/>
      <c r="AA14" s="886"/>
      <c r="AB14" s="886"/>
      <c r="AC14" s="886"/>
      <c r="AD14" s="886"/>
      <c r="AE14" s="886"/>
      <c r="AF14" s="886"/>
      <c r="AG14" s="886"/>
      <c r="AH14" s="886"/>
      <c r="AI14" s="886"/>
      <c r="AJ14" s="886"/>
      <c r="AK14" s="886"/>
      <c r="AL14" s="886"/>
      <c r="AM14" s="886"/>
      <c r="AN14" s="886"/>
      <c r="AO14" s="886"/>
      <c r="AP14" s="886"/>
      <c r="AQ14" s="886"/>
      <c r="AR14" s="886"/>
      <c r="AS14" s="886"/>
      <c r="AT14" s="886"/>
      <c r="AU14" s="118"/>
      <c r="AV14" s="118"/>
      <c r="AW14" s="118"/>
      <c r="AX14" s="118"/>
      <c r="AY14" s="1"/>
    </row>
    <row r="15" spans="1:51" ht="15" customHeight="1">
      <c r="A15" s="1"/>
      <c r="B15" s="2"/>
      <c r="C15" s="5"/>
      <c r="D15" s="892"/>
      <c r="E15" s="892"/>
      <c r="F15" s="892"/>
      <c r="G15" s="892"/>
      <c r="H15" s="892"/>
      <c r="I15" s="892"/>
      <c r="J15" s="892"/>
      <c r="K15" s="892"/>
      <c r="L15" s="892"/>
      <c r="M15" s="892"/>
      <c r="N15" s="892"/>
      <c r="O15" s="893"/>
      <c r="P15" s="893"/>
      <c r="Q15" s="893"/>
      <c r="R15" s="893"/>
      <c r="S15" s="893"/>
      <c r="T15" s="893"/>
      <c r="U15" s="893"/>
      <c r="V15" s="134"/>
      <c r="W15" s="1"/>
      <c r="X15" s="886"/>
      <c r="Y15" s="886"/>
      <c r="Z15" s="886"/>
      <c r="AA15" s="886"/>
      <c r="AB15" s="886"/>
      <c r="AC15" s="886"/>
      <c r="AD15" s="886"/>
      <c r="AE15" s="886"/>
      <c r="AF15" s="886"/>
      <c r="AG15" s="886"/>
      <c r="AH15" s="886"/>
      <c r="AI15" s="886"/>
      <c r="AJ15" s="886"/>
      <c r="AK15" s="886"/>
      <c r="AL15" s="886"/>
      <c r="AM15" s="886"/>
      <c r="AN15" s="886"/>
      <c r="AO15" s="886"/>
      <c r="AP15" s="886"/>
      <c r="AQ15" s="886"/>
      <c r="AR15" s="886"/>
      <c r="AS15" s="886"/>
      <c r="AT15" s="886"/>
      <c r="AU15" s="118"/>
      <c r="AV15" s="118"/>
      <c r="AW15" s="118"/>
      <c r="AX15" s="118"/>
      <c r="AY15" s="1"/>
    </row>
    <row r="16" spans="1:51" ht="12" customHeight="1">
      <c r="A16" s="1"/>
      <c r="B16" s="2"/>
      <c r="C16" s="5"/>
      <c r="D16" s="894" t="s">
        <v>621</v>
      </c>
      <c r="E16" s="894"/>
      <c r="F16" s="894"/>
      <c r="G16" s="894"/>
      <c r="H16" s="894"/>
      <c r="I16" s="894"/>
      <c r="J16" s="894"/>
      <c r="K16" s="894"/>
      <c r="L16" s="894"/>
      <c r="M16" s="894"/>
      <c r="N16" s="894"/>
      <c r="O16" s="895"/>
      <c r="P16" s="895"/>
      <c r="Q16" s="895"/>
      <c r="R16" s="895"/>
      <c r="S16" s="895"/>
      <c r="T16" s="895"/>
      <c r="U16" s="895"/>
      <c r="V16" s="134"/>
      <c r="W16" s="1"/>
      <c r="X16" s="795" t="s">
        <v>430</v>
      </c>
      <c r="Y16" s="796"/>
      <c r="Z16" s="796"/>
      <c r="AA16" s="796"/>
      <c r="AB16" s="796"/>
      <c r="AC16" s="796"/>
      <c r="AD16" s="796"/>
      <c r="AE16" s="796"/>
      <c r="AF16" s="796"/>
      <c r="AG16" s="796"/>
      <c r="AH16" s="796"/>
      <c r="AI16" s="796"/>
      <c r="AJ16" s="796"/>
      <c r="AK16" s="796"/>
      <c r="AL16" s="796"/>
      <c r="AM16" s="796"/>
      <c r="AN16" s="796"/>
      <c r="AO16" s="796"/>
      <c r="AP16" s="796"/>
      <c r="AQ16" s="796"/>
      <c r="AR16" s="796"/>
      <c r="AS16" s="796"/>
      <c r="AT16" s="1"/>
      <c r="AU16" s="1"/>
      <c r="AV16" s="1"/>
      <c r="AW16" s="1"/>
      <c r="AX16" s="1"/>
      <c r="AY16" s="1"/>
    </row>
    <row r="17" spans="1:51" ht="12" customHeight="1">
      <c r="A17" s="1"/>
      <c r="B17" s="2"/>
      <c r="C17" s="5"/>
      <c r="D17" s="894"/>
      <c r="E17" s="894"/>
      <c r="F17" s="894"/>
      <c r="G17" s="894"/>
      <c r="H17" s="894"/>
      <c r="I17" s="894"/>
      <c r="J17" s="894"/>
      <c r="K17" s="894"/>
      <c r="L17" s="894"/>
      <c r="M17" s="894"/>
      <c r="N17" s="894"/>
      <c r="O17" s="895"/>
      <c r="P17" s="895"/>
      <c r="Q17" s="895"/>
      <c r="R17" s="895"/>
      <c r="S17" s="895"/>
      <c r="T17" s="895"/>
      <c r="U17" s="895"/>
      <c r="V17" s="5"/>
      <c r="W17" s="1"/>
      <c r="X17" s="796"/>
      <c r="Y17" s="796"/>
      <c r="Z17" s="796"/>
      <c r="AA17" s="796"/>
      <c r="AB17" s="796"/>
      <c r="AC17" s="796"/>
      <c r="AD17" s="796"/>
      <c r="AE17" s="796"/>
      <c r="AF17" s="796"/>
      <c r="AG17" s="796"/>
      <c r="AH17" s="796"/>
      <c r="AI17" s="796"/>
      <c r="AJ17" s="796"/>
      <c r="AK17" s="796"/>
      <c r="AL17" s="796"/>
      <c r="AM17" s="796"/>
      <c r="AN17" s="796"/>
      <c r="AO17" s="796"/>
      <c r="AP17" s="796"/>
      <c r="AQ17" s="796"/>
      <c r="AR17" s="796"/>
      <c r="AS17" s="796"/>
      <c r="AT17" s="1"/>
      <c r="AU17" s="1"/>
      <c r="AV17" s="1"/>
      <c r="AW17" s="1"/>
      <c r="AX17" s="1"/>
      <c r="AY17" s="1"/>
    </row>
    <row r="18" spans="1:51" ht="6" customHeight="1">
      <c r="A18" s="1"/>
      <c r="B18" s="2"/>
      <c r="C18" s="5"/>
      <c r="D18" s="894"/>
      <c r="E18" s="894"/>
      <c r="F18" s="894"/>
      <c r="G18" s="894"/>
      <c r="H18" s="894"/>
      <c r="I18" s="894"/>
      <c r="J18" s="894"/>
      <c r="K18" s="894"/>
      <c r="L18" s="894"/>
      <c r="M18" s="894"/>
      <c r="N18" s="894"/>
      <c r="O18" s="895"/>
      <c r="P18" s="895"/>
      <c r="Q18" s="895"/>
      <c r="R18" s="895"/>
      <c r="S18" s="895"/>
      <c r="T18" s="895"/>
      <c r="U18" s="895"/>
      <c r="V18" s="5"/>
      <c r="W18" s="1"/>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
    </row>
    <row r="19" spans="1:51" ht="15" customHeight="1">
      <c r="A19" s="1"/>
      <c r="B19" s="2"/>
      <c r="C19" s="5"/>
      <c r="D19" s="111"/>
      <c r="E19" s="111"/>
      <c r="F19" s="111"/>
      <c r="G19" s="111"/>
      <c r="H19" s="111"/>
      <c r="I19" s="111"/>
      <c r="J19" s="111"/>
      <c r="K19" s="111"/>
      <c r="L19" s="111"/>
      <c r="M19" s="111"/>
      <c r="N19" s="111"/>
      <c r="O19" s="111"/>
      <c r="P19" s="111"/>
      <c r="Q19" s="111"/>
      <c r="R19" s="111"/>
      <c r="S19" s="111"/>
      <c r="T19" s="111"/>
      <c r="U19" s="111"/>
      <c r="V19" s="5"/>
      <c r="W19" s="1"/>
      <c r="X19" s="5"/>
      <c r="Y19" s="5"/>
      <c r="Z19" s="5"/>
      <c r="AA19" s="5"/>
      <c r="AB19" s="5"/>
      <c r="AC19" s="5"/>
      <c r="AD19" s="5"/>
      <c r="AE19" s="5"/>
      <c r="AF19" s="5"/>
      <c r="AG19" s="5"/>
      <c r="AH19" s="5"/>
      <c r="AI19" s="5"/>
      <c r="AJ19" s="6"/>
      <c r="AK19" s="6"/>
      <c r="AL19" s="6"/>
      <c r="AM19" s="6"/>
      <c r="AN19" s="6"/>
      <c r="AO19" s="68"/>
      <c r="AP19" s="68"/>
      <c r="AQ19" s="68"/>
      <c r="AR19" s="68"/>
      <c r="AS19" s="68"/>
      <c r="AT19" s="6"/>
      <c r="AU19" s="6"/>
      <c r="AV19" s="6"/>
      <c r="AW19" s="6"/>
      <c r="AX19" s="6"/>
      <c r="AY19" s="1"/>
    </row>
    <row r="20" spans="1:51" ht="15" customHeight="1">
      <c r="A20" s="1"/>
      <c r="B20" s="2"/>
      <c r="C20" s="5"/>
      <c r="D20" s="5"/>
      <c r="E20" s="5"/>
      <c r="F20" s="5"/>
      <c r="G20" s="5"/>
      <c r="H20" s="5"/>
      <c r="I20" s="5"/>
      <c r="J20" s="5"/>
      <c r="K20" s="5"/>
      <c r="L20" s="5"/>
      <c r="M20" s="5"/>
      <c r="N20" s="5"/>
      <c r="O20" s="5"/>
      <c r="P20" s="5"/>
      <c r="Q20" s="5"/>
      <c r="R20" s="5"/>
      <c r="S20" s="5"/>
      <c r="T20" s="5"/>
      <c r="U20" s="5"/>
      <c r="V20" s="5"/>
      <c r="W20" s="1"/>
      <c r="X20" s="5"/>
      <c r="Y20" s="875" t="s">
        <v>244</v>
      </c>
      <c r="Z20" s="875"/>
      <c r="AA20" s="875"/>
      <c r="AB20" s="875"/>
      <c r="AC20" s="875"/>
      <c r="AD20" s="875"/>
      <c r="AE20" s="875"/>
      <c r="AF20" s="875"/>
      <c r="AG20" s="875"/>
      <c r="AH20" s="875"/>
      <c r="AI20" s="875"/>
      <c r="AJ20" s="798" t="s">
        <v>431</v>
      </c>
      <c r="AK20" s="798"/>
      <c r="AL20" s="798"/>
      <c r="AM20" s="798"/>
      <c r="AN20" s="798"/>
      <c r="AO20" s="799" t="s">
        <v>734</v>
      </c>
      <c r="AP20" s="800"/>
      <c r="AQ20" s="800"/>
      <c r="AR20" s="800"/>
      <c r="AS20" s="800"/>
      <c r="AT20" s="799" t="s">
        <v>735</v>
      </c>
      <c r="AU20" s="800"/>
      <c r="AV20" s="800"/>
      <c r="AW20" s="800"/>
      <c r="AX20" s="120"/>
      <c r="AY20" s="1"/>
    </row>
    <row r="21" spans="1:51" ht="15" customHeight="1">
      <c r="A21" s="1"/>
      <c r="B21" s="2"/>
      <c r="C21" s="5"/>
      <c r="D21" s="837" t="s">
        <v>649</v>
      </c>
      <c r="E21" s="837"/>
      <c r="F21" s="837"/>
      <c r="G21" s="837"/>
      <c r="H21" s="837"/>
      <c r="I21" s="837"/>
      <c r="J21" s="837"/>
      <c r="K21" s="837"/>
      <c r="L21" s="837"/>
      <c r="M21" s="837"/>
      <c r="N21" s="837"/>
      <c r="O21" s="837"/>
      <c r="P21" s="837"/>
      <c r="Q21" s="837"/>
      <c r="R21" s="837"/>
      <c r="S21" s="837"/>
      <c r="T21" s="837"/>
      <c r="U21" s="837"/>
      <c r="V21" s="5"/>
      <c r="W21" s="1"/>
      <c r="X21" s="6"/>
      <c r="Y21" s="875"/>
      <c r="Z21" s="875"/>
      <c r="AA21" s="875"/>
      <c r="AB21" s="875"/>
      <c r="AC21" s="875"/>
      <c r="AD21" s="875"/>
      <c r="AE21" s="875"/>
      <c r="AF21" s="875"/>
      <c r="AG21" s="875"/>
      <c r="AH21" s="875"/>
      <c r="AI21" s="875"/>
      <c r="AJ21" s="798"/>
      <c r="AK21" s="798"/>
      <c r="AL21" s="798"/>
      <c r="AM21" s="798"/>
      <c r="AN21" s="798"/>
      <c r="AO21" s="801"/>
      <c r="AP21" s="802"/>
      <c r="AQ21" s="802"/>
      <c r="AR21" s="802"/>
      <c r="AS21" s="802"/>
      <c r="AT21" s="801"/>
      <c r="AU21" s="802"/>
      <c r="AV21" s="802"/>
      <c r="AW21" s="802"/>
      <c r="AX21" s="120"/>
      <c r="AY21" s="1"/>
    </row>
    <row r="22" spans="1:51" ht="15" customHeight="1">
      <c r="A22" s="1"/>
      <c r="B22" s="2"/>
      <c r="C22" s="5"/>
      <c r="D22" s="837"/>
      <c r="E22" s="837"/>
      <c r="F22" s="837"/>
      <c r="G22" s="837"/>
      <c r="H22" s="837"/>
      <c r="I22" s="837"/>
      <c r="J22" s="837"/>
      <c r="K22" s="837"/>
      <c r="L22" s="837"/>
      <c r="M22" s="837"/>
      <c r="N22" s="837"/>
      <c r="O22" s="837"/>
      <c r="P22" s="837"/>
      <c r="Q22" s="837"/>
      <c r="R22" s="837"/>
      <c r="S22" s="837"/>
      <c r="T22" s="837"/>
      <c r="U22" s="837"/>
      <c r="V22" s="5"/>
      <c r="W22" s="1"/>
      <c r="X22" s="5"/>
      <c r="Y22" s="875"/>
      <c r="Z22" s="875"/>
      <c r="AA22" s="875"/>
      <c r="AB22" s="875"/>
      <c r="AC22" s="875"/>
      <c r="AD22" s="875"/>
      <c r="AE22" s="875"/>
      <c r="AF22" s="875"/>
      <c r="AG22" s="875"/>
      <c r="AH22" s="875"/>
      <c r="AI22" s="875"/>
      <c r="AJ22" s="811">
        <f>Analysis!GD10</f>
        <v>0</v>
      </c>
      <c r="AK22" s="804"/>
      <c r="AL22" s="804"/>
      <c r="AM22" s="804"/>
      <c r="AN22" s="887"/>
      <c r="AO22" s="890">
        <f>Analysis!GD11</f>
        <v>0</v>
      </c>
      <c r="AP22" s="806"/>
      <c r="AQ22" s="806"/>
      <c r="AR22" s="806"/>
      <c r="AS22" s="807"/>
      <c r="AT22" s="811">
        <f>Analysis!GD18</f>
        <v>0</v>
      </c>
      <c r="AU22" s="803"/>
      <c r="AV22" s="803"/>
      <c r="AW22" s="812"/>
      <c r="AX22" s="121"/>
      <c r="AY22" s="1"/>
    </row>
    <row r="23" spans="1:51" ht="15" customHeight="1">
      <c r="A23" s="1"/>
      <c r="B23" s="2"/>
      <c r="C23" s="5"/>
      <c r="D23" s="838" t="s">
        <v>647</v>
      </c>
      <c r="E23" s="838"/>
      <c r="F23" s="838"/>
      <c r="G23" s="838"/>
      <c r="H23" s="838"/>
      <c r="I23" s="838"/>
      <c r="J23" s="838"/>
      <c r="K23" s="838"/>
      <c r="L23" s="838"/>
      <c r="M23" s="838"/>
      <c r="N23" s="838"/>
      <c r="O23" s="840"/>
      <c r="P23" s="841"/>
      <c r="Q23" s="841"/>
      <c r="R23" s="841"/>
      <c r="S23" s="841"/>
      <c r="T23" s="841"/>
      <c r="U23" s="842"/>
      <c r="V23" s="5"/>
      <c r="W23" s="1"/>
      <c r="X23" s="6"/>
      <c r="Y23" s="875"/>
      <c r="Z23" s="875"/>
      <c r="AA23" s="875"/>
      <c r="AB23" s="875"/>
      <c r="AC23" s="875"/>
      <c r="AD23" s="875"/>
      <c r="AE23" s="875"/>
      <c r="AF23" s="875"/>
      <c r="AG23" s="875"/>
      <c r="AH23" s="875"/>
      <c r="AI23" s="875"/>
      <c r="AJ23" s="888"/>
      <c r="AK23" s="889"/>
      <c r="AL23" s="889"/>
      <c r="AM23" s="889"/>
      <c r="AN23" s="474"/>
      <c r="AO23" s="891"/>
      <c r="AP23" s="809"/>
      <c r="AQ23" s="809"/>
      <c r="AR23" s="809"/>
      <c r="AS23" s="810"/>
      <c r="AT23" s="813"/>
      <c r="AU23" s="814"/>
      <c r="AV23" s="814"/>
      <c r="AW23" s="815"/>
      <c r="AX23" s="121"/>
      <c r="AY23" s="1"/>
    </row>
    <row r="24" spans="1:51" ht="15" customHeight="1" thickBot="1">
      <c r="A24" s="1"/>
      <c r="B24" s="2"/>
      <c r="C24" s="5"/>
      <c r="D24" s="838"/>
      <c r="E24" s="838"/>
      <c r="F24" s="838"/>
      <c r="G24" s="838"/>
      <c r="H24" s="838"/>
      <c r="I24" s="838"/>
      <c r="J24" s="838"/>
      <c r="K24" s="838"/>
      <c r="L24" s="838"/>
      <c r="M24" s="838"/>
      <c r="N24" s="838"/>
      <c r="O24" s="608"/>
      <c r="P24" s="609"/>
      <c r="Q24" s="609"/>
      <c r="R24" s="609"/>
      <c r="S24" s="609"/>
      <c r="T24" s="609"/>
      <c r="U24" s="610"/>
      <c r="V24" s="5"/>
      <c r="W24" s="1"/>
      <c r="X24" s="5"/>
      <c r="Y24" s="136"/>
      <c r="Z24" s="136"/>
      <c r="AA24" s="136"/>
      <c r="AB24" s="136"/>
      <c r="AC24" s="136"/>
      <c r="AD24" s="136"/>
      <c r="AE24" s="136"/>
      <c r="AF24" s="136"/>
      <c r="AG24" s="136"/>
      <c r="AH24" s="136"/>
      <c r="AI24" s="136"/>
      <c r="AJ24" s="137"/>
      <c r="AK24" s="138"/>
      <c r="AL24" s="138"/>
      <c r="AM24" s="138"/>
      <c r="AN24" s="138"/>
      <c r="AO24" s="138"/>
      <c r="AP24" s="138"/>
      <c r="AQ24" s="138"/>
      <c r="AR24" s="138"/>
      <c r="AS24" s="138"/>
      <c r="AT24" s="138"/>
      <c r="AU24" s="138"/>
      <c r="AV24" s="138"/>
      <c r="AW24" s="138"/>
      <c r="AX24" s="5"/>
      <c r="AY24" s="1"/>
    </row>
    <row r="25" spans="1:51" ht="15" customHeight="1">
      <c r="A25" s="1"/>
      <c r="B25" s="2"/>
      <c r="C25" s="5"/>
      <c r="D25" s="839" t="s">
        <v>462</v>
      </c>
      <c r="E25" s="839"/>
      <c r="F25" s="839"/>
      <c r="G25" s="839"/>
      <c r="H25" s="839"/>
      <c r="I25" s="839"/>
      <c r="J25" s="839"/>
      <c r="K25" s="839"/>
      <c r="L25" s="839"/>
      <c r="M25" s="839"/>
      <c r="N25" s="839"/>
      <c r="O25" s="843"/>
      <c r="P25" s="841"/>
      <c r="Q25" s="841"/>
      <c r="R25" s="841"/>
      <c r="S25" s="841"/>
      <c r="T25" s="841"/>
      <c r="U25" s="842"/>
      <c r="V25" s="5"/>
      <c r="W25" s="1"/>
      <c r="X25" s="5"/>
      <c r="Y25" s="857" t="s">
        <v>453</v>
      </c>
      <c r="Z25" s="858"/>
      <c r="AA25" s="858"/>
      <c r="AB25" s="858"/>
      <c r="AC25" s="858"/>
      <c r="AD25" s="858"/>
      <c r="AE25" s="860" t="s">
        <v>454</v>
      </c>
      <c r="AF25" s="860"/>
      <c r="AG25" s="860"/>
      <c r="AH25" s="860"/>
      <c r="AI25" s="860"/>
      <c r="AJ25" s="860"/>
      <c r="AK25" s="860"/>
      <c r="AL25" s="860"/>
      <c r="AM25" s="861" t="str">
        <f>IF(O23="","",O23)</f>
        <v/>
      </c>
      <c r="AN25" s="861"/>
      <c r="AO25" s="861"/>
      <c r="AP25" s="861"/>
      <c r="AQ25" s="861"/>
      <c r="AR25" s="861"/>
      <c r="AS25" s="861"/>
      <c r="AT25" s="861"/>
      <c r="AU25" s="861"/>
      <c r="AV25" s="861"/>
      <c r="AW25" s="862"/>
      <c r="AX25" s="6"/>
      <c r="AY25" s="1"/>
    </row>
    <row r="26" spans="1:51" ht="15" customHeight="1">
      <c r="A26" s="1"/>
      <c r="B26" s="2"/>
      <c r="C26" s="5"/>
      <c r="D26" s="839"/>
      <c r="E26" s="839"/>
      <c r="F26" s="839"/>
      <c r="G26" s="839"/>
      <c r="H26" s="839"/>
      <c r="I26" s="839"/>
      <c r="J26" s="839"/>
      <c r="K26" s="839"/>
      <c r="L26" s="839"/>
      <c r="M26" s="839"/>
      <c r="N26" s="839"/>
      <c r="O26" s="608"/>
      <c r="P26" s="609"/>
      <c r="Q26" s="609"/>
      <c r="R26" s="609"/>
      <c r="S26" s="609"/>
      <c r="T26" s="609"/>
      <c r="U26" s="610"/>
      <c r="V26" s="5"/>
      <c r="W26" s="1"/>
      <c r="X26" s="5"/>
      <c r="Y26" s="859"/>
      <c r="Z26" s="800"/>
      <c r="AA26" s="800"/>
      <c r="AB26" s="800"/>
      <c r="AC26" s="800"/>
      <c r="AD26" s="800"/>
      <c r="AE26" s="863" t="s">
        <v>455</v>
      </c>
      <c r="AF26" s="863"/>
      <c r="AG26" s="863"/>
      <c r="AH26" s="863"/>
      <c r="AI26" s="863"/>
      <c r="AJ26" s="863"/>
      <c r="AK26" s="863"/>
      <c r="AL26" s="863"/>
      <c r="AM26" s="851" t="str">
        <f>IF(EnSmPC!X55=0,"",EnSmPC!X55)</f>
        <v/>
      </c>
      <c r="AN26" s="851"/>
      <c r="AO26" s="851"/>
      <c r="AP26" s="851"/>
      <c r="AQ26" s="851"/>
      <c r="AR26" s="851"/>
      <c r="AS26" s="851"/>
      <c r="AT26" s="851"/>
      <c r="AU26" s="851"/>
      <c r="AV26" s="851"/>
      <c r="AW26" s="852"/>
      <c r="AX26" s="6"/>
      <c r="AY26" s="1"/>
    </row>
    <row r="27" spans="1:51" ht="15" customHeight="1">
      <c r="A27" s="1"/>
      <c r="B27" s="2"/>
      <c r="C27" s="5"/>
      <c r="D27" s="896" t="s">
        <v>476</v>
      </c>
      <c r="E27" s="896"/>
      <c r="F27" s="896"/>
      <c r="G27" s="896"/>
      <c r="H27" s="896"/>
      <c r="I27" s="896"/>
      <c r="J27" s="896"/>
      <c r="K27" s="896"/>
      <c r="L27" s="896"/>
      <c r="M27" s="896"/>
      <c r="N27" s="896"/>
      <c r="O27" s="844"/>
      <c r="P27" s="845"/>
      <c r="Q27" s="845"/>
      <c r="R27" s="845"/>
      <c r="S27" s="845"/>
      <c r="T27" s="845"/>
      <c r="U27" s="846"/>
      <c r="V27" s="5"/>
      <c r="W27" s="1"/>
      <c r="X27" s="6"/>
      <c r="Y27" s="859"/>
      <c r="Z27" s="800"/>
      <c r="AA27" s="800"/>
      <c r="AB27" s="800"/>
      <c r="AC27" s="800"/>
      <c r="AD27" s="800"/>
      <c r="AE27" s="863" t="s">
        <v>456</v>
      </c>
      <c r="AF27" s="863"/>
      <c r="AG27" s="863"/>
      <c r="AH27" s="863"/>
      <c r="AI27" s="863"/>
      <c r="AJ27" s="863"/>
      <c r="AK27" s="863"/>
      <c r="AL27" s="863"/>
      <c r="AM27" s="851" t="str">
        <f>IF(EnSmPC!X56=0,"",EnSmPC!X56)</f>
        <v/>
      </c>
      <c r="AN27" s="851"/>
      <c r="AO27" s="851"/>
      <c r="AP27" s="851"/>
      <c r="AQ27" s="851"/>
      <c r="AR27" s="851"/>
      <c r="AS27" s="851"/>
      <c r="AT27" s="851"/>
      <c r="AU27" s="851"/>
      <c r="AV27" s="851"/>
      <c r="AW27" s="852"/>
      <c r="AX27" s="5"/>
      <c r="AY27" s="1"/>
    </row>
    <row r="28" spans="1:51" ht="15" customHeight="1">
      <c r="A28" s="1"/>
      <c r="B28" s="2"/>
      <c r="C28" s="5"/>
      <c r="D28" s="896"/>
      <c r="E28" s="896"/>
      <c r="F28" s="896"/>
      <c r="G28" s="896"/>
      <c r="H28" s="896"/>
      <c r="I28" s="896"/>
      <c r="J28" s="896"/>
      <c r="K28" s="896"/>
      <c r="L28" s="896"/>
      <c r="M28" s="896"/>
      <c r="N28" s="896"/>
      <c r="O28" s="847"/>
      <c r="P28" s="848"/>
      <c r="Q28" s="848"/>
      <c r="R28" s="848"/>
      <c r="S28" s="848"/>
      <c r="T28" s="848"/>
      <c r="U28" s="849"/>
      <c r="V28" s="5"/>
      <c r="W28" s="1"/>
      <c r="X28" s="6"/>
      <c r="Y28" s="859"/>
      <c r="Z28" s="800"/>
      <c r="AA28" s="800"/>
      <c r="AB28" s="800"/>
      <c r="AC28" s="800"/>
      <c r="AD28" s="800"/>
      <c r="AE28" s="863" t="s">
        <v>457</v>
      </c>
      <c r="AF28" s="863"/>
      <c r="AG28" s="863"/>
      <c r="AH28" s="863"/>
      <c r="AI28" s="863"/>
      <c r="AJ28" s="863"/>
      <c r="AK28" s="863"/>
      <c r="AL28" s="863"/>
      <c r="AM28" s="851" t="str">
        <f>IF(EnSmPC!X57=0,"",EnSmPC!X57)</f>
        <v/>
      </c>
      <c r="AN28" s="851"/>
      <c r="AO28" s="851"/>
      <c r="AP28" s="851"/>
      <c r="AQ28" s="851"/>
      <c r="AR28" s="851"/>
      <c r="AS28" s="851"/>
      <c r="AT28" s="851"/>
      <c r="AU28" s="851"/>
      <c r="AV28" s="851"/>
      <c r="AW28" s="852"/>
      <c r="AX28" s="5"/>
      <c r="AY28" s="1"/>
    </row>
    <row r="29" spans="1:51" ht="15" customHeight="1" thickBot="1">
      <c r="A29" s="1"/>
      <c r="B29" s="2"/>
      <c r="C29" s="5"/>
      <c r="D29" s="839" t="s">
        <v>477</v>
      </c>
      <c r="E29" s="839"/>
      <c r="F29" s="839"/>
      <c r="G29" s="839"/>
      <c r="H29" s="839"/>
      <c r="I29" s="839"/>
      <c r="J29" s="839"/>
      <c r="K29" s="839"/>
      <c r="L29" s="839"/>
      <c r="M29" s="839"/>
      <c r="N29" s="839"/>
      <c r="O29" s="843"/>
      <c r="P29" s="841"/>
      <c r="Q29" s="841"/>
      <c r="R29" s="841"/>
      <c r="S29" s="841"/>
      <c r="T29" s="841"/>
      <c r="U29" s="842"/>
      <c r="V29" s="5"/>
      <c r="W29" s="1"/>
      <c r="X29" s="5"/>
      <c r="Y29" s="859"/>
      <c r="Z29" s="800"/>
      <c r="AA29" s="800"/>
      <c r="AB29" s="800"/>
      <c r="AC29" s="800"/>
      <c r="AD29" s="800"/>
      <c r="AE29" s="863" t="s">
        <v>458</v>
      </c>
      <c r="AF29" s="863"/>
      <c r="AG29" s="863"/>
      <c r="AH29" s="863"/>
      <c r="AI29" s="863"/>
      <c r="AJ29" s="863"/>
      <c r="AK29" s="863"/>
      <c r="AL29" s="863"/>
      <c r="AM29" s="851" t="str">
        <f>IF(EnSmPC!X58=0,"",EnSmPC!X58)</f>
        <v/>
      </c>
      <c r="AN29" s="851"/>
      <c r="AO29" s="851"/>
      <c r="AP29" s="851"/>
      <c r="AQ29" s="851"/>
      <c r="AR29" s="851"/>
      <c r="AS29" s="851"/>
      <c r="AT29" s="851"/>
      <c r="AU29" s="851"/>
      <c r="AV29" s="851"/>
      <c r="AW29" s="852"/>
      <c r="AX29" s="5"/>
      <c r="AY29" s="1"/>
    </row>
    <row r="30" spans="1:51" ht="15" customHeight="1">
      <c r="A30" s="1"/>
      <c r="B30" s="2"/>
      <c r="C30" s="5"/>
      <c r="D30" s="839"/>
      <c r="E30" s="839"/>
      <c r="F30" s="839"/>
      <c r="G30" s="839"/>
      <c r="H30" s="839"/>
      <c r="I30" s="839"/>
      <c r="J30" s="839"/>
      <c r="K30" s="839"/>
      <c r="L30" s="839"/>
      <c r="M30" s="839"/>
      <c r="N30" s="839"/>
      <c r="O30" s="608"/>
      <c r="P30" s="609"/>
      <c r="Q30" s="609"/>
      <c r="R30" s="609"/>
      <c r="S30" s="609"/>
      <c r="T30" s="609"/>
      <c r="U30" s="610"/>
      <c r="V30" s="5"/>
      <c r="W30" s="1"/>
      <c r="X30" s="5"/>
      <c r="Y30" s="853" t="s">
        <v>459</v>
      </c>
      <c r="Z30" s="854"/>
      <c r="AA30" s="854"/>
      <c r="AB30" s="854"/>
      <c r="AC30" s="854"/>
      <c r="AD30" s="854"/>
      <c r="AE30" s="860" t="s">
        <v>460</v>
      </c>
      <c r="AF30" s="860"/>
      <c r="AG30" s="860"/>
      <c r="AH30" s="860"/>
      <c r="AI30" s="860"/>
      <c r="AJ30" s="860"/>
      <c r="AK30" s="860"/>
      <c r="AL30" s="860"/>
      <c r="AM30" s="865" t="str">
        <f>IF(EnSmPC!X68=0,"",EnSmPC!X68)</f>
        <v/>
      </c>
      <c r="AN30" s="865"/>
      <c r="AO30" s="865"/>
      <c r="AP30" s="865"/>
      <c r="AQ30" s="865"/>
      <c r="AR30" s="865"/>
      <c r="AS30" s="865"/>
      <c r="AT30" s="865"/>
      <c r="AU30" s="865"/>
      <c r="AV30" s="865"/>
      <c r="AW30" s="866"/>
      <c r="AX30" s="5"/>
      <c r="AY30" s="1"/>
    </row>
    <row r="31" spans="1:51" ht="15" customHeight="1" thickBot="1">
      <c r="A31" s="1"/>
      <c r="B31" s="2"/>
      <c r="C31" s="5"/>
      <c r="D31" s="838" t="s">
        <v>478</v>
      </c>
      <c r="E31" s="838"/>
      <c r="F31" s="838"/>
      <c r="G31" s="838"/>
      <c r="H31" s="838"/>
      <c r="I31" s="838"/>
      <c r="J31" s="838"/>
      <c r="K31" s="838"/>
      <c r="L31" s="838"/>
      <c r="M31" s="838"/>
      <c r="N31" s="838"/>
      <c r="O31" s="844"/>
      <c r="P31" s="845"/>
      <c r="Q31" s="845"/>
      <c r="R31" s="845"/>
      <c r="S31" s="845"/>
      <c r="T31" s="845"/>
      <c r="U31" s="846"/>
      <c r="V31" s="5"/>
      <c r="W31" s="1"/>
      <c r="X31" s="5"/>
      <c r="Y31" s="855"/>
      <c r="Z31" s="856"/>
      <c r="AA31" s="856"/>
      <c r="AB31" s="856"/>
      <c r="AC31" s="856"/>
      <c r="AD31" s="856"/>
      <c r="AE31" s="864" t="s">
        <v>461</v>
      </c>
      <c r="AF31" s="864"/>
      <c r="AG31" s="864"/>
      <c r="AH31" s="864"/>
      <c r="AI31" s="864"/>
      <c r="AJ31" s="864"/>
      <c r="AK31" s="864"/>
      <c r="AL31" s="864"/>
      <c r="AM31" s="867" t="str">
        <f>IF(EnSmPC!X67=0,"",EnSmPC!X67)</f>
        <v/>
      </c>
      <c r="AN31" s="867"/>
      <c r="AO31" s="867"/>
      <c r="AP31" s="867"/>
      <c r="AQ31" s="867"/>
      <c r="AR31" s="867"/>
      <c r="AS31" s="867"/>
      <c r="AT31" s="867"/>
      <c r="AU31" s="867"/>
      <c r="AV31" s="867"/>
      <c r="AW31" s="868"/>
      <c r="AX31" s="5"/>
      <c r="AY31" s="1"/>
    </row>
    <row r="32" spans="1:51" ht="15" customHeight="1" thickBot="1">
      <c r="A32" s="1"/>
      <c r="B32" s="2"/>
      <c r="C32" s="5"/>
      <c r="D32" s="838"/>
      <c r="E32" s="838"/>
      <c r="F32" s="838"/>
      <c r="G32" s="838"/>
      <c r="H32" s="838"/>
      <c r="I32" s="838"/>
      <c r="J32" s="838"/>
      <c r="K32" s="838"/>
      <c r="L32" s="838"/>
      <c r="M32" s="838"/>
      <c r="N32" s="838"/>
      <c r="O32" s="847"/>
      <c r="P32" s="848"/>
      <c r="Q32" s="848"/>
      <c r="R32" s="848"/>
      <c r="S32" s="848"/>
      <c r="T32" s="848"/>
      <c r="U32" s="849"/>
      <c r="V32" s="5"/>
      <c r="W32" s="1"/>
      <c r="X32" s="5"/>
      <c r="Y32" s="5"/>
      <c r="Z32" s="125"/>
      <c r="AA32" s="125"/>
      <c r="AB32" s="125"/>
      <c r="AC32" s="125"/>
      <c r="AD32" s="125"/>
      <c r="AE32" s="125"/>
      <c r="AF32" s="125"/>
      <c r="AG32" s="125"/>
      <c r="AH32" s="124"/>
      <c r="AI32" s="124"/>
      <c r="AJ32" s="123"/>
      <c r="AK32" s="123"/>
      <c r="AL32" s="123"/>
      <c r="AM32" s="124"/>
      <c r="AN32" s="124"/>
      <c r="AO32" s="125"/>
      <c r="AP32" s="125"/>
      <c r="AQ32" s="125"/>
      <c r="AR32" s="125"/>
      <c r="AS32" s="125"/>
      <c r="AT32" s="125"/>
      <c r="AU32" s="125"/>
      <c r="AV32" s="125"/>
      <c r="AW32" s="5"/>
      <c r="AX32" s="5"/>
      <c r="AY32" s="1"/>
    </row>
    <row r="33" spans="1:51" ht="15" customHeight="1">
      <c r="A33" s="1"/>
      <c r="B33" s="2"/>
      <c r="C33" s="5"/>
      <c r="D33" s="839" t="s">
        <v>479</v>
      </c>
      <c r="E33" s="839"/>
      <c r="F33" s="839"/>
      <c r="G33" s="839"/>
      <c r="H33" s="839"/>
      <c r="I33" s="839"/>
      <c r="J33" s="839"/>
      <c r="K33" s="839"/>
      <c r="L33" s="839"/>
      <c r="M33" s="839"/>
      <c r="N33" s="839"/>
      <c r="O33" s="844"/>
      <c r="P33" s="845"/>
      <c r="Q33" s="845"/>
      <c r="R33" s="845"/>
      <c r="S33" s="845"/>
      <c r="T33" s="845"/>
      <c r="U33" s="846"/>
      <c r="V33" s="5"/>
      <c r="W33" s="1"/>
      <c r="X33" s="5"/>
      <c r="Y33" s="857" t="s">
        <v>648</v>
      </c>
      <c r="Z33" s="858"/>
      <c r="AA33" s="858"/>
      <c r="AB33" s="858"/>
      <c r="AC33" s="858"/>
      <c r="AD33" s="858"/>
      <c r="AE33" s="877" t="s">
        <v>462</v>
      </c>
      <c r="AF33" s="877"/>
      <c r="AG33" s="877"/>
      <c r="AH33" s="877"/>
      <c r="AI33" s="877"/>
      <c r="AJ33" s="877"/>
      <c r="AK33" s="877"/>
      <c r="AL33" s="877"/>
      <c r="AM33" s="878" t="str">
        <f>IF(O33="","",O33)</f>
        <v/>
      </c>
      <c r="AN33" s="879"/>
      <c r="AO33" s="879"/>
      <c r="AP33" s="879"/>
      <c r="AQ33" s="879"/>
      <c r="AR33" s="879"/>
      <c r="AS33" s="879"/>
      <c r="AT33" s="879"/>
      <c r="AU33" s="879"/>
      <c r="AV33" s="879"/>
      <c r="AW33" s="880"/>
      <c r="AX33" s="5"/>
      <c r="AY33" s="1"/>
    </row>
    <row r="34" spans="1:51" ht="15" customHeight="1">
      <c r="A34" s="1"/>
      <c r="B34" s="2"/>
      <c r="C34" s="5"/>
      <c r="D34" s="839"/>
      <c r="E34" s="839"/>
      <c r="F34" s="839"/>
      <c r="G34" s="839"/>
      <c r="H34" s="839"/>
      <c r="I34" s="839"/>
      <c r="J34" s="839"/>
      <c r="K34" s="839"/>
      <c r="L34" s="839"/>
      <c r="M34" s="839"/>
      <c r="N34" s="839"/>
      <c r="O34" s="847"/>
      <c r="P34" s="848"/>
      <c r="Q34" s="848"/>
      <c r="R34" s="848"/>
      <c r="S34" s="848"/>
      <c r="T34" s="848"/>
      <c r="U34" s="849"/>
      <c r="V34" s="5"/>
      <c r="W34" s="1"/>
      <c r="X34" s="5"/>
      <c r="Y34" s="859"/>
      <c r="Z34" s="800"/>
      <c r="AA34" s="800"/>
      <c r="AB34" s="800"/>
      <c r="AC34" s="800"/>
      <c r="AD34" s="800"/>
      <c r="AE34" s="881" t="s">
        <v>463</v>
      </c>
      <c r="AF34" s="881"/>
      <c r="AG34" s="881"/>
      <c r="AH34" s="881"/>
      <c r="AI34" s="881"/>
      <c r="AJ34" s="881"/>
      <c r="AK34" s="881"/>
      <c r="AL34" s="881"/>
      <c r="AM34" s="882" t="str">
        <f>IF(O31="","",O31)</f>
        <v/>
      </c>
      <c r="AN34" s="883"/>
      <c r="AO34" s="883"/>
      <c r="AP34" s="883"/>
      <c r="AQ34" s="883"/>
      <c r="AR34" s="883"/>
      <c r="AS34" s="883"/>
      <c r="AT34" s="883"/>
      <c r="AU34" s="883"/>
      <c r="AV34" s="883"/>
      <c r="AW34" s="884"/>
      <c r="AX34" s="5"/>
      <c r="AY34" s="1"/>
    </row>
    <row r="35" spans="1:51" ht="15" customHeight="1">
      <c r="A35" s="1"/>
      <c r="B35" s="2"/>
      <c r="C35" s="5"/>
      <c r="D35" s="838" t="s">
        <v>480</v>
      </c>
      <c r="E35" s="838"/>
      <c r="F35" s="838"/>
      <c r="G35" s="838"/>
      <c r="H35" s="838"/>
      <c r="I35" s="838"/>
      <c r="J35" s="838"/>
      <c r="K35" s="838"/>
      <c r="L35" s="838"/>
      <c r="M35" s="838"/>
      <c r="N35" s="838"/>
      <c r="O35" s="844"/>
      <c r="P35" s="845"/>
      <c r="Q35" s="845"/>
      <c r="R35" s="845"/>
      <c r="S35" s="845"/>
      <c r="T35" s="845"/>
      <c r="U35" s="846"/>
      <c r="V35" s="5"/>
      <c r="W35" s="1"/>
      <c r="X35" s="68"/>
      <c r="Y35" s="859"/>
      <c r="Z35" s="800"/>
      <c r="AA35" s="800"/>
      <c r="AB35" s="800"/>
      <c r="AC35" s="800"/>
      <c r="AD35" s="800"/>
      <c r="AE35" s="881" t="s">
        <v>464</v>
      </c>
      <c r="AF35" s="881"/>
      <c r="AG35" s="881"/>
      <c r="AH35" s="881"/>
      <c r="AI35" s="881"/>
      <c r="AJ35" s="881"/>
      <c r="AK35" s="881"/>
      <c r="AL35" s="881"/>
      <c r="AM35" s="869" t="str">
        <f>IF($O$29="","",IF($O$29="Legal Site Address",EnSmPC!X28,IF(PCN!$O$29="Job Site Address",EnSmPC!X55,IF(PCN!$O$29="Trade Ally Address",EnSmPC!X69,PCN!O35))))</f>
        <v/>
      </c>
      <c r="AN35" s="870"/>
      <c r="AO35" s="870"/>
      <c r="AP35" s="870"/>
      <c r="AQ35" s="870"/>
      <c r="AR35" s="870"/>
      <c r="AS35" s="870"/>
      <c r="AT35" s="870"/>
      <c r="AU35" s="870"/>
      <c r="AV35" s="870"/>
      <c r="AW35" s="871"/>
      <c r="AX35" s="68"/>
      <c r="AY35" s="1"/>
    </row>
    <row r="36" spans="1:51" ht="15" customHeight="1">
      <c r="A36" s="1"/>
      <c r="B36" s="2"/>
      <c r="C36" s="5"/>
      <c r="D36" s="838"/>
      <c r="E36" s="838"/>
      <c r="F36" s="838"/>
      <c r="G36" s="838"/>
      <c r="H36" s="838"/>
      <c r="I36" s="838"/>
      <c r="J36" s="838"/>
      <c r="K36" s="838"/>
      <c r="L36" s="838"/>
      <c r="M36" s="838"/>
      <c r="N36" s="838"/>
      <c r="O36" s="847"/>
      <c r="P36" s="848"/>
      <c r="Q36" s="848"/>
      <c r="R36" s="848"/>
      <c r="S36" s="848"/>
      <c r="T36" s="848"/>
      <c r="U36" s="849"/>
      <c r="V36" s="5"/>
      <c r="W36" s="1"/>
      <c r="X36" s="68"/>
      <c r="Y36" s="859"/>
      <c r="Z36" s="800"/>
      <c r="AA36" s="800"/>
      <c r="AB36" s="800"/>
      <c r="AC36" s="800"/>
      <c r="AD36" s="800"/>
      <c r="AE36" s="863" t="s">
        <v>481</v>
      </c>
      <c r="AF36" s="863"/>
      <c r="AG36" s="863"/>
      <c r="AH36" s="863"/>
      <c r="AI36" s="863"/>
      <c r="AJ36" s="863"/>
      <c r="AK36" s="863"/>
      <c r="AL36" s="863"/>
      <c r="AM36" s="869" t="str">
        <f>IF($O$29="","",IF($O$29="Legal Site Address",EnSmPC!X29,IF(PCN!$O$29="Job Site Address",EnSmPC!X56,IF(PCN!$O$29="Trade Ally Address",EnSmPC!X70,PCN!O36))))</f>
        <v/>
      </c>
      <c r="AN36" s="870"/>
      <c r="AO36" s="870"/>
      <c r="AP36" s="870"/>
      <c r="AQ36" s="870"/>
      <c r="AR36" s="870"/>
      <c r="AS36" s="870"/>
      <c r="AT36" s="870"/>
      <c r="AU36" s="870"/>
      <c r="AV36" s="870"/>
      <c r="AW36" s="871"/>
      <c r="AX36" s="68"/>
      <c r="AY36" s="1"/>
    </row>
    <row r="37" spans="1:51" ht="15" customHeight="1">
      <c r="A37" s="1"/>
      <c r="B37" s="2"/>
      <c r="C37" s="5"/>
      <c r="D37" s="839" t="s">
        <v>484</v>
      </c>
      <c r="E37" s="839"/>
      <c r="F37" s="839"/>
      <c r="G37" s="839"/>
      <c r="H37" s="839"/>
      <c r="I37" s="839"/>
      <c r="J37" s="839"/>
      <c r="K37" s="839"/>
      <c r="L37" s="839"/>
      <c r="M37" s="839"/>
      <c r="N37" s="839"/>
      <c r="O37" s="844"/>
      <c r="P37" s="845"/>
      <c r="Q37" s="845"/>
      <c r="R37" s="845"/>
      <c r="S37" s="845"/>
      <c r="T37" s="845"/>
      <c r="U37" s="846"/>
      <c r="V37" s="5"/>
      <c r="W37" s="1"/>
      <c r="X37" s="68"/>
      <c r="Y37" s="859"/>
      <c r="Z37" s="800"/>
      <c r="AA37" s="800"/>
      <c r="AB37" s="800"/>
      <c r="AC37" s="800"/>
      <c r="AD37" s="800"/>
      <c r="AE37" s="863" t="s">
        <v>482</v>
      </c>
      <c r="AF37" s="863"/>
      <c r="AG37" s="863"/>
      <c r="AH37" s="863"/>
      <c r="AI37" s="863"/>
      <c r="AJ37" s="863"/>
      <c r="AK37" s="863"/>
      <c r="AL37" s="863"/>
      <c r="AM37" s="869" t="str">
        <f>IF($O$29="","",IF($O$29="Legal Site Address",EnSmPC!X30,IF(PCN!$O$29="Job Site Address",EnSmPC!X57,IF(PCN!$O$29="Trade Ally Address",EnSmPC!X71,PCN!O37))))</f>
        <v/>
      </c>
      <c r="AN37" s="870"/>
      <c r="AO37" s="870"/>
      <c r="AP37" s="870"/>
      <c r="AQ37" s="870"/>
      <c r="AR37" s="870"/>
      <c r="AS37" s="870"/>
      <c r="AT37" s="870"/>
      <c r="AU37" s="870"/>
      <c r="AV37" s="870"/>
      <c r="AW37" s="871"/>
      <c r="AX37" s="68"/>
      <c r="AY37" s="1"/>
    </row>
    <row r="38" spans="1:51" ht="15" customHeight="1">
      <c r="A38" s="1"/>
      <c r="B38" s="2"/>
      <c r="C38" s="5"/>
      <c r="D38" s="839"/>
      <c r="E38" s="839"/>
      <c r="F38" s="839"/>
      <c r="G38" s="839"/>
      <c r="H38" s="839"/>
      <c r="I38" s="839"/>
      <c r="J38" s="839"/>
      <c r="K38" s="839"/>
      <c r="L38" s="839"/>
      <c r="M38" s="839"/>
      <c r="N38" s="839"/>
      <c r="O38" s="847"/>
      <c r="P38" s="848"/>
      <c r="Q38" s="848"/>
      <c r="R38" s="848"/>
      <c r="S38" s="848"/>
      <c r="T38" s="848"/>
      <c r="U38" s="849"/>
      <c r="V38" s="5"/>
      <c r="W38" s="1"/>
      <c r="X38" s="127"/>
      <c r="Y38" s="859"/>
      <c r="Z38" s="800"/>
      <c r="AA38" s="800"/>
      <c r="AB38" s="800"/>
      <c r="AC38" s="800"/>
      <c r="AD38" s="800"/>
      <c r="AE38" s="863" t="s">
        <v>483</v>
      </c>
      <c r="AF38" s="863"/>
      <c r="AG38" s="863"/>
      <c r="AH38" s="863"/>
      <c r="AI38" s="863"/>
      <c r="AJ38" s="863"/>
      <c r="AK38" s="863"/>
      <c r="AL38" s="863"/>
      <c r="AM38" s="869" t="str">
        <f>IF($O$29="","",IF($O$29="Legal Site Address",EnSmPC!X31,IF(PCN!$O$29="Job Site Address",EnSmPC!X58,IF(PCN!$O$29="Trade Ally Address",EnSmPC!X72,PCN!O38))))</f>
        <v/>
      </c>
      <c r="AN38" s="870"/>
      <c r="AO38" s="870"/>
      <c r="AP38" s="870"/>
      <c r="AQ38" s="870"/>
      <c r="AR38" s="870"/>
      <c r="AS38" s="870"/>
      <c r="AT38" s="870"/>
      <c r="AU38" s="870"/>
      <c r="AV38" s="870"/>
      <c r="AW38" s="871"/>
      <c r="AX38" s="127"/>
      <c r="AY38" s="1"/>
    </row>
    <row r="39" spans="1:51" ht="15" customHeight="1">
      <c r="A39" s="1"/>
      <c r="B39" s="2"/>
      <c r="C39" s="5"/>
      <c r="D39" s="838" t="s">
        <v>485</v>
      </c>
      <c r="E39" s="838"/>
      <c r="F39" s="838"/>
      <c r="G39" s="838"/>
      <c r="H39" s="838"/>
      <c r="I39" s="838"/>
      <c r="J39" s="838"/>
      <c r="K39" s="838"/>
      <c r="L39" s="838"/>
      <c r="M39" s="838"/>
      <c r="N39" s="838"/>
      <c r="O39" s="844"/>
      <c r="P39" s="845"/>
      <c r="Q39" s="845"/>
      <c r="R39" s="845"/>
      <c r="S39" s="845"/>
      <c r="T39" s="845"/>
      <c r="U39" s="846"/>
      <c r="V39" s="5"/>
      <c r="W39" s="1"/>
      <c r="X39" s="5"/>
      <c r="Y39" s="859"/>
      <c r="Z39" s="800"/>
      <c r="AA39" s="800"/>
      <c r="AB39" s="800"/>
      <c r="AC39" s="800"/>
      <c r="AD39" s="800"/>
      <c r="AE39" s="863" t="s">
        <v>465</v>
      </c>
      <c r="AF39" s="863"/>
      <c r="AG39" s="863"/>
      <c r="AH39" s="863"/>
      <c r="AI39" s="863"/>
      <c r="AJ39" s="863"/>
      <c r="AK39" s="863"/>
      <c r="AL39" s="863"/>
      <c r="AM39" s="869" t="str">
        <f>IF(O45="","",O45)</f>
        <v/>
      </c>
      <c r="AN39" s="870"/>
      <c r="AO39" s="870"/>
      <c r="AP39" s="870"/>
      <c r="AQ39" s="870"/>
      <c r="AR39" s="870"/>
      <c r="AS39" s="870"/>
      <c r="AT39" s="870"/>
      <c r="AU39" s="870"/>
      <c r="AV39" s="870"/>
      <c r="AW39" s="871"/>
      <c r="AX39" s="5"/>
      <c r="AY39" s="1"/>
    </row>
    <row r="40" spans="1:51" ht="15" customHeight="1" thickBot="1">
      <c r="A40" s="1"/>
      <c r="B40" s="2"/>
      <c r="C40" s="5"/>
      <c r="D40" s="838"/>
      <c r="E40" s="838"/>
      <c r="F40" s="838"/>
      <c r="G40" s="838"/>
      <c r="H40" s="838"/>
      <c r="I40" s="838"/>
      <c r="J40" s="838"/>
      <c r="K40" s="838"/>
      <c r="L40" s="838"/>
      <c r="M40" s="838"/>
      <c r="N40" s="838"/>
      <c r="O40" s="847"/>
      <c r="P40" s="848"/>
      <c r="Q40" s="848"/>
      <c r="R40" s="848"/>
      <c r="S40" s="848"/>
      <c r="T40" s="848"/>
      <c r="U40" s="849"/>
      <c r="V40" s="5"/>
      <c r="W40" s="1"/>
      <c r="X40" s="130"/>
      <c r="Y40" s="855"/>
      <c r="Z40" s="856"/>
      <c r="AA40" s="856"/>
      <c r="AB40" s="856"/>
      <c r="AC40" s="856"/>
      <c r="AD40" s="856"/>
      <c r="AE40" s="864" t="s">
        <v>466</v>
      </c>
      <c r="AF40" s="864"/>
      <c r="AG40" s="864"/>
      <c r="AH40" s="864"/>
      <c r="AI40" s="864"/>
      <c r="AJ40" s="864"/>
      <c r="AK40" s="864"/>
      <c r="AL40" s="864"/>
      <c r="AM40" s="872" t="str">
        <f>IF(O43="","",O43)</f>
        <v/>
      </c>
      <c r="AN40" s="873"/>
      <c r="AO40" s="873"/>
      <c r="AP40" s="873"/>
      <c r="AQ40" s="873"/>
      <c r="AR40" s="873"/>
      <c r="AS40" s="873"/>
      <c r="AT40" s="873"/>
      <c r="AU40" s="873"/>
      <c r="AV40" s="873"/>
      <c r="AW40" s="874"/>
      <c r="AX40" s="130"/>
      <c r="AY40" s="1"/>
    </row>
    <row r="41" spans="1:51" ht="15" customHeight="1">
      <c r="A41" s="1"/>
      <c r="B41" s="2"/>
      <c r="C41" s="5"/>
      <c r="D41" s="839" t="s">
        <v>486</v>
      </c>
      <c r="E41" s="839"/>
      <c r="F41" s="839"/>
      <c r="G41" s="839"/>
      <c r="H41" s="839"/>
      <c r="I41" s="839"/>
      <c r="J41" s="839"/>
      <c r="K41" s="839"/>
      <c r="L41" s="839"/>
      <c r="M41" s="839"/>
      <c r="N41" s="839"/>
      <c r="O41" s="844"/>
      <c r="P41" s="845"/>
      <c r="Q41" s="845"/>
      <c r="R41" s="845"/>
      <c r="S41" s="845"/>
      <c r="T41" s="845"/>
      <c r="U41" s="846"/>
      <c r="V41" s="5"/>
      <c r="W41" s="1"/>
      <c r="X41" s="130"/>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30"/>
      <c r="AY41" s="1"/>
    </row>
    <row r="42" spans="1:51" ht="15" customHeight="1">
      <c r="A42" s="1"/>
      <c r="B42" s="2"/>
      <c r="C42" s="5"/>
      <c r="D42" s="839"/>
      <c r="E42" s="839"/>
      <c r="F42" s="839"/>
      <c r="G42" s="839"/>
      <c r="H42" s="839"/>
      <c r="I42" s="839"/>
      <c r="J42" s="839"/>
      <c r="K42" s="839"/>
      <c r="L42" s="839"/>
      <c r="M42" s="839"/>
      <c r="N42" s="839"/>
      <c r="O42" s="847"/>
      <c r="P42" s="848"/>
      <c r="Q42" s="848"/>
      <c r="R42" s="848"/>
      <c r="S42" s="848"/>
      <c r="T42" s="848"/>
      <c r="U42" s="849"/>
      <c r="V42" s="5"/>
      <c r="W42" s="1"/>
      <c r="X42" s="130"/>
      <c r="Y42" s="875" t="s">
        <v>467</v>
      </c>
      <c r="Z42" s="875"/>
      <c r="AA42" s="875"/>
      <c r="AB42" s="875"/>
      <c r="AC42" s="875"/>
      <c r="AD42" s="875"/>
      <c r="AE42" s="875"/>
      <c r="AF42" s="875"/>
      <c r="AG42" s="875"/>
      <c r="AH42" s="875"/>
      <c r="AI42" s="875"/>
      <c r="AJ42" s="875"/>
      <c r="AK42" s="875"/>
      <c r="AL42" s="875"/>
      <c r="AM42" s="875"/>
      <c r="AN42" s="875"/>
      <c r="AO42" s="875"/>
      <c r="AP42" s="875"/>
      <c r="AQ42" s="875"/>
      <c r="AR42" s="875"/>
      <c r="AS42" s="875"/>
      <c r="AT42" s="875"/>
      <c r="AU42" s="875"/>
      <c r="AV42" s="875"/>
      <c r="AW42" s="875"/>
      <c r="AX42" s="130"/>
      <c r="AY42" s="1"/>
    </row>
    <row r="43" spans="1:51" ht="15" customHeight="1">
      <c r="A43" s="1"/>
      <c r="B43" s="2"/>
      <c r="C43" s="5"/>
      <c r="D43" s="838" t="s">
        <v>487</v>
      </c>
      <c r="E43" s="838"/>
      <c r="F43" s="838"/>
      <c r="G43" s="838"/>
      <c r="H43" s="838"/>
      <c r="I43" s="838"/>
      <c r="J43" s="838"/>
      <c r="K43" s="838"/>
      <c r="L43" s="838"/>
      <c r="M43" s="838"/>
      <c r="N43" s="838"/>
      <c r="O43" s="844"/>
      <c r="P43" s="845"/>
      <c r="Q43" s="845"/>
      <c r="R43" s="845"/>
      <c r="S43" s="845"/>
      <c r="T43" s="845"/>
      <c r="U43" s="846"/>
      <c r="V43" s="5"/>
      <c r="W43" s="1"/>
      <c r="X43" s="130"/>
      <c r="Y43" s="875"/>
      <c r="Z43" s="875"/>
      <c r="AA43" s="875"/>
      <c r="AB43" s="875"/>
      <c r="AC43" s="875"/>
      <c r="AD43" s="875"/>
      <c r="AE43" s="875"/>
      <c r="AF43" s="875"/>
      <c r="AG43" s="875"/>
      <c r="AH43" s="875"/>
      <c r="AI43" s="875"/>
      <c r="AJ43" s="875"/>
      <c r="AK43" s="875"/>
      <c r="AL43" s="875"/>
      <c r="AM43" s="875"/>
      <c r="AN43" s="875"/>
      <c r="AO43" s="875"/>
      <c r="AP43" s="875"/>
      <c r="AQ43" s="875"/>
      <c r="AR43" s="875"/>
      <c r="AS43" s="875"/>
      <c r="AT43" s="875"/>
      <c r="AU43" s="875"/>
      <c r="AV43" s="875"/>
      <c r="AW43" s="875"/>
      <c r="AX43" s="130"/>
      <c r="AY43" s="1"/>
    </row>
    <row r="44" spans="1:51" ht="15" customHeight="1">
      <c r="A44" s="1"/>
      <c r="B44" s="2"/>
      <c r="C44" s="5"/>
      <c r="D44" s="838"/>
      <c r="E44" s="838"/>
      <c r="F44" s="838"/>
      <c r="G44" s="838"/>
      <c r="H44" s="838"/>
      <c r="I44" s="838"/>
      <c r="J44" s="838"/>
      <c r="K44" s="838"/>
      <c r="L44" s="838"/>
      <c r="M44" s="838"/>
      <c r="N44" s="838"/>
      <c r="O44" s="847"/>
      <c r="P44" s="848"/>
      <c r="Q44" s="848"/>
      <c r="R44" s="848"/>
      <c r="S44" s="848"/>
      <c r="T44" s="848"/>
      <c r="U44" s="849"/>
      <c r="V44" s="5"/>
      <c r="W44" s="1"/>
      <c r="X44" s="130"/>
      <c r="Y44" s="876" t="s">
        <v>468</v>
      </c>
      <c r="Z44" s="876"/>
      <c r="AA44" s="876"/>
      <c r="AB44" s="876"/>
      <c r="AC44" s="876"/>
      <c r="AD44" s="876"/>
      <c r="AE44" s="876"/>
      <c r="AF44" s="876"/>
      <c r="AG44" s="876"/>
      <c r="AH44" s="876"/>
      <c r="AI44" s="876"/>
      <c r="AJ44" s="876"/>
      <c r="AK44" s="876"/>
      <c r="AL44" s="876"/>
      <c r="AM44" s="876"/>
      <c r="AN44" s="876"/>
      <c r="AO44" s="876"/>
      <c r="AP44" s="876"/>
      <c r="AQ44" s="876"/>
      <c r="AR44" s="876"/>
      <c r="AS44" s="876"/>
      <c r="AT44" s="876"/>
      <c r="AU44" s="876"/>
      <c r="AV44" s="876"/>
      <c r="AW44" s="876"/>
      <c r="AX44" s="130"/>
      <c r="AY44" s="1"/>
    </row>
    <row r="45" spans="1:51" ht="15" customHeight="1">
      <c r="A45" s="1"/>
      <c r="B45" s="2"/>
      <c r="C45" s="5"/>
      <c r="D45" s="839" t="s">
        <v>488</v>
      </c>
      <c r="E45" s="839"/>
      <c r="F45" s="839"/>
      <c r="G45" s="839"/>
      <c r="H45" s="839"/>
      <c r="I45" s="839"/>
      <c r="J45" s="839"/>
      <c r="K45" s="839"/>
      <c r="L45" s="839"/>
      <c r="M45" s="839"/>
      <c r="N45" s="839"/>
      <c r="O45" s="850"/>
      <c r="P45" s="845"/>
      <c r="Q45" s="845"/>
      <c r="R45" s="845"/>
      <c r="S45" s="845"/>
      <c r="T45" s="845"/>
      <c r="U45" s="846"/>
      <c r="V45" s="5"/>
      <c r="W45" s="1"/>
      <c r="X45" s="130"/>
      <c r="Y45" s="876"/>
      <c r="Z45" s="876"/>
      <c r="AA45" s="876"/>
      <c r="AB45" s="876"/>
      <c r="AC45" s="876"/>
      <c r="AD45" s="876"/>
      <c r="AE45" s="876"/>
      <c r="AF45" s="876"/>
      <c r="AG45" s="876"/>
      <c r="AH45" s="876"/>
      <c r="AI45" s="876"/>
      <c r="AJ45" s="876"/>
      <c r="AK45" s="876"/>
      <c r="AL45" s="876"/>
      <c r="AM45" s="876"/>
      <c r="AN45" s="876"/>
      <c r="AO45" s="876"/>
      <c r="AP45" s="876"/>
      <c r="AQ45" s="876"/>
      <c r="AR45" s="876"/>
      <c r="AS45" s="876"/>
      <c r="AT45" s="876"/>
      <c r="AU45" s="876"/>
      <c r="AV45" s="876"/>
      <c r="AW45" s="876"/>
      <c r="AX45" s="130"/>
      <c r="AY45" s="1"/>
    </row>
    <row r="46" spans="1:51" ht="15" customHeight="1">
      <c r="A46" s="1"/>
      <c r="B46" s="2"/>
      <c r="C46" s="5"/>
      <c r="D46" s="839"/>
      <c r="E46" s="839"/>
      <c r="F46" s="839"/>
      <c r="G46" s="839"/>
      <c r="H46" s="839"/>
      <c r="I46" s="839"/>
      <c r="J46" s="839"/>
      <c r="K46" s="839"/>
      <c r="L46" s="839"/>
      <c r="M46" s="839"/>
      <c r="N46" s="839"/>
      <c r="O46" s="847"/>
      <c r="P46" s="848"/>
      <c r="Q46" s="848"/>
      <c r="R46" s="848"/>
      <c r="S46" s="848"/>
      <c r="T46" s="848"/>
      <c r="U46" s="849"/>
      <c r="V46" s="5"/>
      <c r="W46" s="1"/>
      <c r="X46" s="130"/>
      <c r="Y46" s="876"/>
      <c r="Z46" s="876"/>
      <c r="AA46" s="876"/>
      <c r="AB46" s="876"/>
      <c r="AC46" s="876"/>
      <c r="AD46" s="876"/>
      <c r="AE46" s="876"/>
      <c r="AF46" s="876"/>
      <c r="AG46" s="876"/>
      <c r="AH46" s="876"/>
      <c r="AI46" s="876"/>
      <c r="AJ46" s="876"/>
      <c r="AK46" s="876"/>
      <c r="AL46" s="876"/>
      <c r="AM46" s="876"/>
      <c r="AN46" s="876"/>
      <c r="AO46" s="876"/>
      <c r="AP46" s="876"/>
      <c r="AQ46" s="876"/>
      <c r="AR46" s="876"/>
      <c r="AS46" s="876"/>
      <c r="AT46" s="876"/>
      <c r="AU46" s="876"/>
      <c r="AV46" s="876"/>
      <c r="AW46" s="876"/>
      <c r="AX46" s="130"/>
      <c r="AY46" s="1"/>
    </row>
    <row r="47" spans="1:51" ht="15" customHeight="1">
      <c r="A47" s="1"/>
      <c r="B47" s="2"/>
      <c r="C47" s="5"/>
      <c r="D47" s="5"/>
      <c r="E47" s="5"/>
      <c r="F47" s="5"/>
      <c r="G47" s="5"/>
      <c r="H47" s="5"/>
      <c r="I47" s="5"/>
      <c r="J47" s="5"/>
      <c r="K47" s="5"/>
      <c r="L47" s="5"/>
      <c r="M47" s="5"/>
      <c r="N47" s="5"/>
      <c r="O47" s="5"/>
      <c r="P47" s="5"/>
      <c r="Q47" s="5"/>
      <c r="R47" s="5"/>
      <c r="S47" s="5"/>
      <c r="T47" s="5"/>
      <c r="U47" s="5"/>
      <c r="V47" s="5"/>
      <c r="W47" s="1"/>
      <c r="X47" s="130"/>
      <c r="Y47" s="876"/>
      <c r="Z47" s="876"/>
      <c r="AA47" s="876"/>
      <c r="AB47" s="876"/>
      <c r="AC47" s="876"/>
      <c r="AD47" s="876"/>
      <c r="AE47" s="876"/>
      <c r="AF47" s="876"/>
      <c r="AG47" s="876"/>
      <c r="AH47" s="876"/>
      <c r="AI47" s="876"/>
      <c r="AJ47" s="876"/>
      <c r="AK47" s="876"/>
      <c r="AL47" s="876"/>
      <c r="AM47" s="876"/>
      <c r="AN47" s="876"/>
      <c r="AO47" s="876"/>
      <c r="AP47" s="876"/>
      <c r="AQ47" s="876"/>
      <c r="AR47" s="876"/>
      <c r="AS47" s="876"/>
      <c r="AT47" s="876"/>
      <c r="AU47" s="876"/>
      <c r="AV47" s="876"/>
      <c r="AW47" s="876"/>
      <c r="AX47" s="130"/>
      <c r="AY47" s="1"/>
    </row>
    <row r="48" spans="1:51" ht="15" customHeight="1">
      <c r="A48" s="1"/>
      <c r="B48" s="2"/>
      <c r="C48" s="5"/>
      <c r="D48" s="5"/>
      <c r="E48" s="5"/>
      <c r="F48" s="5"/>
      <c r="G48" s="5"/>
      <c r="H48" s="5"/>
      <c r="I48" s="5"/>
      <c r="J48" s="5"/>
      <c r="K48" s="5"/>
      <c r="L48" s="5"/>
      <c r="M48" s="5"/>
      <c r="N48" s="5"/>
      <c r="O48" s="5"/>
      <c r="P48" s="5"/>
      <c r="Q48" s="5"/>
      <c r="R48" s="5"/>
      <c r="S48" s="5"/>
      <c r="T48" s="5"/>
      <c r="U48" s="5"/>
      <c r="V48" s="5"/>
      <c r="W48" s="1"/>
      <c r="X48" s="130"/>
      <c r="Y48" s="876"/>
      <c r="Z48" s="876"/>
      <c r="AA48" s="876"/>
      <c r="AB48" s="876"/>
      <c r="AC48" s="876"/>
      <c r="AD48" s="876"/>
      <c r="AE48" s="876"/>
      <c r="AF48" s="876"/>
      <c r="AG48" s="876"/>
      <c r="AH48" s="876"/>
      <c r="AI48" s="876"/>
      <c r="AJ48" s="876"/>
      <c r="AK48" s="876"/>
      <c r="AL48" s="876"/>
      <c r="AM48" s="876"/>
      <c r="AN48" s="876"/>
      <c r="AO48" s="876"/>
      <c r="AP48" s="876"/>
      <c r="AQ48" s="876"/>
      <c r="AR48" s="876"/>
      <c r="AS48" s="876"/>
      <c r="AT48" s="876"/>
      <c r="AU48" s="876"/>
      <c r="AV48" s="876"/>
      <c r="AW48" s="876"/>
      <c r="AX48" s="130"/>
      <c r="AY48" s="1"/>
    </row>
    <row r="49" spans="1:51" ht="15" customHeight="1">
      <c r="A49" s="1"/>
      <c r="B49" s="2"/>
      <c r="C49" s="5"/>
      <c r="D49" s="837"/>
      <c r="E49" s="837"/>
      <c r="F49" s="837"/>
      <c r="G49" s="837"/>
      <c r="H49" s="837"/>
      <c r="I49" s="837"/>
      <c r="J49" s="837"/>
      <c r="K49" s="837"/>
      <c r="L49" s="837"/>
      <c r="M49" s="837"/>
      <c r="N49" s="837"/>
      <c r="O49" s="837"/>
      <c r="P49" s="837"/>
      <c r="Q49" s="837"/>
      <c r="R49" s="837"/>
      <c r="S49" s="837"/>
      <c r="T49" s="837"/>
      <c r="U49" s="837"/>
      <c r="V49" s="5"/>
      <c r="W49" s="1"/>
      <c r="X49" s="130"/>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0"/>
      <c r="AY49" s="1"/>
    </row>
    <row r="50" spans="1:51" ht="15" customHeight="1">
      <c r="A50" s="1"/>
      <c r="B50" s="2"/>
      <c r="C50" s="5"/>
      <c r="D50" s="837"/>
      <c r="E50" s="837"/>
      <c r="F50" s="837"/>
      <c r="G50" s="837"/>
      <c r="H50" s="837"/>
      <c r="I50" s="837"/>
      <c r="J50" s="837"/>
      <c r="K50" s="837"/>
      <c r="L50" s="837"/>
      <c r="M50" s="837"/>
      <c r="N50" s="837"/>
      <c r="O50" s="837"/>
      <c r="P50" s="837"/>
      <c r="Q50" s="837"/>
      <c r="R50" s="837"/>
      <c r="S50" s="837"/>
      <c r="T50" s="837"/>
      <c r="U50" s="837"/>
      <c r="V50" s="5"/>
      <c r="W50" s="1"/>
      <c r="X50" s="5"/>
      <c r="Y50" s="876" t="s">
        <v>469</v>
      </c>
      <c r="Z50" s="876"/>
      <c r="AA50" s="876"/>
      <c r="AB50" s="876"/>
      <c r="AC50" s="876"/>
      <c r="AD50" s="876"/>
      <c r="AE50" s="876"/>
      <c r="AF50" s="876"/>
      <c r="AG50" s="876"/>
      <c r="AH50" s="876"/>
      <c r="AI50" s="876"/>
      <c r="AJ50" s="876"/>
      <c r="AK50" s="876"/>
      <c r="AL50" s="876"/>
      <c r="AM50" s="876"/>
      <c r="AN50" s="876"/>
      <c r="AO50" s="876"/>
      <c r="AP50" s="876"/>
      <c r="AQ50" s="876"/>
      <c r="AR50" s="876"/>
      <c r="AS50" s="876"/>
      <c r="AT50" s="876"/>
      <c r="AU50" s="876"/>
      <c r="AV50" s="876"/>
      <c r="AW50" s="876"/>
      <c r="AX50" s="5"/>
      <c r="AY50" s="1"/>
    </row>
    <row r="51" spans="1:51" ht="15" customHeight="1">
      <c r="A51" s="1"/>
      <c r="B51" s="2"/>
      <c r="C51" s="5"/>
      <c r="V51" s="5"/>
      <c r="W51" s="1"/>
      <c r="X51" s="5"/>
      <c r="Y51" s="876"/>
      <c r="Z51" s="876"/>
      <c r="AA51" s="876"/>
      <c r="AB51" s="876"/>
      <c r="AC51" s="876"/>
      <c r="AD51" s="876"/>
      <c r="AE51" s="876"/>
      <c r="AF51" s="876"/>
      <c r="AG51" s="876"/>
      <c r="AH51" s="876"/>
      <c r="AI51" s="876"/>
      <c r="AJ51" s="876"/>
      <c r="AK51" s="876"/>
      <c r="AL51" s="876"/>
      <c r="AM51" s="876"/>
      <c r="AN51" s="876"/>
      <c r="AO51" s="876"/>
      <c r="AP51" s="876"/>
      <c r="AQ51" s="876"/>
      <c r="AR51" s="876"/>
      <c r="AS51" s="876"/>
      <c r="AT51" s="876"/>
      <c r="AU51" s="876"/>
      <c r="AV51" s="876"/>
      <c r="AW51" s="876"/>
      <c r="AX51" s="5"/>
      <c r="AY51" s="1"/>
    </row>
    <row r="52" spans="1:51" ht="15" customHeight="1">
      <c r="A52" s="1"/>
      <c r="B52" s="2"/>
      <c r="C52" s="5"/>
      <c r="V52" s="5"/>
      <c r="W52" s="1"/>
      <c r="X52" s="68"/>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68"/>
      <c r="AY52" s="1"/>
    </row>
    <row r="53" spans="1:51" ht="15" customHeight="1">
      <c r="A53" s="1"/>
      <c r="B53" s="2"/>
      <c r="C53" s="5"/>
      <c r="D53" s="5"/>
      <c r="E53" s="5"/>
      <c r="F53" s="5"/>
      <c r="G53" s="5"/>
      <c r="H53" s="5"/>
      <c r="I53" s="5"/>
      <c r="J53" s="5"/>
      <c r="K53" s="5"/>
      <c r="L53" s="5"/>
      <c r="M53" s="5"/>
      <c r="N53" s="5"/>
      <c r="O53" s="5"/>
      <c r="P53" s="5"/>
      <c r="Q53" s="5"/>
      <c r="R53" s="5"/>
      <c r="S53" s="5"/>
      <c r="T53" s="5"/>
      <c r="U53" s="5"/>
      <c r="V53" s="5"/>
      <c r="W53" s="1"/>
      <c r="X53" s="68"/>
      <c r="Y53" s="122" t="s">
        <v>470</v>
      </c>
      <c r="Z53" s="122"/>
      <c r="AA53" s="122"/>
      <c r="AB53" s="122"/>
      <c r="AC53" s="122"/>
      <c r="AD53" s="122"/>
      <c r="AE53" s="5"/>
      <c r="AF53" s="5"/>
      <c r="AG53" s="5"/>
      <c r="AH53" s="5"/>
      <c r="AI53" s="5"/>
      <c r="AJ53" s="5"/>
      <c r="AK53" s="5"/>
      <c r="AL53" s="5"/>
      <c r="AM53" s="5"/>
      <c r="AN53" s="5"/>
      <c r="AO53" s="5"/>
      <c r="AP53" s="5"/>
      <c r="AQ53" s="5"/>
      <c r="AR53" s="5"/>
      <c r="AS53" s="122" t="s">
        <v>471</v>
      </c>
      <c r="AT53" s="5"/>
      <c r="AU53" s="5"/>
      <c r="AV53" s="5"/>
      <c r="AW53" s="5"/>
      <c r="AX53" s="68"/>
      <c r="AY53" s="1"/>
    </row>
    <row r="54" spans="1:51" ht="15" customHeight="1">
      <c r="A54" s="1"/>
      <c r="B54" s="2"/>
      <c r="C54" s="5"/>
      <c r="D54" s="5"/>
      <c r="E54" s="5"/>
      <c r="F54" s="5"/>
      <c r="G54" s="5"/>
      <c r="H54" s="5"/>
      <c r="I54" s="5"/>
      <c r="J54" s="5"/>
      <c r="K54" s="5"/>
      <c r="L54" s="5"/>
      <c r="M54" s="5"/>
      <c r="N54" s="5"/>
      <c r="O54" s="5"/>
      <c r="P54" s="5"/>
      <c r="Q54" s="5"/>
      <c r="R54" s="5"/>
      <c r="S54" s="5"/>
      <c r="T54" s="5"/>
      <c r="U54" s="5"/>
      <c r="V54" s="5"/>
      <c r="W54" s="1"/>
      <c r="X54" s="68"/>
      <c r="Y54" s="561"/>
      <c r="Z54" s="562"/>
      <c r="AA54" s="562"/>
      <c r="AB54" s="562"/>
      <c r="AC54" s="562"/>
      <c r="AD54" s="562"/>
      <c r="AE54" s="562"/>
      <c r="AF54" s="562"/>
      <c r="AG54" s="562"/>
      <c r="AH54" s="562"/>
      <c r="AI54" s="562"/>
      <c r="AJ54" s="562"/>
      <c r="AK54" s="562"/>
      <c r="AL54" s="562"/>
      <c r="AM54" s="562"/>
      <c r="AN54" s="562"/>
      <c r="AO54" s="562"/>
      <c r="AP54" s="562"/>
      <c r="AQ54" s="563"/>
      <c r="AR54" s="5"/>
      <c r="AS54" s="549"/>
      <c r="AT54" s="550"/>
      <c r="AU54" s="550"/>
      <c r="AV54" s="550"/>
      <c r="AW54" s="551"/>
      <c r="AX54" s="68"/>
      <c r="AY54" s="1"/>
    </row>
    <row r="55" spans="1:51" ht="15" customHeight="1">
      <c r="A55" s="1"/>
      <c r="B55" s="2"/>
      <c r="C55" s="5"/>
      <c r="D55" s="5"/>
      <c r="E55" s="5"/>
      <c r="F55" s="5"/>
      <c r="G55" s="5"/>
      <c r="H55" s="5"/>
      <c r="I55" s="5"/>
      <c r="J55" s="5"/>
      <c r="K55" s="5"/>
      <c r="L55" s="5"/>
      <c r="M55" s="5"/>
      <c r="N55" s="5"/>
      <c r="O55" s="5"/>
      <c r="P55" s="5"/>
      <c r="Q55" s="5"/>
      <c r="R55" s="5"/>
      <c r="S55" s="5"/>
      <c r="T55" s="5"/>
      <c r="U55" s="5"/>
      <c r="V55" s="5"/>
      <c r="W55" s="1"/>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1"/>
    </row>
    <row r="56" spans="1:51" ht="15" customHeight="1">
      <c r="A56" s="1"/>
      <c r="B56" s="2"/>
      <c r="C56" s="5"/>
      <c r="D56" s="5"/>
      <c r="E56" s="5"/>
      <c r="F56" s="5"/>
      <c r="G56" s="5"/>
      <c r="H56" s="5"/>
      <c r="I56" s="5"/>
      <c r="J56" s="5"/>
      <c r="K56" s="5"/>
      <c r="L56" s="5"/>
      <c r="M56" s="5"/>
      <c r="N56" s="5"/>
      <c r="O56" s="5"/>
      <c r="P56" s="5"/>
      <c r="Q56" s="5"/>
      <c r="R56" s="5"/>
      <c r="S56" s="5"/>
      <c r="T56" s="5"/>
      <c r="U56" s="5"/>
      <c r="V56" s="5"/>
      <c r="W56" s="1"/>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1"/>
    </row>
    <row r="57" spans="1:51" ht="15" customHeight="1">
      <c r="A57" s="1"/>
      <c r="B57" s="2"/>
      <c r="C57" s="5"/>
      <c r="D57" s="5"/>
      <c r="E57" s="5"/>
      <c r="F57" s="5"/>
      <c r="G57" s="5"/>
      <c r="H57" s="5"/>
      <c r="I57" s="5"/>
      <c r="J57" s="5"/>
      <c r="K57" s="5"/>
      <c r="L57" s="5"/>
      <c r="M57" s="5"/>
      <c r="N57" s="5"/>
      <c r="O57" s="5"/>
      <c r="P57" s="5"/>
      <c r="Q57" s="5"/>
      <c r="R57" s="5"/>
      <c r="S57" s="5"/>
      <c r="T57" s="5"/>
      <c r="U57" s="5"/>
      <c r="V57" s="5"/>
      <c r="W57" s="1"/>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1"/>
    </row>
    <row r="58" spans="1:51" ht="15" customHeight="1">
      <c r="A58" s="1"/>
      <c r="B58" s="2"/>
      <c r="C58" s="5"/>
      <c r="D58" s="5"/>
      <c r="E58" s="5"/>
      <c r="F58" s="5"/>
      <c r="G58" s="5"/>
      <c r="H58" s="5"/>
      <c r="I58" s="5"/>
      <c r="J58" s="5"/>
      <c r="K58" s="5"/>
      <c r="L58" s="5"/>
      <c r="M58" s="5"/>
      <c r="N58" s="5"/>
      <c r="O58" s="5"/>
      <c r="P58" s="5"/>
      <c r="Q58" s="5"/>
      <c r="R58" s="5"/>
      <c r="S58" s="5"/>
      <c r="T58" s="5"/>
      <c r="U58" s="5"/>
      <c r="V58" s="5"/>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 customHeight="1">
      <c r="A59" s="1"/>
      <c r="B59" s="2"/>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row>
    <row r="60" spans="1:51" ht="15" customHeight="1">
      <c r="A60" s="1"/>
      <c r="B60" s="2"/>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row>
    <row r="61" spans="1:51" ht="15" customHeight="1">
      <c r="A61" s="1"/>
      <c r="B61" s="2"/>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row>
    <row r="62" spans="1:51" ht="15" customHeight="1">
      <c r="A62" s="1"/>
      <c r="B62" s="2"/>
      <c r="C62" s="7" t="str">
        <f>ProgramName</f>
        <v>Energy Smart Program</v>
      </c>
      <c r="D62" s="8"/>
      <c r="E62" s="8"/>
      <c r="F62" s="8"/>
      <c r="G62" s="8"/>
      <c r="H62" s="8"/>
      <c r="I62" s="8"/>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457" t="str">
        <f>ProgramVersion</f>
        <v>Version 1.1</v>
      </c>
      <c r="AR62" s="457"/>
      <c r="AS62" s="457"/>
      <c r="AT62" s="457"/>
      <c r="AU62" s="457"/>
      <c r="AV62" s="457"/>
      <c r="AW62" s="457"/>
      <c r="AX62" s="457"/>
      <c r="AY62" s="457"/>
    </row>
    <row r="63" spans="1:51" ht="15" customHeight="1">
      <c r="A63" s="1"/>
      <c r="B63" s="2"/>
      <c r="C63" s="7" t="str">
        <f>ProgramNumber</f>
        <v>504.229.6868</v>
      </c>
      <c r="D63" s="8"/>
      <c r="E63" s="8"/>
      <c r="F63" s="8"/>
      <c r="G63" s="8"/>
      <c r="H63" s="8"/>
      <c r="I63" s="8"/>
      <c r="J63" s="7"/>
      <c r="K63" s="7"/>
      <c r="L63" s="7"/>
      <c r="M63" s="7"/>
      <c r="N63" s="7"/>
      <c r="O63" s="7"/>
      <c r="P63" s="7"/>
      <c r="Q63" s="7"/>
      <c r="R63" s="7"/>
      <c r="S63" s="7"/>
      <c r="T63" s="7"/>
      <c r="U63" s="7"/>
      <c r="V63" s="7"/>
      <c r="W63" s="7"/>
      <c r="X63" s="7"/>
      <c r="Y63" s="7"/>
      <c r="Z63" s="7"/>
      <c r="AA63" s="16" t="str">
        <f>ApplicationType</f>
        <v>New Construction Solutions Program</v>
      </c>
      <c r="AB63" s="7"/>
      <c r="AC63" s="7"/>
      <c r="AD63" s="7"/>
      <c r="AE63" s="7"/>
      <c r="AF63" s="7"/>
      <c r="AG63" s="7"/>
      <c r="AH63" s="7"/>
      <c r="AI63" s="7"/>
      <c r="AJ63" s="7"/>
      <c r="AK63" s="7"/>
      <c r="AL63" s="7"/>
      <c r="AM63" s="7"/>
      <c r="AN63" s="7"/>
      <c r="AO63" s="7"/>
      <c r="AP63" s="7"/>
      <c r="AQ63" s="422" t="str">
        <f>ProgramPropertyName</f>
        <v>Product of APTIM Environmental &amp; Infrastructure, LLC</v>
      </c>
      <c r="AR63" s="422"/>
      <c r="AS63" s="422"/>
      <c r="AT63" s="422"/>
      <c r="AU63" s="422"/>
      <c r="AV63" s="422"/>
      <c r="AW63" s="422"/>
      <c r="AX63" s="422"/>
      <c r="AY63" s="422"/>
    </row>
    <row r="64" spans="1:51" ht="15" customHeight="1">
      <c r="A64" s="1"/>
      <c r="B64" s="2"/>
      <c r="C64" s="15" t="s">
        <v>32</v>
      </c>
      <c r="D64" s="8"/>
      <c r="E64" s="8"/>
      <c r="F64" s="8"/>
      <c r="G64" s="8"/>
      <c r="H64" s="8"/>
      <c r="I64" s="8"/>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422"/>
      <c r="AR64" s="422"/>
      <c r="AS64" s="422"/>
      <c r="AT64" s="422"/>
      <c r="AU64" s="422"/>
      <c r="AV64" s="422"/>
      <c r="AW64" s="422"/>
      <c r="AX64" s="422"/>
      <c r="AY64" s="422"/>
    </row>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row r="8835" ht="15" hidden="1"/>
    <row r="8836" ht="15" hidden="1"/>
    <row r="8837" ht="15" hidden="1"/>
    <row r="8838" ht="15" hidden="1"/>
    <row r="8839" ht="15" hidden="1"/>
    <row r="8840" ht="14.45" hidden="1" customHeight="1"/>
    <row r="8841" ht="14.45" hidden="1" customHeight="1"/>
    <row r="8842" ht="14.45" hidden="1" customHeight="1"/>
    <row r="8843" ht="14.45" hidden="1" customHeight="1"/>
    <row r="8844" ht="14.45" hidden="1" customHeight="1"/>
    <row r="8845" ht="14.45" hidden="1" customHeight="1"/>
    <row r="8846" ht="14.45" hidden="1" customHeight="1"/>
    <row r="8847" ht="14.45" hidden="1" customHeight="1"/>
    <row r="8848" ht="14.45" hidden="1" customHeight="1"/>
    <row r="8849" ht="14.45" hidden="1" customHeight="1"/>
    <row r="8850" ht="14.45" hidden="1" customHeight="1"/>
    <row r="8851" ht="14.45" hidden="1" customHeight="1"/>
    <row r="8852" ht="14.45" hidden="1" customHeight="1"/>
    <row r="8853" ht="14.45" hidden="1" customHeight="1"/>
    <row r="8854" ht="14.45" hidden="1" customHeight="1"/>
    <row r="8855" ht="14.45" hidden="1" customHeight="1"/>
    <row r="8856" ht="14.45" hidden="1" customHeight="1"/>
    <row r="8857" ht="14.45" hidden="1" customHeight="1"/>
    <row r="8858" ht="14.45" hidden="1" customHeight="1"/>
    <row r="8859" ht="14.45" hidden="1" customHeight="1"/>
    <row r="8860" ht="14.45" hidden="1" customHeight="1"/>
    <row r="8861" ht="14.45" hidden="1" customHeight="1"/>
    <row r="8862" ht="14.45" hidden="1" customHeight="1"/>
  </sheetData>
  <sheetProtection algorithmName="SHA-512" hashValue="zpCEm8RHUdweyaQ1XYPUzvQ7NxhZMYrDVdD8kVFNNp5rpOUQWBnzO2qBOyiWbQUz9wfpEbMBdEqNI8lUGjRAKw==" saltValue="6JXB8GVyTk0kCMLHdwhT4g==" spinCount="100000" sheet="1" objects="1" scenarios="1"/>
  <protectedRanges>
    <protectedRange sqref="Y54:AQ54 AS54:AW54" name="Fillable Cells_1"/>
  </protectedRanges>
  <mergeCells count="80">
    <mergeCell ref="D41:N42"/>
    <mergeCell ref="D25:N26"/>
    <mergeCell ref="D27:N28"/>
    <mergeCell ref="D39:N40"/>
    <mergeCell ref="D23:N24"/>
    <mergeCell ref="D31:N32"/>
    <mergeCell ref="D33:N34"/>
    <mergeCell ref="D35:N36"/>
    <mergeCell ref="D37:N38"/>
    <mergeCell ref="D12:U13"/>
    <mergeCell ref="D21:U22"/>
    <mergeCell ref="D14:N15"/>
    <mergeCell ref="O14:U15"/>
    <mergeCell ref="D16:N18"/>
    <mergeCell ref="O16:U18"/>
    <mergeCell ref="X13:AT15"/>
    <mergeCell ref="X16:AS17"/>
    <mergeCell ref="Y20:AI23"/>
    <mergeCell ref="AJ20:AN21"/>
    <mergeCell ref="AO20:AS21"/>
    <mergeCell ref="AT20:AW21"/>
    <mergeCell ref="AJ22:AN23"/>
    <mergeCell ref="AO22:AS23"/>
    <mergeCell ref="AT22:AW23"/>
    <mergeCell ref="Y44:AW48"/>
    <mergeCell ref="Y50:AW51"/>
    <mergeCell ref="Y54:AQ54"/>
    <mergeCell ref="AS54:AW54"/>
    <mergeCell ref="Y33:AD40"/>
    <mergeCell ref="AE33:AL33"/>
    <mergeCell ref="AM33:AW33"/>
    <mergeCell ref="AE34:AL34"/>
    <mergeCell ref="AM34:AW34"/>
    <mergeCell ref="AE35:AL35"/>
    <mergeCell ref="AM35:AW35"/>
    <mergeCell ref="AE36:AL36"/>
    <mergeCell ref="AM36:AW36"/>
    <mergeCell ref="AE37:AL37"/>
    <mergeCell ref="AQ62:AY62"/>
    <mergeCell ref="AQ63:AY64"/>
    <mergeCell ref="AE40:AL40"/>
    <mergeCell ref="AE29:AL29"/>
    <mergeCell ref="AM29:AW29"/>
    <mergeCell ref="AE30:AL30"/>
    <mergeCell ref="AM30:AW30"/>
    <mergeCell ref="AE31:AL31"/>
    <mergeCell ref="AM31:AW31"/>
    <mergeCell ref="AM37:AW37"/>
    <mergeCell ref="AE38:AL38"/>
    <mergeCell ref="AM38:AW38"/>
    <mergeCell ref="AE39:AL39"/>
    <mergeCell ref="AM39:AW39"/>
    <mergeCell ref="AM40:AW40"/>
    <mergeCell ref="Y42:AW43"/>
    <mergeCell ref="AM28:AW28"/>
    <mergeCell ref="Y30:AD31"/>
    <mergeCell ref="Y25:AD29"/>
    <mergeCell ref="AE25:AL25"/>
    <mergeCell ref="AM25:AW25"/>
    <mergeCell ref="AE26:AL26"/>
    <mergeCell ref="AM26:AW26"/>
    <mergeCell ref="AE27:AL27"/>
    <mergeCell ref="AM27:AW27"/>
    <mergeCell ref="AE28:AL28"/>
    <mergeCell ref="D49:U50"/>
    <mergeCell ref="D43:N44"/>
    <mergeCell ref="D45:N46"/>
    <mergeCell ref="O23:U24"/>
    <mergeCell ref="O25:U26"/>
    <mergeCell ref="O27:U28"/>
    <mergeCell ref="O29:U30"/>
    <mergeCell ref="O31:U32"/>
    <mergeCell ref="O33:U34"/>
    <mergeCell ref="O35:U36"/>
    <mergeCell ref="O37:U38"/>
    <mergeCell ref="O39:U40"/>
    <mergeCell ref="O43:U44"/>
    <mergeCell ref="O45:U46"/>
    <mergeCell ref="D29:N30"/>
    <mergeCell ref="O41:U42"/>
  </mergeCells>
  <conditionalFormatting sqref="O16:U18">
    <cfRule type="expression" dxfId="20" priority="31">
      <formula>AND($O$14="No", ISBLANK($O$14)=FALSE, OR(ISBLANK($O$16)=TRUE,$O$16=""))</formula>
    </cfRule>
    <cfRule type="expression" dxfId="19" priority="32">
      <formula>ISBLANK($O$16)</formula>
    </cfRule>
  </conditionalFormatting>
  <conditionalFormatting sqref="O25">
    <cfRule type="expression" dxfId="18" priority="30">
      <formula>ISBLANK($O$25)</formula>
    </cfRule>
  </conditionalFormatting>
  <conditionalFormatting sqref="Y54">
    <cfRule type="expression" dxfId="17" priority="28">
      <formula>ISBLANK($Y$54)</formula>
    </cfRule>
  </conditionalFormatting>
  <conditionalFormatting sqref="AS54">
    <cfRule type="expression" dxfId="16" priority="27">
      <formula>ISBLANK($AS$54)</formula>
    </cfRule>
  </conditionalFormatting>
  <conditionalFormatting sqref="O27">
    <cfRule type="expression" dxfId="15" priority="25">
      <formula>AND($O$25="Other", ISBLANK($O$25)=FALSE, OR(ISBLANK($O$27)=TRUE,$O$27=""))</formula>
    </cfRule>
    <cfRule type="expression" dxfId="14" priority="26">
      <formula>ISBLANK($O$27)</formula>
    </cfRule>
  </conditionalFormatting>
  <conditionalFormatting sqref="O23">
    <cfRule type="expression" dxfId="13" priority="22">
      <formula>ISBLANK($O$23)</formula>
    </cfRule>
  </conditionalFormatting>
  <conditionalFormatting sqref="O29">
    <cfRule type="expression" dxfId="12" priority="19">
      <formula>ISBLANK($O$29)</formula>
    </cfRule>
  </conditionalFormatting>
  <conditionalFormatting sqref="O31">
    <cfRule type="expression" dxfId="11" priority="11">
      <formula>AND($O$29&lt;&gt;"", ISBLANK($O$29)=FALSE, OR(ISBLANK($O$31)=TRUE,$O$31=""))</formula>
    </cfRule>
    <cfRule type="expression" dxfId="10" priority="12">
      <formula>ISBLANK($O$31)</formula>
    </cfRule>
  </conditionalFormatting>
  <conditionalFormatting sqref="O33">
    <cfRule type="expression" dxfId="9" priority="9">
      <formula>AND($O$29&lt;&gt;"", ISBLANK($O$29)=FALSE, OR(ISBLANK($O$33)=TRUE,$O$33=""))</formula>
    </cfRule>
    <cfRule type="expression" dxfId="8" priority="10">
      <formula>ISBLANK($O$33)</formula>
    </cfRule>
  </conditionalFormatting>
  <conditionalFormatting sqref="O43">
    <cfRule type="expression" dxfId="7" priority="7">
      <formula>AND($O$29&lt;&gt;"", ISBLANK($O$29)=FALSE, OR(ISBLANK($O$43)=TRUE,$O$43=""))</formula>
    </cfRule>
    <cfRule type="expression" dxfId="6" priority="8">
      <formula>ISBLANK($O$43)</formula>
    </cfRule>
  </conditionalFormatting>
  <conditionalFormatting sqref="O45">
    <cfRule type="expression" dxfId="5" priority="5">
      <formula>AND($O$29&lt;&gt;"", ISBLANK($O$29)=FALSE, OR(ISBLANK($O$45)=TRUE,$O$45=""))</formula>
    </cfRule>
    <cfRule type="expression" dxfId="4" priority="6">
      <formula>ISBLANK($O$45)</formula>
    </cfRule>
  </conditionalFormatting>
  <conditionalFormatting sqref="O35">
    <cfRule type="expression" dxfId="3" priority="3">
      <formula>AND($O$29="Alternate Address", ISBLANK($O$29)=FALSE, OR(ISBLANK($O$35)=TRUE,$O$35=""))</formula>
    </cfRule>
    <cfRule type="expression" dxfId="2" priority="4">
      <formula>ISBLANK($O$35)</formula>
    </cfRule>
  </conditionalFormatting>
  <conditionalFormatting sqref="O37 O39 O41">
    <cfRule type="expression" dxfId="1" priority="1">
      <formula>AND($O$29="Alternate Address", ISBLANK($O$29)=FALSE, OR(ISBLANK($O$35)=TRUE,$O$35=""))</formula>
    </cfRule>
    <cfRule type="expression" dxfId="0" priority="2">
      <formula>ISBLANK($O$41)</formula>
    </cfRule>
  </conditionalFormatting>
  <hyperlinks>
    <hyperlink ref="C64" r:id="rId1" xr:uid="{6052B0CD-8EE2-4DEC-8E98-E88CDE9CCB32}"/>
  </hyperlinks>
  <pageMargins left="0.25" right="0.25" top="0.75" bottom="0.75" header="0.3" footer="0.3"/>
  <pageSetup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E0BBBA1-A208-4656-B71A-B25DE8708B53}">
          <x14:formula1>
            <xm:f>Library!$P$54:$P$59</xm:f>
          </x14:formula1>
          <xm:sqref>O43:U44</xm:sqref>
        </x14:dataValidation>
        <x14:dataValidation type="list" allowBlank="1" showInputMessage="1" showErrorMessage="1" xr:uid="{428E3CBD-B6AC-402C-AB45-851EB3FE9B66}">
          <x14:formula1>
            <xm:f>Library!$P$60:$P$62</xm:f>
          </x14:formula1>
          <xm:sqref>O25</xm:sqref>
        </x14:dataValidation>
        <x14:dataValidation type="list" allowBlank="1" showInputMessage="1" showErrorMessage="1" xr:uid="{50C8F5E0-81EA-47F2-ADF1-FF1E59099DC8}">
          <x14:formula1>
            <xm:f>Library!$P$63:$P$66</xm:f>
          </x14:formula1>
          <xm:sqref>O29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E5C17-AED1-4A7C-85BF-B9E2D831EA57}">
  <sheetPr codeName="Sheet2">
    <tabColor theme="1" tint="0.499984740745262"/>
  </sheetPr>
  <dimension ref="A1:R78"/>
  <sheetViews>
    <sheetView topLeftCell="B1" workbookViewId="0">
      <selection activeCell="B4" sqref="B4"/>
    </sheetView>
  </sheetViews>
  <sheetFormatPr defaultColWidth="3.5703125" defaultRowHeight="15" customHeight="1"/>
  <cols>
    <col min="1" max="1" width="18.42578125" hidden="1" customWidth="1"/>
    <col min="2" max="2" width="19.140625" customWidth="1"/>
    <col min="3" max="3" width="43.28515625" customWidth="1"/>
    <col min="4" max="4" width="77" customWidth="1"/>
    <col min="5" max="5" width="20.5703125" style="147" hidden="1" customWidth="1"/>
    <col min="6" max="6" width="24.140625" style="147" hidden="1" customWidth="1"/>
    <col min="7" max="7" width="21.5703125" style="147" hidden="1" customWidth="1"/>
    <col min="8" max="8" width="34.42578125" style="147" hidden="1" customWidth="1"/>
    <col min="9" max="9" width="35.28515625" style="147" hidden="1" customWidth="1"/>
    <col min="10" max="10" width="9.85546875" style="169" customWidth="1"/>
    <col min="11" max="11" width="8.42578125" style="169" customWidth="1"/>
    <col min="12" max="12" width="9.42578125" style="169" customWidth="1"/>
    <col min="13" max="13" width="13.140625" style="189" customWidth="1"/>
    <col min="14" max="14" width="13.5703125" style="185" customWidth="1"/>
    <col min="15" max="15" width="14" style="193" customWidth="1"/>
    <col min="16" max="16" width="15.85546875" style="193" customWidth="1"/>
    <col min="17" max="17" width="12.28515625" style="193" customWidth="1"/>
    <col min="18" max="18" width="14.28515625" style="193" hidden="1" customWidth="1"/>
    <col min="19" max="16384" width="3.5703125" style="9"/>
  </cols>
  <sheetData>
    <row r="1" spans="1:18" ht="15" customHeight="1">
      <c r="J1" s="221" t="s">
        <v>348</v>
      </c>
      <c r="K1" s="221"/>
      <c r="L1" s="222">
        <f>SUM(L4:L78)</f>
        <v>1</v>
      </c>
      <c r="M1" s="224">
        <f>SUM(M5:M78)</f>
        <v>0</v>
      </c>
      <c r="N1" s="225">
        <f>SUM(N5:N78)</f>
        <v>0</v>
      </c>
      <c r="O1" s="220">
        <f>SUM(O4:O78)</f>
        <v>0</v>
      </c>
      <c r="P1" s="220">
        <f>SUM(P5:P78)</f>
        <v>0</v>
      </c>
      <c r="Q1" s="220">
        <f>SUM(Q5:Q78)</f>
        <v>0</v>
      </c>
    </row>
    <row r="2" spans="1:18" ht="15" customHeight="1">
      <c r="J2" s="221"/>
      <c r="K2" s="221"/>
      <c r="L2" s="223"/>
      <c r="M2" s="224"/>
      <c r="N2" s="225"/>
      <c r="O2" s="220"/>
      <c r="P2" s="220"/>
      <c r="Q2" s="220"/>
    </row>
    <row r="3" spans="1:18" ht="15" customHeight="1">
      <c r="A3" t="s">
        <v>633</v>
      </c>
      <c r="B3" s="170" t="s">
        <v>298</v>
      </c>
      <c r="C3" s="170" t="s">
        <v>267</v>
      </c>
      <c r="D3" s="170" t="s">
        <v>300</v>
      </c>
      <c r="E3" s="171" t="s">
        <v>622</v>
      </c>
      <c r="F3" s="171" t="s">
        <v>623</v>
      </c>
      <c r="G3" s="171" t="s">
        <v>624</v>
      </c>
      <c r="H3" s="171" t="s">
        <v>625</v>
      </c>
      <c r="I3" s="171" t="s">
        <v>626</v>
      </c>
      <c r="J3" s="172" t="s">
        <v>627</v>
      </c>
      <c r="K3" s="172" t="s">
        <v>628</v>
      </c>
      <c r="L3" s="173" t="s">
        <v>499</v>
      </c>
      <c r="M3" s="186" t="s">
        <v>416</v>
      </c>
      <c r="N3" s="182" t="s">
        <v>629</v>
      </c>
      <c r="O3" s="190" t="s">
        <v>354</v>
      </c>
      <c r="P3" s="194" t="s">
        <v>630</v>
      </c>
      <c r="Q3" s="194" t="s">
        <v>631</v>
      </c>
      <c r="R3" s="195" t="s">
        <v>353</v>
      </c>
    </row>
    <row r="4" spans="1:18" ht="15" customHeight="1">
      <c r="A4" s="198"/>
      <c r="B4" s="174">
        <f>Analysis!DF7</f>
        <v>257434</v>
      </c>
      <c r="C4" s="174" t="str">
        <f>Analysis!DP7</f>
        <v>New Construction Whole Building Performance</v>
      </c>
      <c r="D4" s="174" t="s">
        <v>632</v>
      </c>
      <c r="E4" s="175" t="s">
        <v>102</v>
      </c>
      <c r="F4" s="175" t="s">
        <v>102</v>
      </c>
      <c r="G4" s="175" t="s">
        <v>102</v>
      </c>
      <c r="H4" s="175" t="s">
        <v>102</v>
      </c>
      <c r="I4" s="175" t="s">
        <v>102</v>
      </c>
      <c r="J4" s="176" t="s">
        <v>102</v>
      </c>
      <c r="K4" s="176" t="s">
        <v>102</v>
      </c>
      <c r="L4" s="177">
        <v>1</v>
      </c>
      <c r="M4" s="187">
        <v>0</v>
      </c>
      <c r="N4" s="183">
        <v>0</v>
      </c>
      <c r="O4" s="191">
        <f>Analysis!FQ7</f>
        <v>0</v>
      </c>
      <c r="P4" s="196">
        <v>0</v>
      </c>
      <c r="Q4" s="196">
        <v>0</v>
      </c>
      <c r="R4" s="197"/>
    </row>
    <row r="5" spans="1:18" ht="15" customHeight="1">
      <c r="A5" t="str">
        <f>CSV!G4</f>
        <v/>
      </c>
      <c r="B5" s="178" t="str">
        <f>IF(AND(F5=0,OR(C5="",C5=0)),"",VLOOKUP(C5,TableForCSVReference,Library!$BQ$1,FALSE))</f>
        <v/>
      </c>
      <c r="C5" s="178" t="str">
        <f>IFERROR(_xlfn.IFNA(VLOOKUP(A5,CSV!$G$4:$H$79,2,FALSE),0),0)</f>
        <v/>
      </c>
      <c r="D5" s="179" t="str">
        <f>A5</f>
        <v/>
      </c>
      <c r="E5" s="178">
        <f>IF(C5="Custom Lighting Fixture Retrofit", TRIM(MID(SUBSTITUTE(A5," ", REPT(" ",LEN(A5))), (2-1)*LEN(A5)+1,LEN(A5))), 0)</f>
        <v>0</v>
      </c>
      <c r="F5" s="178">
        <v>0</v>
      </c>
      <c r="G5" s="178">
        <f>IF(C5="Custom Lighting Fixture Retrofit", TRIM(MID(SUBSTITUTE(A5," ", REPT(" ",LEN(A5))), (4-1)*LEN(A5)+1,LEN(A5))), 0)</f>
        <v>0</v>
      </c>
      <c r="H5" s="178" t="s">
        <v>659</v>
      </c>
      <c r="I5" s="178" t="s">
        <v>659</v>
      </c>
      <c r="J5" s="180" t="s">
        <v>102</v>
      </c>
      <c r="K5" s="180" t="s">
        <v>102</v>
      </c>
      <c r="L5" s="181">
        <f>SUMIF(CSV!$G:$G,"="&amp;A5,CSV!$K:$K)</f>
        <v>0</v>
      </c>
      <c r="M5" s="188">
        <f>SUMIF(CSV!$G:$G,"="&amp;A5,CSV!$L:$L)</f>
        <v>0</v>
      </c>
      <c r="N5" s="184">
        <f>SUMIF(CSV!$G:$G,"="&amp;A5,CSV!$M:$M)</f>
        <v>0</v>
      </c>
      <c r="O5" s="192">
        <f>SUMIF(CSV!$G:$G,"="&amp;A5,CSV!$O:$O)</f>
        <v>0</v>
      </c>
      <c r="P5" s="192">
        <f>SUMIF(CSV!$G:$G,"="&amp;A5,CSV!$P:$P)</f>
        <v>0</v>
      </c>
      <c r="Q5" s="192">
        <f>SUMIF(CSV!$G:$G,"="&amp;A5,CSV!$Q:$Q)</f>
        <v>0</v>
      </c>
      <c r="R5" s="193">
        <f>SUMIF(CSV!$G:$G,"="&amp;A5,CSV!$R:$R)</f>
        <v>0</v>
      </c>
    </row>
    <row r="6" spans="1:18" ht="15" customHeight="1">
      <c r="A6" t="str">
        <f>CSV!G5</f>
        <v/>
      </c>
      <c r="B6" s="178" t="str">
        <f>IF(AND(F6=0,OR(C6="",C6=0)),"",VLOOKUP(C6,TableForCSVReference,Library!$BQ$1,FALSE))</f>
        <v/>
      </c>
      <c r="C6" s="178" t="str">
        <f>IFERROR(_xlfn.IFNA(VLOOKUP(A6,CSV!$G$4:$H$79,2,FALSE),0),0)</f>
        <v/>
      </c>
      <c r="D6" s="179" t="str">
        <f t="shared" ref="D6:D69" si="0">A6</f>
        <v/>
      </c>
      <c r="E6" s="178">
        <f t="shared" ref="E6:E69" si="1">IF(C6="Custom Lighting Fixture Retrofit", TRIM(MID(SUBSTITUTE(A6," ", REPT(" ",LEN(A6))), (2-1)*LEN(A6)+1,LEN(A6))), 0)</f>
        <v>0</v>
      </c>
      <c r="F6" s="178">
        <v>0</v>
      </c>
      <c r="G6" s="178">
        <f t="shared" ref="G6:G69" si="2">IF(C6="Custom Lighting Fixture Retrofit", TRIM(MID(SUBSTITUTE(A6," ", REPT(" ",LEN(A6))), (4-1)*LEN(A6)+1,LEN(A6))), 0)</f>
        <v>0</v>
      </c>
      <c r="H6" s="178" t="s">
        <v>659</v>
      </c>
      <c r="I6" s="178" t="s">
        <v>659</v>
      </c>
      <c r="J6" s="180" t="s">
        <v>102</v>
      </c>
      <c r="K6" s="180" t="s">
        <v>102</v>
      </c>
      <c r="L6" s="181">
        <f>SUMIF(CSV!$G:$G,"="&amp;A6,CSV!$K:$K)</f>
        <v>0</v>
      </c>
      <c r="M6" s="188">
        <f>SUMIF(CSV!$G:$G,"="&amp;A6,CSV!$L:$L)</f>
        <v>0</v>
      </c>
      <c r="N6" s="184">
        <f>SUMIF(CSV!$G:$G,"="&amp;A6,CSV!$M:$M)</f>
        <v>0</v>
      </c>
      <c r="O6" s="192">
        <f>SUMIF(CSV!$G:$G,"="&amp;A6,CSV!$O:$O)</f>
        <v>0</v>
      </c>
      <c r="P6" s="192">
        <f>SUMIF(CSV!$G:$G,"="&amp;A6,CSV!$P:$P)</f>
        <v>0</v>
      </c>
      <c r="Q6" s="192">
        <f>SUMIF(CSV!$G:$G,"="&amp;A6,CSV!$Q:$Q)</f>
        <v>0</v>
      </c>
      <c r="R6" s="193">
        <f>SUMIF(CSV!$G:$G,"="&amp;A6,CSV!$R:$R)</f>
        <v>0</v>
      </c>
    </row>
    <row r="7" spans="1:18" ht="15" customHeight="1">
      <c r="A7">
        <f>CSV!G6</f>
        <v>0</v>
      </c>
      <c r="B7" s="178" t="str">
        <f>IF(AND(F7=0,OR(C7="",C7=0)),"",VLOOKUP(C7,TableForCSVReference,Library!$BQ$1,FALSE))</f>
        <v/>
      </c>
      <c r="C7" s="178">
        <f>IFERROR(_xlfn.IFNA(VLOOKUP(A7,CSV!$G$4:$H$79,2,FALSE),0),0)</f>
        <v>0</v>
      </c>
      <c r="D7" s="179">
        <f>A7</f>
        <v>0</v>
      </c>
      <c r="E7" s="178">
        <f t="shared" si="1"/>
        <v>0</v>
      </c>
      <c r="F7" s="178">
        <v>0</v>
      </c>
      <c r="G7" s="178">
        <f t="shared" si="2"/>
        <v>0</v>
      </c>
      <c r="H7" s="178" t="s">
        <v>659</v>
      </c>
      <c r="I7" s="178" t="s">
        <v>659</v>
      </c>
      <c r="J7" s="180" t="s">
        <v>102</v>
      </c>
      <c r="K7" s="180" t="s">
        <v>102</v>
      </c>
      <c r="L7" s="181">
        <f>SUMIF(CSV!$G:$G,"="&amp;A7,CSV!$K:$K)</f>
        <v>0</v>
      </c>
      <c r="M7" s="188">
        <f>SUMIF(CSV!$G:$G,"="&amp;A7,CSV!$L:$L)</f>
        <v>0</v>
      </c>
      <c r="N7" s="184">
        <f>SUMIF(CSV!$G:$G,"="&amp;A7,CSV!$M:$M)</f>
        <v>0</v>
      </c>
      <c r="O7" s="192">
        <f>SUMIF(CSV!$G:$G,"="&amp;A7,CSV!$O:$O)</f>
        <v>0</v>
      </c>
      <c r="P7" s="192">
        <f>SUMIF(CSV!$G:$G,"="&amp;A7,CSV!$P:$P)</f>
        <v>0</v>
      </c>
      <c r="Q7" s="192">
        <f>SUMIF(CSV!$G:$G,"="&amp;A7,CSV!$Q:$Q)</f>
        <v>0</v>
      </c>
      <c r="R7" s="193">
        <f>SUMIF(CSV!$G:$G,"="&amp;A7,CSV!$R:$R)</f>
        <v>0</v>
      </c>
    </row>
    <row r="8" spans="1:18" ht="15" customHeight="1">
      <c r="A8" t="str">
        <f>CSV!G7</f>
        <v/>
      </c>
      <c r="B8" s="178" t="str">
        <f>IF(AND(F8=0,OR(C8="",C8=0)),"",VLOOKUP(C8,TableForCSVReference,Library!$BQ$1,FALSE))</f>
        <v/>
      </c>
      <c r="C8" s="178" t="str">
        <f>IFERROR(_xlfn.IFNA(VLOOKUP(A8,CSV!$G$4:$H$79,2,FALSE),0),0)</f>
        <v/>
      </c>
      <c r="D8" s="179" t="str">
        <f t="shared" si="0"/>
        <v/>
      </c>
      <c r="E8" s="178">
        <f t="shared" si="1"/>
        <v>0</v>
      </c>
      <c r="F8" s="178">
        <v>0</v>
      </c>
      <c r="G8" s="178">
        <f t="shared" si="2"/>
        <v>0</v>
      </c>
      <c r="H8" s="178" t="s">
        <v>659</v>
      </c>
      <c r="I8" s="178" t="s">
        <v>659</v>
      </c>
      <c r="J8" s="180" t="s">
        <v>102</v>
      </c>
      <c r="K8" s="180" t="s">
        <v>102</v>
      </c>
      <c r="L8" s="181">
        <f>SUMIF(CSV!$G:$G,"="&amp;A8,CSV!$K:$K)</f>
        <v>0</v>
      </c>
      <c r="M8" s="188">
        <f>SUMIF(CSV!$G:$G,"="&amp;A8,CSV!$L:$L)</f>
        <v>0</v>
      </c>
      <c r="N8" s="184">
        <f>SUMIF(CSV!$G:$G,"="&amp;A8,CSV!$M:$M)</f>
        <v>0</v>
      </c>
      <c r="O8" s="192">
        <f>SUMIF(CSV!$G:$G,"="&amp;A8,CSV!$O:$O)</f>
        <v>0</v>
      </c>
      <c r="P8" s="192">
        <f>SUMIF(CSV!$G:$G,"="&amp;A8,CSV!$P:$P)</f>
        <v>0</v>
      </c>
      <c r="Q8" s="192">
        <f>SUMIF(CSV!$G:$G,"="&amp;A8,CSV!$Q:$Q)</f>
        <v>0</v>
      </c>
      <c r="R8" s="193">
        <f>SUMIF(CSV!$G:$G,"="&amp;A8,CSV!$R:$R)</f>
        <v>0</v>
      </c>
    </row>
    <row r="9" spans="1:18" ht="15" customHeight="1">
      <c r="A9" t="str">
        <f>CSV!G8</f>
        <v/>
      </c>
      <c r="B9" s="178" t="str">
        <f>IF(AND(F9=0,OR(C9="",C9=0)),"",VLOOKUP(C9,TableForCSVReference,Library!$BQ$1,FALSE))</f>
        <v/>
      </c>
      <c r="C9" s="178" t="str">
        <f>IFERROR(_xlfn.IFNA(VLOOKUP(A9,CSV!$G$4:$H$79,2,FALSE),0),0)</f>
        <v/>
      </c>
      <c r="D9" s="179" t="str">
        <f t="shared" si="0"/>
        <v/>
      </c>
      <c r="E9" s="178">
        <f t="shared" si="1"/>
        <v>0</v>
      </c>
      <c r="F9" s="178">
        <v>0</v>
      </c>
      <c r="G9" s="178">
        <f t="shared" si="2"/>
        <v>0</v>
      </c>
      <c r="H9" s="178" t="s">
        <v>659</v>
      </c>
      <c r="I9" s="178" t="s">
        <v>659</v>
      </c>
      <c r="J9" s="180" t="s">
        <v>102</v>
      </c>
      <c r="K9" s="180" t="s">
        <v>102</v>
      </c>
      <c r="L9" s="181">
        <f>SUMIF(CSV!$G:$G,"="&amp;A9,CSV!$K:$K)</f>
        <v>0</v>
      </c>
      <c r="M9" s="188">
        <f>SUMIF(CSV!$G:$G,"="&amp;A9,CSV!$L:$L)</f>
        <v>0</v>
      </c>
      <c r="N9" s="184">
        <f>SUMIF(CSV!$G:$G,"="&amp;A9,CSV!$M:$M)</f>
        <v>0</v>
      </c>
      <c r="O9" s="192">
        <f>SUMIF(CSV!$G:$G,"="&amp;A9,CSV!$O:$O)</f>
        <v>0</v>
      </c>
      <c r="P9" s="192">
        <f>SUMIF(CSV!$G:$G,"="&amp;A9,CSV!$P:$P)</f>
        <v>0</v>
      </c>
      <c r="Q9" s="192">
        <f>SUMIF(CSV!$G:$G,"="&amp;A9,CSV!$Q:$Q)</f>
        <v>0</v>
      </c>
      <c r="R9" s="193">
        <f>SUMIF(CSV!$G:$G,"="&amp;A9,CSV!$R:$R)</f>
        <v>0</v>
      </c>
    </row>
    <row r="10" spans="1:18" ht="15" customHeight="1">
      <c r="A10" t="str">
        <f>CSV!G9</f>
        <v/>
      </c>
      <c r="B10" s="178" t="str">
        <f>IF(AND(F10=0,OR(C10="",C10=0)),"",VLOOKUP(C10,TableForCSVReference,Library!$BQ$1,FALSE))</f>
        <v/>
      </c>
      <c r="C10" s="178" t="str">
        <f>IFERROR(_xlfn.IFNA(VLOOKUP(A10,CSV!$G$4:$H$79,2,FALSE),0),0)</f>
        <v/>
      </c>
      <c r="D10" s="179" t="str">
        <f t="shared" si="0"/>
        <v/>
      </c>
      <c r="E10" s="178">
        <f t="shared" si="1"/>
        <v>0</v>
      </c>
      <c r="F10" s="178">
        <v>0</v>
      </c>
      <c r="G10" s="178">
        <f t="shared" si="2"/>
        <v>0</v>
      </c>
      <c r="H10" s="178" t="s">
        <v>659</v>
      </c>
      <c r="I10" s="178" t="s">
        <v>659</v>
      </c>
      <c r="J10" s="180" t="s">
        <v>102</v>
      </c>
      <c r="K10" s="180" t="s">
        <v>102</v>
      </c>
      <c r="L10" s="181">
        <f>SUMIF(CSV!$G:$G,"="&amp;A10,CSV!$K:$K)</f>
        <v>0</v>
      </c>
      <c r="M10" s="188">
        <f>SUMIF(CSV!$G:$G,"="&amp;A10,CSV!$L:$L)</f>
        <v>0</v>
      </c>
      <c r="N10" s="184">
        <f>SUMIF(CSV!$G:$G,"="&amp;A10,CSV!$M:$M)</f>
        <v>0</v>
      </c>
      <c r="O10" s="192">
        <f>SUMIF(CSV!$G:$G,"="&amp;A10,CSV!$O:$O)</f>
        <v>0</v>
      </c>
      <c r="P10" s="192">
        <f>SUMIF(CSV!$G:$G,"="&amp;A10,CSV!$P:$P)</f>
        <v>0</v>
      </c>
      <c r="Q10" s="192">
        <f>SUMIF(CSV!$G:$G,"="&amp;A10,CSV!$Q:$Q)</f>
        <v>0</v>
      </c>
      <c r="R10" s="193">
        <f>SUMIF(CSV!$G:$G,"="&amp;A10,CSV!$R:$R)</f>
        <v>0</v>
      </c>
    </row>
    <row r="11" spans="1:18" ht="15" customHeight="1">
      <c r="A11" t="str">
        <f>CSV!G10</f>
        <v/>
      </c>
      <c r="B11" s="178" t="str">
        <f>IF(AND(F11=0,OR(C11="",C11=0)),"",VLOOKUP(C11,TableForCSVReference,Library!$BQ$1,FALSE))</f>
        <v/>
      </c>
      <c r="C11" s="178" t="str">
        <f>IFERROR(_xlfn.IFNA(VLOOKUP(A11,CSV!$G$4:$H$79,2,FALSE),0),0)</f>
        <v/>
      </c>
      <c r="D11" s="179" t="str">
        <f t="shared" si="0"/>
        <v/>
      </c>
      <c r="E11" s="178">
        <f t="shared" si="1"/>
        <v>0</v>
      </c>
      <c r="F11" s="178">
        <v>0</v>
      </c>
      <c r="G11" s="178">
        <f t="shared" si="2"/>
        <v>0</v>
      </c>
      <c r="H11" s="178" t="s">
        <v>659</v>
      </c>
      <c r="I11" s="178" t="s">
        <v>659</v>
      </c>
      <c r="J11" s="180" t="s">
        <v>102</v>
      </c>
      <c r="K11" s="180" t="s">
        <v>102</v>
      </c>
      <c r="L11" s="181">
        <f>SUMIF(CSV!$G:$G,"="&amp;A11,CSV!$K:$K)</f>
        <v>0</v>
      </c>
      <c r="M11" s="188">
        <f>SUMIF(CSV!$G:$G,"="&amp;A11,CSV!$L:$L)</f>
        <v>0</v>
      </c>
      <c r="N11" s="184">
        <f>SUMIF(CSV!$G:$G,"="&amp;A11,CSV!$M:$M)</f>
        <v>0</v>
      </c>
      <c r="O11" s="192">
        <f>SUMIF(CSV!$G:$G,"="&amp;A11,CSV!$O:$O)</f>
        <v>0</v>
      </c>
      <c r="P11" s="192">
        <f>SUMIF(CSV!$G:$G,"="&amp;A11,CSV!$P:$P)</f>
        <v>0</v>
      </c>
      <c r="Q11" s="192">
        <f>SUMIF(CSV!$G:$G,"="&amp;A11,CSV!$Q:$Q)</f>
        <v>0</v>
      </c>
      <c r="R11" s="193">
        <f>SUMIF(CSV!$G:$G,"="&amp;A11,CSV!$R:$R)</f>
        <v>0</v>
      </c>
    </row>
    <row r="12" spans="1:18" ht="15" customHeight="1">
      <c r="A12" t="str">
        <f>CSV!G11</f>
        <v/>
      </c>
      <c r="B12" s="178" t="str">
        <f>IF(AND(F12=0,OR(C12="",C12=0)),"",VLOOKUP(C12,TableForCSVReference,Library!$BQ$1,FALSE))</f>
        <v/>
      </c>
      <c r="C12" s="178" t="str">
        <f>IFERROR(_xlfn.IFNA(VLOOKUP(A12,CSV!$G$4:$H$79,2,FALSE),0),0)</f>
        <v/>
      </c>
      <c r="D12" s="179" t="str">
        <f t="shared" si="0"/>
        <v/>
      </c>
      <c r="E12" s="178">
        <f t="shared" si="1"/>
        <v>0</v>
      </c>
      <c r="F12" s="178">
        <v>0</v>
      </c>
      <c r="G12" s="178">
        <f t="shared" si="2"/>
        <v>0</v>
      </c>
      <c r="H12" s="178" t="s">
        <v>659</v>
      </c>
      <c r="I12" s="178" t="s">
        <v>659</v>
      </c>
      <c r="J12" s="180" t="s">
        <v>102</v>
      </c>
      <c r="K12" s="180" t="s">
        <v>102</v>
      </c>
      <c r="L12" s="181">
        <f>SUMIF(CSV!$G:$G,"="&amp;A12,CSV!$K:$K)</f>
        <v>0</v>
      </c>
      <c r="M12" s="188">
        <f>SUMIF(CSV!$G:$G,"="&amp;A12,CSV!$L:$L)</f>
        <v>0</v>
      </c>
      <c r="N12" s="184">
        <f>SUMIF(CSV!$G:$G,"="&amp;A12,CSV!$M:$M)</f>
        <v>0</v>
      </c>
      <c r="O12" s="192">
        <f>SUMIF(CSV!$G:$G,"="&amp;A12,CSV!$O:$O)</f>
        <v>0</v>
      </c>
      <c r="P12" s="192">
        <f>SUMIF(CSV!$G:$G,"="&amp;A12,CSV!$P:$P)</f>
        <v>0</v>
      </c>
      <c r="Q12" s="192">
        <f>SUMIF(CSV!$G:$G,"="&amp;A12,CSV!$Q:$Q)</f>
        <v>0</v>
      </c>
      <c r="R12" s="193">
        <f>SUMIF(CSV!$G:$G,"="&amp;A12,CSV!$R:$R)</f>
        <v>0</v>
      </c>
    </row>
    <row r="13" spans="1:18" ht="15" customHeight="1">
      <c r="A13" t="str">
        <f>CSV!G12</f>
        <v/>
      </c>
      <c r="B13" s="178" t="str">
        <f>IF(AND(F13=0,OR(C13="",C13=0)),"",VLOOKUP(C13,TableForCSVReference,Library!$BQ$1,FALSE))</f>
        <v/>
      </c>
      <c r="C13" s="178" t="str">
        <f>IFERROR(_xlfn.IFNA(VLOOKUP(A13,CSV!$G$4:$H$79,2,FALSE),0),0)</f>
        <v/>
      </c>
      <c r="D13" s="179" t="str">
        <f t="shared" si="0"/>
        <v/>
      </c>
      <c r="E13" s="178">
        <f t="shared" si="1"/>
        <v>0</v>
      </c>
      <c r="F13" s="178">
        <v>0</v>
      </c>
      <c r="G13" s="178">
        <f t="shared" si="2"/>
        <v>0</v>
      </c>
      <c r="H13" s="178" t="s">
        <v>659</v>
      </c>
      <c r="I13" s="178" t="s">
        <v>659</v>
      </c>
      <c r="J13" s="180" t="s">
        <v>102</v>
      </c>
      <c r="K13" s="180" t="s">
        <v>102</v>
      </c>
      <c r="L13" s="181">
        <f>SUMIF(CSV!$G:$G,"="&amp;A13,CSV!$K:$K)</f>
        <v>0</v>
      </c>
      <c r="M13" s="188">
        <f>SUMIF(CSV!$G:$G,"="&amp;A13,CSV!$L:$L)</f>
        <v>0</v>
      </c>
      <c r="N13" s="184">
        <f>SUMIF(CSV!$G:$G,"="&amp;A13,CSV!$M:$M)</f>
        <v>0</v>
      </c>
      <c r="O13" s="192">
        <f>SUMIF(CSV!$G:$G,"="&amp;A13,CSV!$O:$O)</f>
        <v>0</v>
      </c>
      <c r="P13" s="192">
        <f>SUMIF(CSV!$G:$G,"="&amp;A13,CSV!$P:$P)</f>
        <v>0</v>
      </c>
      <c r="Q13" s="192">
        <f>SUMIF(CSV!$G:$G,"="&amp;A13,CSV!$Q:$Q)</f>
        <v>0</v>
      </c>
      <c r="R13" s="193">
        <f>SUMIF(CSV!$G:$G,"="&amp;A13,CSV!$R:$R)</f>
        <v>0</v>
      </c>
    </row>
    <row r="14" spans="1:18" ht="15" customHeight="1">
      <c r="A14" t="str">
        <f>CSV!G13</f>
        <v/>
      </c>
      <c r="B14" s="178" t="str">
        <f>IF(AND(F14=0,OR(C14="",C14=0)),"",VLOOKUP(C14,TableForCSVReference,Library!$BQ$1,FALSE))</f>
        <v/>
      </c>
      <c r="C14" s="178" t="str">
        <f>IFERROR(_xlfn.IFNA(VLOOKUP(A14,CSV!$G$4:$H$79,2,FALSE),0),0)</f>
        <v/>
      </c>
      <c r="D14" s="179" t="str">
        <f t="shared" si="0"/>
        <v/>
      </c>
      <c r="E14" s="178">
        <f t="shared" si="1"/>
        <v>0</v>
      </c>
      <c r="F14" s="178">
        <v>0</v>
      </c>
      <c r="G14" s="178">
        <f t="shared" si="2"/>
        <v>0</v>
      </c>
      <c r="H14" s="178" t="s">
        <v>659</v>
      </c>
      <c r="I14" s="178" t="s">
        <v>659</v>
      </c>
      <c r="J14" s="180" t="s">
        <v>102</v>
      </c>
      <c r="K14" s="180" t="s">
        <v>102</v>
      </c>
      <c r="L14" s="181">
        <f>SUMIF(CSV!$G:$G,"="&amp;A14,CSV!$K:$K)</f>
        <v>0</v>
      </c>
      <c r="M14" s="188">
        <f>SUMIF(CSV!$G:$G,"="&amp;A14,CSV!$L:$L)</f>
        <v>0</v>
      </c>
      <c r="N14" s="184">
        <f>SUMIF(CSV!$G:$G,"="&amp;A14,CSV!$M:$M)</f>
        <v>0</v>
      </c>
      <c r="O14" s="192">
        <f>SUMIF(CSV!$G:$G,"="&amp;A14,CSV!$O:$O)</f>
        <v>0</v>
      </c>
      <c r="P14" s="192">
        <f>SUMIF(CSV!$G:$G,"="&amp;A14,CSV!$P:$P)</f>
        <v>0</v>
      </c>
      <c r="Q14" s="192">
        <f>SUMIF(CSV!$G:$G,"="&amp;A14,CSV!$Q:$Q)</f>
        <v>0</v>
      </c>
      <c r="R14" s="193">
        <f>SUMIF(CSV!$G:$G,"="&amp;A14,CSV!$R:$R)</f>
        <v>0</v>
      </c>
    </row>
    <row r="15" spans="1:18" ht="15" customHeight="1">
      <c r="A15" t="str">
        <f>CSV!G14</f>
        <v/>
      </c>
      <c r="B15" s="178" t="str">
        <f>IF(AND(F15=0,OR(C15="",C15=0)),"",VLOOKUP(C15,TableForCSVReference,Library!$BQ$1,FALSE))</f>
        <v/>
      </c>
      <c r="C15" s="178" t="str">
        <f>IFERROR(_xlfn.IFNA(VLOOKUP(A15,CSV!$G$4:$H$79,2,FALSE),0),0)</f>
        <v/>
      </c>
      <c r="D15" s="179" t="str">
        <f t="shared" si="0"/>
        <v/>
      </c>
      <c r="E15" s="178">
        <f t="shared" si="1"/>
        <v>0</v>
      </c>
      <c r="F15" s="178">
        <v>0</v>
      </c>
      <c r="G15" s="178">
        <f t="shared" si="2"/>
        <v>0</v>
      </c>
      <c r="H15" s="178" t="s">
        <v>659</v>
      </c>
      <c r="I15" s="178" t="s">
        <v>659</v>
      </c>
      <c r="J15" s="180" t="s">
        <v>102</v>
      </c>
      <c r="K15" s="180" t="s">
        <v>102</v>
      </c>
      <c r="L15" s="181">
        <f>SUMIF(CSV!$G:$G,"="&amp;A15,CSV!$K:$K)</f>
        <v>0</v>
      </c>
      <c r="M15" s="188">
        <f>SUMIF(CSV!$G:$G,"="&amp;A15,CSV!$L:$L)</f>
        <v>0</v>
      </c>
      <c r="N15" s="184">
        <f>SUMIF(CSV!$G:$G,"="&amp;A15,CSV!$M:$M)</f>
        <v>0</v>
      </c>
      <c r="O15" s="192">
        <f>SUMIF(CSV!$G:$G,"="&amp;A15,CSV!$O:$O)</f>
        <v>0</v>
      </c>
      <c r="P15" s="192">
        <f>SUMIF(CSV!$G:$G,"="&amp;A15,CSV!$P:$P)</f>
        <v>0</v>
      </c>
      <c r="Q15" s="192">
        <f>SUMIF(CSV!$G:$G,"="&amp;A15,CSV!$Q:$Q)</f>
        <v>0</v>
      </c>
      <c r="R15" s="193">
        <f>SUMIF(CSV!$G:$G,"="&amp;A15,CSV!$R:$R)</f>
        <v>0</v>
      </c>
    </row>
    <row r="16" spans="1:18" ht="15" customHeight="1">
      <c r="A16" t="str">
        <f>CSV!G15</f>
        <v/>
      </c>
      <c r="B16" s="178" t="str">
        <f>IF(AND(F16=0,OR(C16="",C16=0)),"",VLOOKUP(C16,TableForCSVReference,Library!$BQ$1,FALSE))</f>
        <v/>
      </c>
      <c r="C16" s="178" t="str">
        <f>IFERROR(_xlfn.IFNA(VLOOKUP(A16,CSV!$G$4:$H$79,2,FALSE),0),0)</f>
        <v/>
      </c>
      <c r="D16" s="179" t="str">
        <f t="shared" si="0"/>
        <v/>
      </c>
      <c r="E16" s="178">
        <f t="shared" si="1"/>
        <v>0</v>
      </c>
      <c r="F16" s="178">
        <v>0</v>
      </c>
      <c r="G16" s="178">
        <f t="shared" si="2"/>
        <v>0</v>
      </c>
      <c r="H16" s="178" t="s">
        <v>659</v>
      </c>
      <c r="I16" s="178" t="s">
        <v>659</v>
      </c>
      <c r="J16" s="180" t="s">
        <v>102</v>
      </c>
      <c r="K16" s="180" t="s">
        <v>102</v>
      </c>
      <c r="L16" s="181">
        <f>SUMIF(CSV!$G:$G,"="&amp;A16,CSV!$K:$K)</f>
        <v>0</v>
      </c>
      <c r="M16" s="188">
        <f>SUMIF(CSV!$G:$G,"="&amp;A16,CSV!$L:$L)</f>
        <v>0</v>
      </c>
      <c r="N16" s="184">
        <f>SUMIF(CSV!$G:$G,"="&amp;A16,CSV!$M:$M)</f>
        <v>0</v>
      </c>
      <c r="O16" s="192">
        <f>SUMIF(CSV!$G:$G,"="&amp;A16,CSV!$O:$O)</f>
        <v>0</v>
      </c>
      <c r="P16" s="192">
        <f>SUMIF(CSV!$G:$G,"="&amp;A16,CSV!$P:$P)</f>
        <v>0</v>
      </c>
      <c r="Q16" s="192">
        <f>SUMIF(CSV!$G:$G,"="&amp;A16,CSV!$Q:$Q)</f>
        <v>0</v>
      </c>
      <c r="R16" s="193">
        <f>SUMIF(CSV!$G:$G,"="&amp;A16,CSV!$R:$R)</f>
        <v>0</v>
      </c>
    </row>
    <row r="17" spans="1:18" ht="15" customHeight="1">
      <c r="A17" t="str">
        <f>CSV!G16</f>
        <v/>
      </c>
      <c r="B17" s="178" t="str">
        <f>IF(AND(F17=0,OR(C17="",C17=0)),"",VLOOKUP(C17,TableForCSVReference,Library!$BQ$1,FALSE))</f>
        <v/>
      </c>
      <c r="C17" s="178" t="str">
        <f>IFERROR(_xlfn.IFNA(VLOOKUP(A17,CSV!$G$4:$H$79,2,FALSE),0),0)</f>
        <v/>
      </c>
      <c r="D17" s="179" t="str">
        <f t="shared" si="0"/>
        <v/>
      </c>
      <c r="E17" s="178">
        <f t="shared" si="1"/>
        <v>0</v>
      </c>
      <c r="F17" s="178">
        <v>0</v>
      </c>
      <c r="G17" s="178">
        <f t="shared" si="2"/>
        <v>0</v>
      </c>
      <c r="H17" s="178" t="s">
        <v>659</v>
      </c>
      <c r="I17" s="178" t="s">
        <v>659</v>
      </c>
      <c r="J17" s="180" t="s">
        <v>102</v>
      </c>
      <c r="K17" s="180" t="s">
        <v>102</v>
      </c>
      <c r="L17" s="181">
        <f>SUMIF(CSV!$G:$G,"="&amp;A17,CSV!$K:$K)</f>
        <v>0</v>
      </c>
      <c r="M17" s="188">
        <f>SUMIF(CSV!$G:$G,"="&amp;A17,CSV!$L:$L)</f>
        <v>0</v>
      </c>
      <c r="N17" s="184">
        <f>SUMIF(CSV!$G:$G,"="&amp;A17,CSV!$M:$M)</f>
        <v>0</v>
      </c>
      <c r="O17" s="192">
        <f>SUMIF(CSV!$G:$G,"="&amp;A17,CSV!$O:$O)</f>
        <v>0</v>
      </c>
      <c r="P17" s="192">
        <f>SUMIF(CSV!$G:$G,"="&amp;A17,CSV!$P:$P)</f>
        <v>0</v>
      </c>
      <c r="Q17" s="192">
        <f>SUMIF(CSV!$G:$G,"="&amp;A17,CSV!$Q:$Q)</f>
        <v>0</v>
      </c>
      <c r="R17" s="193">
        <f>SUMIF(CSV!$G:$G,"="&amp;A17,CSV!$R:$R)</f>
        <v>0</v>
      </c>
    </row>
    <row r="18" spans="1:18" ht="15" customHeight="1">
      <c r="A18" t="str">
        <f>CSV!G17</f>
        <v/>
      </c>
      <c r="B18" s="178" t="str">
        <f>IF(AND(F18=0,OR(C18="",C18=0)),"",VLOOKUP(C18,TableForCSVReference,Library!$BQ$1,FALSE))</f>
        <v/>
      </c>
      <c r="C18" s="178" t="str">
        <f>IFERROR(_xlfn.IFNA(VLOOKUP(A18,CSV!$G$4:$H$79,2,FALSE),0),0)</f>
        <v/>
      </c>
      <c r="D18" s="179" t="str">
        <f t="shared" si="0"/>
        <v/>
      </c>
      <c r="E18" s="178">
        <f t="shared" si="1"/>
        <v>0</v>
      </c>
      <c r="F18" s="178">
        <v>0</v>
      </c>
      <c r="G18" s="178">
        <f t="shared" si="2"/>
        <v>0</v>
      </c>
      <c r="H18" s="178" t="s">
        <v>659</v>
      </c>
      <c r="I18" s="178" t="s">
        <v>659</v>
      </c>
      <c r="J18" s="180" t="s">
        <v>102</v>
      </c>
      <c r="K18" s="180" t="s">
        <v>102</v>
      </c>
      <c r="L18" s="181">
        <f>SUMIF(CSV!$G:$G,"="&amp;A18,CSV!$K:$K)</f>
        <v>0</v>
      </c>
      <c r="M18" s="188">
        <f>SUMIF(CSV!$G:$G,"="&amp;A18,CSV!$L:$L)</f>
        <v>0</v>
      </c>
      <c r="N18" s="184">
        <f>SUMIF(CSV!$G:$G,"="&amp;A18,CSV!$M:$M)</f>
        <v>0</v>
      </c>
      <c r="O18" s="192">
        <f>SUMIF(CSV!$G:$G,"="&amp;A18,CSV!$O:$O)</f>
        <v>0</v>
      </c>
      <c r="P18" s="192">
        <f>SUMIF(CSV!$G:$G,"="&amp;A18,CSV!$P:$P)</f>
        <v>0</v>
      </c>
      <c r="Q18" s="192">
        <f>SUMIF(CSV!$G:$G,"="&amp;A18,CSV!$Q:$Q)</f>
        <v>0</v>
      </c>
      <c r="R18" s="193">
        <f>SUMIF(CSV!$G:$G,"="&amp;A18,CSV!$R:$R)</f>
        <v>0</v>
      </c>
    </row>
    <row r="19" spans="1:18" ht="15" customHeight="1">
      <c r="A19" t="str">
        <f>CSV!G18</f>
        <v/>
      </c>
      <c r="B19" s="178" t="str">
        <f>IF(AND(F19=0,OR(C19="",C19=0)),"",VLOOKUP(C19,TableForCSVReference,Library!$BQ$1,FALSE))</f>
        <v/>
      </c>
      <c r="C19" s="178" t="str">
        <f>IFERROR(_xlfn.IFNA(VLOOKUP(A19,CSV!$G$4:$H$79,2,FALSE),0),0)</f>
        <v/>
      </c>
      <c r="D19" s="179" t="str">
        <f t="shared" si="0"/>
        <v/>
      </c>
      <c r="E19" s="178">
        <f t="shared" si="1"/>
        <v>0</v>
      </c>
      <c r="F19" s="178">
        <v>0</v>
      </c>
      <c r="G19" s="178">
        <f t="shared" si="2"/>
        <v>0</v>
      </c>
      <c r="H19" s="178" t="s">
        <v>659</v>
      </c>
      <c r="I19" s="178" t="s">
        <v>659</v>
      </c>
      <c r="J19" s="180" t="s">
        <v>102</v>
      </c>
      <c r="K19" s="180" t="s">
        <v>102</v>
      </c>
      <c r="L19" s="181">
        <f>SUMIF(CSV!$G:$G,"="&amp;A19,CSV!$K:$K)</f>
        <v>0</v>
      </c>
      <c r="M19" s="188">
        <f>SUMIF(CSV!$G:$G,"="&amp;A19,CSV!$L:$L)</f>
        <v>0</v>
      </c>
      <c r="N19" s="184">
        <f>SUMIF(CSV!$G:$G,"="&amp;A19,CSV!$M:$M)</f>
        <v>0</v>
      </c>
      <c r="O19" s="192">
        <f>SUMIF(CSV!$G:$G,"="&amp;A19,CSV!$O:$O)</f>
        <v>0</v>
      </c>
      <c r="P19" s="192">
        <f>SUMIF(CSV!$G:$G,"="&amp;A19,CSV!$P:$P)</f>
        <v>0</v>
      </c>
      <c r="Q19" s="192">
        <f>SUMIF(CSV!$G:$G,"="&amp;A19,CSV!$Q:$Q)</f>
        <v>0</v>
      </c>
      <c r="R19" s="193">
        <f>SUMIF(CSV!$G:$G,"="&amp;A19,CSV!$R:$R)</f>
        <v>0</v>
      </c>
    </row>
    <row r="20" spans="1:18" ht="15" customHeight="1">
      <c r="A20" t="str">
        <f>CSV!G19</f>
        <v/>
      </c>
      <c r="B20" s="178" t="str">
        <f>IF(AND(F20=0,OR(C20="",C20=0)),"",VLOOKUP(C20,TableForCSVReference,Library!$BQ$1,FALSE))</f>
        <v/>
      </c>
      <c r="C20" s="178" t="str">
        <f>IFERROR(_xlfn.IFNA(VLOOKUP(A20,CSV!$G$4:$H$79,2,FALSE),0),0)</f>
        <v/>
      </c>
      <c r="D20" s="179" t="str">
        <f t="shared" si="0"/>
        <v/>
      </c>
      <c r="E20" s="178">
        <f t="shared" si="1"/>
        <v>0</v>
      </c>
      <c r="F20" s="178">
        <v>0</v>
      </c>
      <c r="G20" s="178">
        <f t="shared" si="2"/>
        <v>0</v>
      </c>
      <c r="H20" s="178" t="s">
        <v>659</v>
      </c>
      <c r="I20" s="178" t="s">
        <v>659</v>
      </c>
      <c r="J20" s="180" t="s">
        <v>102</v>
      </c>
      <c r="K20" s="180" t="s">
        <v>102</v>
      </c>
      <c r="L20" s="181">
        <f>SUMIF(CSV!$G:$G,"="&amp;A20,CSV!$K:$K)</f>
        <v>0</v>
      </c>
      <c r="M20" s="188">
        <f>SUMIF(CSV!$G:$G,"="&amp;A20,CSV!$L:$L)</f>
        <v>0</v>
      </c>
      <c r="N20" s="184">
        <f>SUMIF(CSV!$G:$G,"="&amp;A20,CSV!$M:$M)</f>
        <v>0</v>
      </c>
      <c r="O20" s="192">
        <f>SUMIF(CSV!$G:$G,"="&amp;A20,CSV!$O:$O)</f>
        <v>0</v>
      </c>
      <c r="P20" s="192">
        <f>SUMIF(CSV!$G:$G,"="&amp;A20,CSV!$P:$P)</f>
        <v>0</v>
      </c>
      <c r="Q20" s="192">
        <f>SUMIF(CSV!$G:$G,"="&amp;A20,CSV!$Q:$Q)</f>
        <v>0</v>
      </c>
      <c r="R20" s="193">
        <f>SUMIF(CSV!$G:$G,"="&amp;A20,CSV!$R:$R)</f>
        <v>0</v>
      </c>
    </row>
    <row r="21" spans="1:18" ht="15" customHeight="1">
      <c r="A21" t="str">
        <f>CSV!G20</f>
        <v/>
      </c>
      <c r="B21" s="178" t="str">
        <f>IF(AND(F21=0,OR(C21="",C21=0)),"",VLOOKUP(C21,TableForCSVReference,Library!$BQ$1,FALSE))</f>
        <v/>
      </c>
      <c r="C21" s="178" t="str">
        <f>IFERROR(_xlfn.IFNA(VLOOKUP(A21,CSV!$G$4:$H$79,2,FALSE),0),0)</f>
        <v/>
      </c>
      <c r="D21" s="179" t="str">
        <f t="shared" si="0"/>
        <v/>
      </c>
      <c r="E21" s="178">
        <f t="shared" si="1"/>
        <v>0</v>
      </c>
      <c r="F21" s="178">
        <v>0</v>
      </c>
      <c r="G21" s="178">
        <f t="shared" si="2"/>
        <v>0</v>
      </c>
      <c r="H21" s="178" t="s">
        <v>659</v>
      </c>
      <c r="I21" s="178" t="s">
        <v>659</v>
      </c>
      <c r="J21" s="180" t="s">
        <v>102</v>
      </c>
      <c r="K21" s="180" t="s">
        <v>102</v>
      </c>
      <c r="L21" s="181">
        <f>SUMIF(CSV!$G:$G,"="&amp;A21,CSV!$K:$K)</f>
        <v>0</v>
      </c>
      <c r="M21" s="188">
        <f>SUMIF(CSV!$G:$G,"="&amp;A21,CSV!$L:$L)</f>
        <v>0</v>
      </c>
      <c r="N21" s="184">
        <f>SUMIF(CSV!$G:$G,"="&amp;A21,CSV!$M:$M)</f>
        <v>0</v>
      </c>
      <c r="O21" s="192">
        <f>SUMIF(CSV!$G:$G,"="&amp;A21,CSV!$O:$O)</f>
        <v>0</v>
      </c>
      <c r="P21" s="192">
        <f>SUMIF(CSV!$G:$G,"="&amp;A21,CSV!$P:$P)</f>
        <v>0</v>
      </c>
      <c r="Q21" s="192">
        <f>SUMIF(CSV!$G:$G,"="&amp;A21,CSV!$Q:$Q)</f>
        <v>0</v>
      </c>
      <c r="R21" s="193">
        <f>SUMIF(CSV!$G:$G,"="&amp;A21,CSV!$R:$R)</f>
        <v>0</v>
      </c>
    </row>
    <row r="22" spans="1:18" ht="15" customHeight="1">
      <c r="A22" t="str">
        <f>CSV!G21</f>
        <v/>
      </c>
      <c r="B22" s="178" t="str">
        <f>IF(AND(F22=0,OR(C22="",C22=0)),"",VLOOKUP(C22,TableForCSVReference,Library!$BQ$1,FALSE))</f>
        <v/>
      </c>
      <c r="C22" s="178" t="str">
        <f>IFERROR(_xlfn.IFNA(VLOOKUP(A22,CSV!$G$4:$H$79,2,FALSE),0),0)</f>
        <v/>
      </c>
      <c r="D22" s="179" t="str">
        <f t="shared" si="0"/>
        <v/>
      </c>
      <c r="E22" s="178">
        <f t="shared" si="1"/>
        <v>0</v>
      </c>
      <c r="F22" s="178">
        <v>0</v>
      </c>
      <c r="G22" s="178">
        <f t="shared" si="2"/>
        <v>0</v>
      </c>
      <c r="H22" s="178" t="s">
        <v>659</v>
      </c>
      <c r="I22" s="178" t="s">
        <v>659</v>
      </c>
      <c r="J22" s="180" t="s">
        <v>102</v>
      </c>
      <c r="K22" s="180" t="s">
        <v>102</v>
      </c>
      <c r="L22" s="181">
        <f>SUMIF(CSV!$G:$G,"="&amp;A22,CSV!$K:$K)</f>
        <v>0</v>
      </c>
      <c r="M22" s="188">
        <f>SUMIF(CSV!$G:$G,"="&amp;A22,CSV!$L:$L)</f>
        <v>0</v>
      </c>
      <c r="N22" s="184">
        <f>SUMIF(CSV!$G:$G,"="&amp;A22,CSV!$M:$M)</f>
        <v>0</v>
      </c>
      <c r="O22" s="192">
        <f>SUMIF(CSV!$G:$G,"="&amp;A22,CSV!$O:$O)</f>
        <v>0</v>
      </c>
      <c r="P22" s="192">
        <f>SUMIF(CSV!$G:$G,"="&amp;A22,CSV!$P:$P)</f>
        <v>0</v>
      </c>
      <c r="Q22" s="192">
        <f>SUMIF(CSV!$G:$G,"="&amp;A22,CSV!$Q:$Q)</f>
        <v>0</v>
      </c>
      <c r="R22" s="193">
        <f>SUMIF(CSV!$G:$G,"="&amp;A22,CSV!$R:$R)</f>
        <v>0</v>
      </c>
    </row>
    <row r="23" spans="1:18" ht="15" customHeight="1">
      <c r="A23" t="str">
        <f>CSV!G22</f>
        <v/>
      </c>
      <c r="B23" s="178" t="str">
        <f>IF(AND(F23=0,OR(C23="",C23=0)),"",VLOOKUP(C23,TableForCSVReference,Library!$BQ$1,FALSE))</f>
        <v/>
      </c>
      <c r="C23" s="178" t="str">
        <f>IFERROR(_xlfn.IFNA(VLOOKUP(A23,CSV!$G$4:$H$79,2,FALSE),0),0)</f>
        <v/>
      </c>
      <c r="D23" s="179" t="str">
        <f t="shared" si="0"/>
        <v/>
      </c>
      <c r="E23" s="178">
        <f t="shared" si="1"/>
        <v>0</v>
      </c>
      <c r="F23" s="178">
        <v>0</v>
      </c>
      <c r="G23" s="178">
        <f t="shared" si="2"/>
        <v>0</v>
      </c>
      <c r="H23" s="178" t="s">
        <v>659</v>
      </c>
      <c r="I23" s="178" t="s">
        <v>659</v>
      </c>
      <c r="J23" s="180" t="s">
        <v>102</v>
      </c>
      <c r="K23" s="180" t="s">
        <v>102</v>
      </c>
      <c r="L23" s="181">
        <f>SUMIF(CSV!$G:$G,"="&amp;A23,CSV!$K:$K)</f>
        <v>0</v>
      </c>
      <c r="M23" s="188">
        <f>SUMIF(CSV!$G:$G,"="&amp;A23,CSV!$L:$L)</f>
        <v>0</v>
      </c>
      <c r="N23" s="184">
        <f>SUMIF(CSV!$G:$G,"="&amp;A23,CSV!$M:$M)</f>
        <v>0</v>
      </c>
      <c r="O23" s="192">
        <f>SUMIF(CSV!$G:$G,"="&amp;A23,CSV!$O:$O)</f>
        <v>0</v>
      </c>
      <c r="P23" s="192">
        <f>SUMIF(CSV!$G:$G,"="&amp;A23,CSV!$P:$P)</f>
        <v>0</v>
      </c>
      <c r="Q23" s="192">
        <f>SUMIF(CSV!$G:$G,"="&amp;A23,CSV!$Q:$Q)</f>
        <v>0</v>
      </c>
      <c r="R23" s="193">
        <f>SUMIF(CSV!$G:$G,"="&amp;A23,CSV!$R:$R)</f>
        <v>0</v>
      </c>
    </row>
    <row r="24" spans="1:18" ht="15" customHeight="1">
      <c r="A24" t="str">
        <f>CSV!G23</f>
        <v/>
      </c>
      <c r="B24" s="178" t="str">
        <f>IF(AND(F24=0,OR(C24="",C24=0)),"",VLOOKUP(C24,TableForCSVReference,Library!$BQ$1,FALSE))</f>
        <v/>
      </c>
      <c r="C24" s="178" t="str">
        <f>IFERROR(_xlfn.IFNA(VLOOKUP(A24,CSV!$G$4:$H$79,2,FALSE),0),0)</f>
        <v/>
      </c>
      <c r="D24" s="179" t="str">
        <f t="shared" si="0"/>
        <v/>
      </c>
      <c r="E24" s="178">
        <f t="shared" si="1"/>
        <v>0</v>
      </c>
      <c r="F24" s="178">
        <v>0</v>
      </c>
      <c r="G24" s="178">
        <f t="shared" si="2"/>
        <v>0</v>
      </c>
      <c r="H24" s="178" t="s">
        <v>659</v>
      </c>
      <c r="I24" s="178" t="s">
        <v>659</v>
      </c>
      <c r="J24" s="180" t="s">
        <v>102</v>
      </c>
      <c r="K24" s="180" t="s">
        <v>102</v>
      </c>
      <c r="L24" s="181">
        <f>SUMIF(CSV!$G:$G,"="&amp;A24,CSV!$K:$K)</f>
        <v>0</v>
      </c>
      <c r="M24" s="188">
        <f>SUMIF(CSV!$G:$G,"="&amp;A24,CSV!$L:$L)</f>
        <v>0</v>
      </c>
      <c r="N24" s="184">
        <f>SUMIF(CSV!$G:$G,"="&amp;A24,CSV!$M:$M)</f>
        <v>0</v>
      </c>
      <c r="O24" s="192">
        <f>SUMIF(CSV!$G:$G,"="&amp;A24,CSV!$O:$O)</f>
        <v>0</v>
      </c>
      <c r="P24" s="192">
        <f>SUMIF(CSV!$G:$G,"="&amp;A24,CSV!$P:$P)</f>
        <v>0</v>
      </c>
      <c r="Q24" s="192">
        <f>SUMIF(CSV!$G:$G,"="&amp;A24,CSV!$Q:$Q)</f>
        <v>0</v>
      </c>
      <c r="R24" s="193">
        <f>SUMIF(CSV!$G:$G,"="&amp;A24,CSV!$R:$R)</f>
        <v>0</v>
      </c>
    </row>
    <row r="25" spans="1:18" ht="15" customHeight="1">
      <c r="A25" t="str">
        <f>CSV!G24</f>
        <v/>
      </c>
      <c r="B25" s="178" t="str">
        <f>IF(AND(F25=0,OR(C25="",C25=0)),"",VLOOKUP(C25,TableForCSVReference,Library!$BQ$1,FALSE))</f>
        <v/>
      </c>
      <c r="C25" s="178" t="str">
        <f>IFERROR(_xlfn.IFNA(VLOOKUP(A25,CSV!$G$4:$H$79,2,FALSE),0),0)</f>
        <v/>
      </c>
      <c r="D25" s="179" t="str">
        <f t="shared" si="0"/>
        <v/>
      </c>
      <c r="E25" s="178">
        <f t="shared" si="1"/>
        <v>0</v>
      </c>
      <c r="F25" s="178">
        <v>0</v>
      </c>
      <c r="G25" s="178">
        <f t="shared" si="2"/>
        <v>0</v>
      </c>
      <c r="H25" s="178" t="s">
        <v>659</v>
      </c>
      <c r="I25" s="178" t="s">
        <v>659</v>
      </c>
      <c r="J25" s="180" t="s">
        <v>102</v>
      </c>
      <c r="K25" s="180" t="s">
        <v>102</v>
      </c>
      <c r="L25" s="181">
        <f>SUMIF(CSV!$G:$G,"="&amp;A25,CSV!$K:$K)</f>
        <v>0</v>
      </c>
      <c r="M25" s="188">
        <f>SUMIF(CSV!$G:$G,"="&amp;A25,CSV!$L:$L)</f>
        <v>0</v>
      </c>
      <c r="N25" s="184">
        <f>SUMIF(CSV!$G:$G,"="&amp;A25,CSV!$M:$M)</f>
        <v>0</v>
      </c>
      <c r="O25" s="192">
        <f>SUMIF(CSV!$G:$G,"="&amp;A25,CSV!$O:$O)</f>
        <v>0</v>
      </c>
      <c r="P25" s="192">
        <f>SUMIF(CSV!$G:$G,"="&amp;A25,CSV!$P:$P)</f>
        <v>0</v>
      </c>
      <c r="Q25" s="192">
        <f>SUMIF(CSV!$G:$G,"="&amp;A25,CSV!$Q:$Q)</f>
        <v>0</v>
      </c>
      <c r="R25" s="193">
        <f>SUMIF(CSV!$G:$G,"="&amp;A25,CSV!$R:$R)</f>
        <v>0</v>
      </c>
    </row>
    <row r="26" spans="1:18" ht="15" customHeight="1">
      <c r="A26" t="str">
        <f>CSV!G25</f>
        <v/>
      </c>
      <c r="B26" s="178" t="str">
        <f>IF(AND(F26=0,OR(C26="",C26=0)),"",VLOOKUP(C26,TableForCSVReference,Library!$BQ$1,FALSE))</f>
        <v/>
      </c>
      <c r="C26" s="178" t="str">
        <f>IFERROR(_xlfn.IFNA(VLOOKUP(A26,CSV!$G$4:$H$79,2,FALSE),0),0)</f>
        <v/>
      </c>
      <c r="D26" s="179" t="str">
        <f t="shared" si="0"/>
        <v/>
      </c>
      <c r="E26" s="178">
        <f t="shared" si="1"/>
        <v>0</v>
      </c>
      <c r="F26" s="178">
        <v>0</v>
      </c>
      <c r="G26" s="178">
        <f t="shared" si="2"/>
        <v>0</v>
      </c>
      <c r="H26" s="178" t="s">
        <v>659</v>
      </c>
      <c r="I26" s="178" t="s">
        <v>659</v>
      </c>
      <c r="J26" s="180" t="s">
        <v>102</v>
      </c>
      <c r="K26" s="180" t="s">
        <v>102</v>
      </c>
      <c r="L26" s="181">
        <f>SUMIF(CSV!$G:$G,"="&amp;A26,CSV!$K:$K)</f>
        <v>0</v>
      </c>
      <c r="M26" s="188">
        <f>SUMIF(CSV!$G:$G,"="&amp;A26,CSV!$L:$L)</f>
        <v>0</v>
      </c>
      <c r="N26" s="184">
        <f>SUMIF(CSV!$G:$G,"="&amp;A26,CSV!$M:$M)</f>
        <v>0</v>
      </c>
      <c r="O26" s="192">
        <f>SUMIF(CSV!$G:$G,"="&amp;A26,CSV!$O:$O)</f>
        <v>0</v>
      </c>
      <c r="P26" s="192">
        <f>SUMIF(CSV!$G:$G,"="&amp;A26,CSV!$P:$P)</f>
        <v>0</v>
      </c>
      <c r="Q26" s="192">
        <f>SUMIF(CSV!$G:$G,"="&amp;A26,CSV!$Q:$Q)</f>
        <v>0</v>
      </c>
      <c r="R26" s="193">
        <f>SUMIF(CSV!$G:$G,"="&amp;A26,CSV!$R:$R)</f>
        <v>0</v>
      </c>
    </row>
    <row r="27" spans="1:18" ht="15" customHeight="1">
      <c r="A27" t="str">
        <f>CSV!G26</f>
        <v/>
      </c>
      <c r="B27" s="178" t="str">
        <f>IF(AND(F27=0,OR(C27="",C27=0)),"",VLOOKUP(C27,TableForCSVReference,Library!$BQ$1,FALSE))</f>
        <v/>
      </c>
      <c r="C27" s="178" t="str">
        <f>IFERROR(_xlfn.IFNA(VLOOKUP(A27,CSV!$G$4:$H$79,2,FALSE),0),0)</f>
        <v/>
      </c>
      <c r="D27" s="179" t="str">
        <f t="shared" si="0"/>
        <v/>
      </c>
      <c r="E27" s="178">
        <f t="shared" si="1"/>
        <v>0</v>
      </c>
      <c r="F27" s="178">
        <v>0</v>
      </c>
      <c r="G27" s="178">
        <f t="shared" si="2"/>
        <v>0</v>
      </c>
      <c r="H27" s="178" t="s">
        <v>659</v>
      </c>
      <c r="I27" s="178" t="s">
        <v>659</v>
      </c>
      <c r="J27" s="180" t="s">
        <v>102</v>
      </c>
      <c r="K27" s="180" t="s">
        <v>102</v>
      </c>
      <c r="L27" s="181">
        <f>SUMIF(CSV!$G:$G,"="&amp;A27,CSV!$K:$K)</f>
        <v>0</v>
      </c>
      <c r="M27" s="188">
        <f>SUMIF(CSV!$G:$G,"="&amp;A27,CSV!$L:$L)</f>
        <v>0</v>
      </c>
      <c r="N27" s="184">
        <f>SUMIF(CSV!$G:$G,"="&amp;A27,CSV!$M:$M)</f>
        <v>0</v>
      </c>
      <c r="O27" s="192">
        <f>SUMIF(CSV!$G:$G,"="&amp;A27,CSV!$O:$O)</f>
        <v>0</v>
      </c>
      <c r="P27" s="192">
        <f>SUMIF(CSV!$G:$G,"="&amp;A27,CSV!$P:$P)</f>
        <v>0</v>
      </c>
      <c r="Q27" s="192">
        <f>SUMIF(CSV!$G:$G,"="&amp;A27,CSV!$Q:$Q)</f>
        <v>0</v>
      </c>
      <c r="R27" s="193">
        <f>SUMIF(CSV!$G:$G,"="&amp;A27,CSV!$R:$R)</f>
        <v>0</v>
      </c>
    </row>
    <row r="28" spans="1:18" ht="15" customHeight="1">
      <c r="A28">
        <f>CSV!G27</f>
        <v>0</v>
      </c>
      <c r="B28" s="178" t="str">
        <f>IF(AND(F28=0,OR(C28="",C28=0)),"",VLOOKUP(C28,TableForCSVReference,Library!$BQ$1,FALSE))</f>
        <v/>
      </c>
      <c r="C28" s="178">
        <f>IFERROR(_xlfn.IFNA(VLOOKUP(A28,CSV!$G$4:$H$79,2,FALSE),0),0)</f>
        <v>0</v>
      </c>
      <c r="D28" s="179">
        <f t="shared" si="0"/>
        <v>0</v>
      </c>
      <c r="E28" s="178">
        <f t="shared" si="1"/>
        <v>0</v>
      </c>
      <c r="F28" s="178">
        <v>0</v>
      </c>
      <c r="G28" s="178">
        <f t="shared" si="2"/>
        <v>0</v>
      </c>
      <c r="H28" s="178" t="s">
        <v>659</v>
      </c>
      <c r="I28" s="178" t="s">
        <v>659</v>
      </c>
      <c r="J28" s="180" t="s">
        <v>102</v>
      </c>
      <c r="K28" s="180" t="s">
        <v>102</v>
      </c>
      <c r="L28" s="181">
        <f>SUMIF(CSV!$G:$G,"="&amp;A28,CSV!$K:$K)</f>
        <v>0</v>
      </c>
      <c r="M28" s="188">
        <f>SUMIF(CSV!$G:$G,"="&amp;A28,CSV!$L:$L)</f>
        <v>0</v>
      </c>
      <c r="N28" s="184">
        <f>SUMIF(CSV!$G:$G,"="&amp;A28,CSV!$M:$M)</f>
        <v>0</v>
      </c>
      <c r="O28" s="192">
        <f>SUMIF(CSV!$G:$G,"="&amp;A28,CSV!$O:$O)</f>
        <v>0</v>
      </c>
      <c r="P28" s="192">
        <f>SUMIF(CSV!$G:$G,"="&amp;A28,CSV!$P:$P)</f>
        <v>0</v>
      </c>
      <c r="Q28" s="192">
        <f>SUMIF(CSV!$G:$G,"="&amp;A28,CSV!$Q:$Q)</f>
        <v>0</v>
      </c>
      <c r="R28" s="193">
        <f>SUMIF(CSV!$G:$G,"="&amp;A28,CSV!$R:$R)</f>
        <v>0</v>
      </c>
    </row>
    <row r="29" spans="1:18" ht="15" customHeight="1">
      <c r="A29" t="str">
        <f>CSV!G28</f>
        <v/>
      </c>
      <c r="B29" s="178" t="str">
        <f>IF(AND(F29=0,OR(C29="",C29=0)),"",VLOOKUP(C29,TableForCSVReference,Library!$BQ$1,FALSE))</f>
        <v/>
      </c>
      <c r="C29" s="178" t="str">
        <f>IFERROR(_xlfn.IFNA(VLOOKUP(A29,CSV!$G$4:$H$79,2,FALSE),0),0)</f>
        <v/>
      </c>
      <c r="D29" s="179" t="str">
        <f t="shared" si="0"/>
        <v/>
      </c>
      <c r="E29" s="178">
        <f t="shared" si="1"/>
        <v>0</v>
      </c>
      <c r="F29" s="178">
        <v>0</v>
      </c>
      <c r="G29" s="178">
        <f t="shared" si="2"/>
        <v>0</v>
      </c>
      <c r="H29" s="178" t="s">
        <v>659</v>
      </c>
      <c r="I29" s="178" t="s">
        <v>659</v>
      </c>
      <c r="J29" s="180" t="s">
        <v>102</v>
      </c>
      <c r="K29" s="180" t="s">
        <v>102</v>
      </c>
      <c r="L29" s="181">
        <f>SUMIF(CSV!$G:$G,"="&amp;A29,CSV!$K:$K)</f>
        <v>0</v>
      </c>
      <c r="M29" s="188">
        <f>SUMIF(CSV!$G:$G,"="&amp;A29,CSV!$L:$L)</f>
        <v>0</v>
      </c>
      <c r="N29" s="184">
        <f>SUMIF(CSV!$G:$G,"="&amp;A29,CSV!$M:$M)</f>
        <v>0</v>
      </c>
      <c r="O29" s="192">
        <f>SUMIF(CSV!$G:$G,"="&amp;A29,CSV!$O:$O)</f>
        <v>0</v>
      </c>
      <c r="P29" s="192">
        <f>SUMIF(CSV!$G:$G,"="&amp;A29,CSV!$P:$P)</f>
        <v>0</v>
      </c>
      <c r="Q29" s="192">
        <f>SUMIF(CSV!$G:$G,"="&amp;A29,CSV!$Q:$Q)</f>
        <v>0</v>
      </c>
      <c r="R29" s="193">
        <f>SUMIF(CSV!$G:$G,"="&amp;A29,CSV!$R:$R)</f>
        <v>0</v>
      </c>
    </row>
    <row r="30" spans="1:18" ht="15" customHeight="1">
      <c r="A30">
        <f>CSV!G29</f>
        <v>0</v>
      </c>
      <c r="B30" s="178" t="str">
        <f>IF(AND(F30=0,OR(C30="",C30=0)),"",VLOOKUP(C30,TableForCSVReference,Library!$BQ$1,FALSE))</f>
        <v/>
      </c>
      <c r="C30" s="178">
        <f>IFERROR(_xlfn.IFNA(VLOOKUP(A30,CSV!$G$4:$H$79,2,FALSE),0),0)</f>
        <v>0</v>
      </c>
      <c r="D30" s="179">
        <f t="shared" si="0"/>
        <v>0</v>
      </c>
      <c r="E30" s="178">
        <f t="shared" si="1"/>
        <v>0</v>
      </c>
      <c r="F30" s="178">
        <v>0</v>
      </c>
      <c r="G30" s="178">
        <f t="shared" si="2"/>
        <v>0</v>
      </c>
      <c r="H30" s="178" t="s">
        <v>659</v>
      </c>
      <c r="I30" s="178" t="s">
        <v>659</v>
      </c>
      <c r="J30" s="180" t="s">
        <v>102</v>
      </c>
      <c r="K30" s="180" t="s">
        <v>102</v>
      </c>
      <c r="L30" s="181">
        <f>SUMIF(CSV!$G:$G,"="&amp;A30,CSV!$K:$K)</f>
        <v>0</v>
      </c>
      <c r="M30" s="188">
        <f>SUMIF(CSV!$G:$G,"="&amp;A30,CSV!$L:$L)</f>
        <v>0</v>
      </c>
      <c r="N30" s="184">
        <f>SUMIF(CSV!$G:$G,"="&amp;A30,CSV!$M:$M)</f>
        <v>0</v>
      </c>
      <c r="O30" s="192">
        <f>SUMIF(CSV!$G:$G,"="&amp;A30,CSV!$O:$O)</f>
        <v>0</v>
      </c>
      <c r="P30" s="192">
        <f>SUMIF(CSV!$G:$G,"="&amp;A30,CSV!$P:$P)</f>
        <v>0</v>
      </c>
      <c r="Q30" s="192">
        <f>SUMIF(CSV!$G:$G,"="&amp;A30,CSV!$Q:$Q)</f>
        <v>0</v>
      </c>
      <c r="R30" s="193">
        <f>SUMIF(CSV!$G:$G,"="&amp;A30,CSV!$R:$R)</f>
        <v>0</v>
      </c>
    </row>
    <row r="31" spans="1:18" ht="15" customHeight="1">
      <c r="A31" t="str">
        <f>CSV!G30</f>
        <v/>
      </c>
      <c r="B31" s="178" t="str">
        <f>IF(AND(F31=0,OR(C31="",C31=0)),"",VLOOKUP(C31,TableForCSVReference,Library!$BQ$1,FALSE))</f>
        <v/>
      </c>
      <c r="C31" s="178" t="str">
        <f>IFERROR(_xlfn.IFNA(VLOOKUP(A31,CSV!$G$4:$H$79,2,FALSE),0),0)</f>
        <v/>
      </c>
      <c r="D31" s="179" t="str">
        <f t="shared" si="0"/>
        <v/>
      </c>
      <c r="E31" s="178">
        <f t="shared" si="1"/>
        <v>0</v>
      </c>
      <c r="F31" s="178">
        <v>0</v>
      </c>
      <c r="G31" s="178">
        <f t="shared" si="2"/>
        <v>0</v>
      </c>
      <c r="H31" s="178" t="s">
        <v>659</v>
      </c>
      <c r="I31" s="178" t="s">
        <v>659</v>
      </c>
      <c r="J31" s="180" t="s">
        <v>102</v>
      </c>
      <c r="K31" s="180" t="s">
        <v>102</v>
      </c>
      <c r="L31" s="181">
        <f>SUMIF(CSV!$G:$G,"="&amp;A31,CSV!$K:$K)</f>
        <v>0</v>
      </c>
      <c r="M31" s="188">
        <f>SUMIF(CSV!$G:$G,"="&amp;A31,CSV!$L:$L)</f>
        <v>0</v>
      </c>
      <c r="N31" s="184">
        <f>SUMIF(CSV!$G:$G,"="&amp;A31,CSV!$M:$M)</f>
        <v>0</v>
      </c>
      <c r="O31" s="192">
        <f>SUMIF(CSV!$G:$G,"="&amp;A31,CSV!$O:$O)</f>
        <v>0</v>
      </c>
      <c r="P31" s="192">
        <f>SUMIF(CSV!$G:$G,"="&amp;A31,CSV!$P:$P)</f>
        <v>0</v>
      </c>
      <c r="Q31" s="192">
        <f>SUMIF(CSV!$G:$G,"="&amp;A31,CSV!$Q:$Q)</f>
        <v>0</v>
      </c>
      <c r="R31" s="193">
        <f>SUMIF(CSV!$G:$G,"="&amp;A31,CSV!$R:$R)</f>
        <v>0</v>
      </c>
    </row>
    <row r="32" spans="1:18" ht="15" customHeight="1">
      <c r="A32" t="str">
        <f>CSV!G31</f>
        <v/>
      </c>
      <c r="B32" s="178" t="str">
        <f>IF(AND(F32=0,OR(C32="",C32=0)),"",VLOOKUP(C32,TableForCSVReference,Library!$BQ$1,FALSE))</f>
        <v/>
      </c>
      <c r="C32" s="178" t="str">
        <f>IFERROR(_xlfn.IFNA(VLOOKUP(A32,CSV!$G$4:$H$79,2,FALSE),0),0)</f>
        <v/>
      </c>
      <c r="D32" s="179" t="str">
        <f t="shared" si="0"/>
        <v/>
      </c>
      <c r="E32" s="178">
        <f t="shared" si="1"/>
        <v>0</v>
      </c>
      <c r="F32" s="178">
        <v>0</v>
      </c>
      <c r="G32" s="178">
        <f t="shared" si="2"/>
        <v>0</v>
      </c>
      <c r="H32" s="178" t="s">
        <v>659</v>
      </c>
      <c r="I32" s="178" t="s">
        <v>659</v>
      </c>
      <c r="J32" s="180" t="s">
        <v>102</v>
      </c>
      <c r="K32" s="180" t="s">
        <v>102</v>
      </c>
      <c r="L32" s="181">
        <f>SUMIF(CSV!$G:$G,"="&amp;A32,CSV!$K:$K)</f>
        <v>0</v>
      </c>
      <c r="M32" s="188">
        <f>SUMIF(CSV!$G:$G,"="&amp;A32,CSV!$L:$L)</f>
        <v>0</v>
      </c>
      <c r="N32" s="184">
        <f>SUMIF(CSV!$G:$G,"="&amp;A32,CSV!$M:$M)</f>
        <v>0</v>
      </c>
      <c r="O32" s="192">
        <f>SUMIF(CSV!$G:$G,"="&amp;A32,CSV!$O:$O)</f>
        <v>0</v>
      </c>
      <c r="P32" s="192">
        <f>SUMIF(CSV!$G:$G,"="&amp;A32,CSV!$P:$P)</f>
        <v>0</v>
      </c>
      <c r="Q32" s="192">
        <f>SUMIF(CSV!$G:$G,"="&amp;A32,CSV!$Q:$Q)</f>
        <v>0</v>
      </c>
      <c r="R32" s="193">
        <f>SUMIF(CSV!$G:$G,"="&amp;A32,CSV!$R:$R)</f>
        <v>0</v>
      </c>
    </row>
    <row r="33" spans="1:18" ht="15" customHeight="1">
      <c r="A33" t="str">
        <f>CSV!G32</f>
        <v/>
      </c>
      <c r="B33" s="178" t="str">
        <f>IF(AND(F33=0,OR(C33="",C33=0)),"",VLOOKUP(C33,TableForCSVReference,Library!$BQ$1,FALSE))</f>
        <v/>
      </c>
      <c r="C33" s="178" t="str">
        <f>IFERROR(_xlfn.IFNA(VLOOKUP(A33,CSV!$G$4:$H$79,2,FALSE),0),0)</f>
        <v/>
      </c>
      <c r="D33" s="179" t="str">
        <f t="shared" si="0"/>
        <v/>
      </c>
      <c r="E33" s="178">
        <f t="shared" si="1"/>
        <v>0</v>
      </c>
      <c r="F33" s="178">
        <v>0</v>
      </c>
      <c r="G33" s="178">
        <f t="shared" si="2"/>
        <v>0</v>
      </c>
      <c r="H33" s="178" t="s">
        <v>659</v>
      </c>
      <c r="I33" s="178" t="s">
        <v>659</v>
      </c>
      <c r="J33" s="180" t="s">
        <v>102</v>
      </c>
      <c r="K33" s="180" t="s">
        <v>102</v>
      </c>
      <c r="L33" s="181">
        <f>SUMIF(CSV!$G:$G,"="&amp;A33,CSV!$K:$K)</f>
        <v>0</v>
      </c>
      <c r="M33" s="188">
        <f>SUMIF(CSV!$G:$G,"="&amp;A33,CSV!$L:$L)</f>
        <v>0</v>
      </c>
      <c r="N33" s="184">
        <f>SUMIF(CSV!$G:$G,"="&amp;A33,CSV!$M:$M)</f>
        <v>0</v>
      </c>
      <c r="O33" s="192">
        <f>SUMIF(CSV!$G:$G,"="&amp;A33,CSV!$O:$O)</f>
        <v>0</v>
      </c>
      <c r="P33" s="192">
        <f>SUMIF(CSV!$G:$G,"="&amp;A33,CSV!$P:$P)</f>
        <v>0</v>
      </c>
      <c r="Q33" s="192">
        <f>SUMIF(CSV!$G:$G,"="&amp;A33,CSV!$Q:$Q)</f>
        <v>0</v>
      </c>
      <c r="R33" s="193">
        <f>SUMIF(CSV!$G:$G,"="&amp;A33,CSV!$R:$R)</f>
        <v>0</v>
      </c>
    </row>
    <row r="34" spans="1:18" ht="15" customHeight="1">
      <c r="A34" t="str">
        <f>CSV!G33</f>
        <v/>
      </c>
      <c r="B34" s="178" t="str">
        <f>IF(AND(F34=0,OR(C34="",C34=0)),"",VLOOKUP(C34,TableForCSVReference,Library!$BQ$1,FALSE))</f>
        <v/>
      </c>
      <c r="C34" s="178" t="str">
        <f>IFERROR(_xlfn.IFNA(VLOOKUP(A34,CSV!$G$4:$H$79,2,FALSE),0),0)</f>
        <v/>
      </c>
      <c r="D34" s="179" t="str">
        <f t="shared" si="0"/>
        <v/>
      </c>
      <c r="E34" s="178">
        <f t="shared" si="1"/>
        <v>0</v>
      </c>
      <c r="F34" s="178">
        <v>0</v>
      </c>
      <c r="G34" s="178">
        <f t="shared" si="2"/>
        <v>0</v>
      </c>
      <c r="H34" s="178" t="s">
        <v>659</v>
      </c>
      <c r="I34" s="178" t="s">
        <v>659</v>
      </c>
      <c r="J34" s="180" t="s">
        <v>102</v>
      </c>
      <c r="K34" s="180" t="s">
        <v>102</v>
      </c>
      <c r="L34" s="181">
        <f>SUMIF(CSV!$G:$G,"="&amp;A34,CSV!$K:$K)</f>
        <v>0</v>
      </c>
      <c r="M34" s="188">
        <f>SUMIF(CSV!$G:$G,"="&amp;A34,CSV!$L:$L)</f>
        <v>0</v>
      </c>
      <c r="N34" s="184">
        <f>SUMIF(CSV!$G:$G,"="&amp;A34,CSV!$M:$M)</f>
        <v>0</v>
      </c>
      <c r="O34" s="192">
        <f>SUMIF(CSV!$G:$G,"="&amp;A34,CSV!$O:$O)</f>
        <v>0</v>
      </c>
      <c r="P34" s="192">
        <f>SUMIF(CSV!$G:$G,"="&amp;A34,CSV!$P:$P)</f>
        <v>0</v>
      </c>
      <c r="Q34" s="192">
        <f>SUMIF(CSV!$G:$G,"="&amp;A34,CSV!$Q:$Q)</f>
        <v>0</v>
      </c>
      <c r="R34" s="193">
        <f>SUMIF(CSV!$G:$G,"="&amp;A34,CSV!$R:$R)</f>
        <v>0</v>
      </c>
    </row>
    <row r="35" spans="1:18" ht="15" customHeight="1">
      <c r="A35" t="str">
        <f>CSV!G34</f>
        <v/>
      </c>
      <c r="B35" s="178" t="str">
        <f>IF(AND(F35=0,OR(C35="",C35=0)),"",VLOOKUP(C35,TableForCSVReference,Library!$BQ$1,FALSE))</f>
        <v/>
      </c>
      <c r="C35" s="178" t="str">
        <f>IFERROR(_xlfn.IFNA(VLOOKUP(A35,CSV!$G$4:$H$79,2,FALSE),0),0)</f>
        <v/>
      </c>
      <c r="D35" s="179" t="str">
        <f t="shared" si="0"/>
        <v/>
      </c>
      <c r="E35" s="178">
        <f t="shared" si="1"/>
        <v>0</v>
      </c>
      <c r="F35" s="178">
        <v>0</v>
      </c>
      <c r="G35" s="178">
        <f t="shared" si="2"/>
        <v>0</v>
      </c>
      <c r="H35" s="178" t="s">
        <v>659</v>
      </c>
      <c r="I35" s="178" t="s">
        <v>659</v>
      </c>
      <c r="J35" s="180" t="s">
        <v>102</v>
      </c>
      <c r="K35" s="180" t="s">
        <v>102</v>
      </c>
      <c r="L35" s="181">
        <f>SUMIF(CSV!$G:$G,"="&amp;A35,CSV!$K:$K)</f>
        <v>0</v>
      </c>
      <c r="M35" s="188">
        <f>SUMIF(CSV!$G:$G,"="&amp;A35,CSV!$L:$L)</f>
        <v>0</v>
      </c>
      <c r="N35" s="184">
        <f>SUMIF(CSV!$G:$G,"="&amp;A35,CSV!$M:$M)</f>
        <v>0</v>
      </c>
      <c r="O35" s="192">
        <f>SUMIF(CSV!$G:$G,"="&amp;A35,CSV!$O:$O)</f>
        <v>0</v>
      </c>
      <c r="P35" s="192">
        <f>SUMIF(CSV!$G:$G,"="&amp;A35,CSV!$P:$P)</f>
        <v>0</v>
      </c>
      <c r="Q35" s="192">
        <f>SUMIF(CSV!$G:$G,"="&amp;A35,CSV!$Q:$Q)</f>
        <v>0</v>
      </c>
      <c r="R35" s="193">
        <f>SUMIF(CSV!$G:$G,"="&amp;A35,CSV!$R:$R)</f>
        <v>0</v>
      </c>
    </row>
    <row r="36" spans="1:18" ht="15" customHeight="1">
      <c r="A36" t="str">
        <f>CSV!G35</f>
        <v/>
      </c>
      <c r="B36" s="178" t="str">
        <f>IF(AND(F36=0,OR(C36="",C36=0)),"",VLOOKUP(C36,TableForCSVReference,Library!$BQ$1,FALSE))</f>
        <v/>
      </c>
      <c r="C36" s="178" t="str">
        <f>IFERROR(_xlfn.IFNA(VLOOKUP(A36,CSV!$G$4:$H$79,2,FALSE),0),0)</f>
        <v/>
      </c>
      <c r="D36" s="179" t="str">
        <f t="shared" si="0"/>
        <v/>
      </c>
      <c r="E36" s="178">
        <f t="shared" si="1"/>
        <v>0</v>
      </c>
      <c r="F36" s="178">
        <v>0</v>
      </c>
      <c r="G36" s="178">
        <f t="shared" si="2"/>
        <v>0</v>
      </c>
      <c r="H36" s="178" t="s">
        <v>659</v>
      </c>
      <c r="I36" s="178" t="s">
        <v>659</v>
      </c>
      <c r="J36" s="180" t="s">
        <v>102</v>
      </c>
      <c r="K36" s="180" t="s">
        <v>102</v>
      </c>
      <c r="L36" s="181">
        <f>SUMIF(CSV!$G:$G,"="&amp;A36,CSV!$K:$K)</f>
        <v>0</v>
      </c>
      <c r="M36" s="188">
        <f>SUMIF(CSV!$G:$G,"="&amp;A36,CSV!$L:$L)</f>
        <v>0</v>
      </c>
      <c r="N36" s="184">
        <f>SUMIF(CSV!$G:$G,"="&amp;A36,CSV!$M:$M)</f>
        <v>0</v>
      </c>
      <c r="O36" s="192">
        <f>SUMIF(CSV!$G:$G,"="&amp;A36,CSV!$O:$O)</f>
        <v>0</v>
      </c>
      <c r="P36" s="192">
        <f>SUMIF(CSV!$G:$G,"="&amp;A36,CSV!$P:$P)</f>
        <v>0</v>
      </c>
      <c r="Q36" s="192">
        <f>SUMIF(CSV!$G:$G,"="&amp;A36,CSV!$Q:$Q)</f>
        <v>0</v>
      </c>
      <c r="R36" s="193">
        <f>SUMIF(CSV!$G:$G,"="&amp;A36,CSV!$R:$R)</f>
        <v>0</v>
      </c>
    </row>
    <row r="37" spans="1:18" ht="15" customHeight="1">
      <c r="A37" t="str">
        <f>CSV!G36</f>
        <v/>
      </c>
      <c r="B37" s="178" t="str">
        <f>IF(AND(F37=0,OR(C37="",C37=0)),"",VLOOKUP(C37,TableForCSVReference,Library!$BQ$1,FALSE))</f>
        <v/>
      </c>
      <c r="C37" s="178" t="str">
        <f>IFERROR(_xlfn.IFNA(VLOOKUP(A37,CSV!$G$4:$H$79,2,FALSE),0),0)</f>
        <v/>
      </c>
      <c r="D37" s="179" t="str">
        <f t="shared" si="0"/>
        <v/>
      </c>
      <c r="E37" s="178">
        <f t="shared" si="1"/>
        <v>0</v>
      </c>
      <c r="F37" s="178">
        <v>0</v>
      </c>
      <c r="G37" s="178">
        <f t="shared" si="2"/>
        <v>0</v>
      </c>
      <c r="H37" s="178" t="s">
        <v>659</v>
      </c>
      <c r="I37" s="178" t="s">
        <v>659</v>
      </c>
      <c r="J37" s="180" t="s">
        <v>102</v>
      </c>
      <c r="K37" s="180" t="s">
        <v>102</v>
      </c>
      <c r="L37" s="181">
        <f>SUMIF(CSV!$G:$G,"="&amp;A37,CSV!$K:$K)</f>
        <v>0</v>
      </c>
      <c r="M37" s="188">
        <f>SUMIF(CSV!$G:$G,"="&amp;A37,CSV!$L:$L)</f>
        <v>0</v>
      </c>
      <c r="N37" s="184">
        <f>SUMIF(CSV!$G:$G,"="&amp;A37,CSV!$M:$M)</f>
        <v>0</v>
      </c>
      <c r="O37" s="192">
        <f>SUMIF(CSV!$G:$G,"="&amp;A37,CSV!$O:$O)</f>
        <v>0</v>
      </c>
      <c r="P37" s="192">
        <f>SUMIF(CSV!$G:$G,"="&amp;A37,CSV!$P:$P)</f>
        <v>0</v>
      </c>
      <c r="Q37" s="192">
        <f>SUMIF(CSV!$G:$G,"="&amp;A37,CSV!$Q:$Q)</f>
        <v>0</v>
      </c>
      <c r="R37" s="193">
        <f>SUMIF(CSV!$G:$G,"="&amp;A37,CSV!$R:$R)</f>
        <v>0</v>
      </c>
    </row>
    <row r="38" spans="1:18" ht="15" customHeight="1">
      <c r="A38" t="str">
        <f>CSV!G37</f>
        <v/>
      </c>
      <c r="B38" s="178" t="str">
        <f>IF(AND(F38=0,OR(C38="",C38=0)),"",VLOOKUP(C38,TableForCSVReference,Library!$BQ$1,FALSE))</f>
        <v/>
      </c>
      <c r="C38" s="178" t="str">
        <f>IFERROR(_xlfn.IFNA(VLOOKUP(A38,CSV!$G$4:$H$79,2,FALSE),0),0)</f>
        <v/>
      </c>
      <c r="D38" s="179" t="str">
        <f t="shared" si="0"/>
        <v/>
      </c>
      <c r="E38" s="178">
        <f t="shared" si="1"/>
        <v>0</v>
      </c>
      <c r="F38" s="178">
        <v>0</v>
      </c>
      <c r="G38" s="178">
        <f t="shared" si="2"/>
        <v>0</v>
      </c>
      <c r="H38" s="178" t="s">
        <v>659</v>
      </c>
      <c r="I38" s="178" t="s">
        <v>659</v>
      </c>
      <c r="J38" s="180" t="s">
        <v>102</v>
      </c>
      <c r="K38" s="180" t="s">
        <v>102</v>
      </c>
      <c r="L38" s="181">
        <f>SUMIF(CSV!$G:$G,"="&amp;A38,CSV!$K:$K)</f>
        <v>0</v>
      </c>
      <c r="M38" s="188">
        <f>SUMIF(CSV!$G:$G,"="&amp;A38,CSV!$L:$L)</f>
        <v>0</v>
      </c>
      <c r="N38" s="184">
        <f>SUMIF(CSV!$G:$G,"="&amp;A38,CSV!$M:$M)</f>
        <v>0</v>
      </c>
      <c r="O38" s="192">
        <f>SUMIF(CSV!$G:$G,"="&amp;A38,CSV!$O:$O)</f>
        <v>0</v>
      </c>
      <c r="P38" s="192">
        <f>SUMIF(CSV!$G:$G,"="&amp;A38,CSV!$P:$P)</f>
        <v>0</v>
      </c>
      <c r="Q38" s="192">
        <f>SUMIF(CSV!$G:$G,"="&amp;A38,CSV!$Q:$Q)</f>
        <v>0</v>
      </c>
      <c r="R38" s="193">
        <f>SUMIF(CSV!$G:$G,"="&amp;A38,CSV!$R:$R)</f>
        <v>0</v>
      </c>
    </row>
    <row r="39" spans="1:18" ht="15" customHeight="1">
      <c r="A39" t="str">
        <f>CSV!G38</f>
        <v/>
      </c>
      <c r="B39" s="178" t="str">
        <f>IF(AND(F39=0,OR(C39="",C39=0)),"",VLOOKUP(C39,TableForCSVReference,Library!$BQ$1,FALSE))</f>
        <v/>
      </c>
      <c r="C39" s="178" t="str">
        <f>IFERROR(_xlfn.IFNA(VLOOKUP(A39,CSV!$G$4:$H$79,2,FALSE),0),0)</f>
        <v/>
      </c>
      <c r="D39" s="179" t="str">
        <f t="shared" si="0"/>
        <v/>
      </c>
      <c r="E39" s="178">
        <f t="shared" si="1"/>
        <v>0</v>
      </c>
      <c r="F39" s="178">
        <v>0</v>
      </c>
      <c r="G39" s="178">
        <f t="shared" si="2"/>
        <v>0</v>
      </c>
      <c r="H39" s="178" t="s">
        <v>659</v>
      </c>
      <c r="I39" s="178" t="s">
        <v>659</v>
      </c>
      <c r="J39" s="180" t="s">
        <v>102</v>
      </c>
      <c r="K39" s="180" t="s">
        <v>102</v>
      </c>
      <c r="L39" s="181">
        <f>SUMIF(CSV!$G:$G,"="&amp;A39,CSV!$K:$K)</f>
        <v>0</v>
      </c>
      <c r="M39" s="188">
        <f>SUMIF(CSV!$G:$G,"="&amp;A39,CSV!$L:$L)</f>
        <v>0</v>
      </c>
      <c r="N39" s="184">
        <f>SUMIF(CSV!$G:$G,"="&amp;A39,CSV!$M:$M)</f>
        <v>0</v>
      </c>
      <c r="O39" s="192">
        <f>SUMIF(CSV!$G:$G,"="&amp;A39,CSV!$O:$O)</f>
        <v>0</v>
      </c>
      <c r="P39" s="192">
        <f>SUMIF(CSV!$G:$G,"="&amp;A39,CSV!$P:$P)</f>
        <v>0</v>
      </c>
      <c r="Q39" s="192">
        <f>SUMIF(CSV!$G:$G,"="&amp;A39,CSV!$Q:$Q)</f>
        <v>0</v>
      </c>
      <c r="R39" s="193">
        <f>SUMIF(CSV!$G:$G,"="&amp;A39,CSV!$R:$R)</f>
        <v>0</v>
      </c>
    </row>
    <row r="40" spans="1:18" ht="15" customHeight="1">
      <c r="A40" t="str">
        <f>CSV!G39</f>
        <v/>
      </c>
      <c r="B40" s="178" t="str">
        <f>IF(AND(F40=0,OR(C40="",C40=0)),"",VLOOKUP(C40,TableForCSVReference,Library!$BQ$1,FALSE))</f>
        <v/>
      </c>
      <c r="C40" s="178" t="str">
        <f>IFERROR(_xlfn.IFNA(VLOOKUP(A40,CSV!$G$4:$H$79,2,FALSE),0),0)</f>
        <v/>
      </c>
      <c r="D40" s="179" t="str">
        <f t="shared" si="0"/>
        <v/>
      </c>
      <c r="E40" s="178">
        <f t="shared" si="1"/>
        <v>0</v>
      </c>
      <c r="F40" s="178">
        <v>0</v>
      </c>
      <c r="G40" s="178">
        <f t="shared" si="2"/>
        <v>0</v>
      </c>
      <c r="H40" s="178" t="s">
        <v>659</v>
      </c>
      <c r="I40" s="178" t="s">
        <v>659</v>
      </c>
      <c r="J40" s="180" t="s">
        <v>102</v>
      </c>
      <c r="K40" s="180" t="s">
        <v>102</v>
      </c>
      <c r="L40" s="181">
        <f>SUMIF(CSV!$G:$G,"="&amp;A40,CSV!$K:$K)</f>
        <v>0</v>
      </c>
      <c r="M40" s="188">
        <f>SUMIF(CSV!$G:$G,"="&amp;A40,CSV!$L:$L)</f>
        <v>0</v>
      </c>
      <c r="N40" s="184">
        <f>SUMIF(CSV!$G:$G,"="&amp;A40,CSV!$M:$M)</f>
        <v>0</v>
      </c>
      <c r="O40" s="192">
        <f>SUMIF(CSV!$G:$G,"="&amp;A40,CSV!$O:$O)</f>
        <v>0</v>
      </c>
      <c r="P40" s="192">
        <f>SUMIF(CSV!$G:$G,"="&amp;A40,CSV!$P:$P)</f>
        <v>0</v>
      </c>
      <c r="Q40" s="192">
        <f>SUMIF(CSV!$G:$G,"="&amp;A40,CSV!$Q:$Q)</f>
        <v>0</v>
      </c>
      <c r="R40" s="193">
        <f>SUMIF(CSV!$G:$G,"="&amp;A40,CSV!$R:$R)</f>
        <v>0</v>
      </c>
    </row>
    <row r="41" spans="1:18" ht="15" customHeight="1">
      <c r="A41" t="str">
        <f>CSV!G40</f>
        <v/>
      </c>
      <c r="B41" s="178" t="str">
        <f>IF(AND(F41=0,OR(C41="",C41=0)),"",VLOOKUP(C41,TableForCSVReference,Library!$BQ$1,FALSE))</f>
        <v/>
      </c>
      <c r="C41" s="178" t="str">
        <f>IFERROR(_xlfn.IFNA(VLOOKUP(A41,CSV!$G$4:$H$79,2,FALSE),0),0)</f>
        <v/>
      </c>
      <c r="D41" s="179" t="str">
        <f t="shared" si="0"/>
        <v/>
      </c>
      <c r="E41" s="178">
        <f t="shared" si="1"/>
        <v>0</v>
      </c>
      <c r="F41" s="178">
        <v>0</v>
      </c>
      <c r="G41" s="178">
        <f t="shared" si="2"/>
        <v>0</v>
      </c>
      <c r="H41" s="178" t="s">
        <v>659</v>
      </c>
      <c r="I41" s="178" t="s">
        <v>659</v>
      </c>
      <c r="J41" s="180" t="s">
        <v>102</v>
      </c>
      <c r="K41" s="180" t="s">
        <v>102</v>
      </c>
      <c r="L41" s="181">
        <f>SUMIF(CSV!$G:$G,"="&amp;A41,CSV!$K:$K)</f>
        <v>0</v>
      </c>
      <c r="M41" s="188">
        <f>SUMIF(CSV!$G:$G,"="&amp;A41,CSV!$L:$L)</f>
        <v>0</v>
      </c>
      <c r="N41" s="184">
        <f>SUMIF(CSV!$G:$G,"="&amp;A41,CSV!$M:$M)</f>
        <v>0</v>
      </c>
      <c r="O41" s="192">
        <f>SUMIF(CSV!$G:$G,"="&amp;A41,CSV!$O:$O)</f>
        <v>0</v>
      </c>
      <c r="P41" s="192">
        <f>SUMIF(CSV!$G:$G,"="&amp;A41,CSV!$P:$P)</f>
        <v>0</v>
      </c>
      <c r="Q41" s="192">
        <f>SUMIF(CSV!$G:$G,"="&amp;A41,CSV!$Q:$Q)</f>
        <v>0</v>
      </c>
      <c r="R41" s="193">
        <f>SUMIF(CSV!$G:$G,"="&amp;A41,CSV!$R:$R)</f>
        <v>0</v>
      </c>
    </row>
    <row r="42" spans="1:18" ht="15" customHeight="1">
      <c r="A42" t="str">
        <f>CSV!G41</f>
        <v/>
      </c>
      <c r="B42" s="178" t="str">
        <f>IF(AND(F42=0,OR(C42="",C42=0)),"",VLOOKUP(C42,TableForCSVReference,Library!$BQ$1,FALSE))</f>
        <v/>
      </c>
      <c r="C42" s="178" t="str">
        <f>IFERROR(_xlfn.IFNA(VLOOKUP(A42,CSV!$G$4:$H$79,2,FALSE),0),0)</f>
        <v/>
      </c>
      <c r="D42" s="179" t="str">
        <f t="shared" si="0"/>
        <v/>
      </c>
      <c r="E42" s="178">
        <f t="shared" si="1"/>
        <v>0</v>
      </c>
      <c r="F42" s="178">
        <v>0</v>
      </c>
      <c r="G42" s="178">
        <f t="shared" si="2"/>
        <v>0</v>
      </c>
      <c r="H42" s="178" t="s">
        <v>659</v>
      </c>
      <c r="I42" s="178" t="s">
        <v>659</v>
      </c>
      <c r="J42" s="180" t="s">
        <v>102</v>
      </c>
      <c r="K42" s="180" t="s">
        <v>102</v>
      </c>
      <c r="L42" s="181">
        <f>SUMIF(CSV!$G:$G,"="&amp;A42,CSV!$K:$K)</f>
        <v>0</v>
      </c>
      <c r="M42" s="188">
        <f>SUMIF(CSV!$G:$G,"="&amp;A42,CSV!$L:$L)</f>
        <v>0</v>
      </c>
      <c r="N42" s="184">
        <f>SUMIF(CSV!$G:$G,"="&amp;A42,CSV!$M:$M)</f>
        <v>0</v>
      </c>
      <c r="O42" s="192">
        <f>SUMIF(CSV!$G:$G,"="&amp;A42,CSV!$O:$O)</f>
        <v>0</v>
      </c>
      <c r="P42" s="192">
        <f>SUMIF(CSV!$G:$G,"="&amp;A42,CSV!$P:$P)</f>
        <v>0</v>
      </c>
      <c r="Q42" s="192">
        <f>SUMIF(CSV!$G:$G,"="&amp;A42,CSV!$Q:$Q)</f>
        <v>0</v>
      </c>
      <c r="R42" s="193">
        <f>SUMIF(CSV!$G:$G,"="&amp;A42,CSV!$R:$R)</f>
        <v>0</v>
      </c>
    </row>
    <row r="43" spans="1:18" ht="15" customHeight="1">
      <c r="A43" t="str">
        <f>CSV!G42</f>
        <v/>
      </c>
      <c r="B43" s="178" t="str">
        <f>IF(AND(F43=0,OR(C43="",C43=0)),"",VLOOKUP(C43,TableForCSVReference,Library!$BQ$1,FALSE))</f>
        <v/>
      </c>
      <c r="C43" s="178" t="str">
        <f>IFERROR(_xlfn.IFNA(VLOOKUP(A43,CSV!$G$4:$H$79,2,FALSE),0),0)</f>
        <v/>
      </c>
      <c r="D43" s="179" t="str">
        <f t="shared" si="0"/>
        <v/>
      </c>
      <c r="E43" s="178">
        <f t="shared" si="1"/>
        <v>0</v>
      </c>
      <c r="F43" s="178">
        <v>0</v>
      </c>
      <c r="G43" s="178">
        <f t="shared" si="2"/>
        <v>0</v>
      </c>
      <c r="H43" s="178" t="s">
        <v>659</v>
      </c>
      <c r="I43" s="178" t="s">
        <v>659</v>
      </c>
      <c r="J43" s="180" t="s">
        <v>102</v>
      </c>
      <c r="K43" s="180" t="s">
        <v>102</v>
      </c>
      <c r="L43" s="181">
        <f>SUMIF(CSV!$G:$G,"="&amp;A43,CSV!$K:$K)</f>
        <v>0</v>
      </c>
      <c r="M43" s="188">
        <f>SUMIF(CSV!$G:$G,"="&amp;A43,CSV!$L:$L)</f>
        <v>0</v>
      </c>
      <c r="N43" s="184">
        <f>SUMIF(CSV!$G:$G,"="&amp;A43,CSV!$M:$M)</f>
        <v>0</v>
      </c>
      <c r="O43" s="192">
        <f>SUMIF(CSV!$G:$G,"="&amp;A43,CSV!$O:$O)</f>
        <v>0</v>
      </c>
      <c r="P43" s="192">
        <f>SUMIF(CSV!$G:$G,"="&amp;A43,CSV!$P:$P)</f>
        <v>0</v>
      </c>
      <c r="Q43" s="192">
        <f>SUMIF(CSV!$G:$G,"="&amp;A43,CSV!$Q:$Q)</f>
        <v>0</v>
      </c>
      <c r="R43" s="193">
        <f>SUMIF(CSV!$G:$G,"="&amp;A43,CSV!$R:$R)</f>
        <v>0</v>
      </c>
    </row>
    <row r="44" spans="1:18" ht="15" customHeight="1">
      <c r="A44" t="str">
        <f>CSV!G43</f>
        <v/>
      </c>
      <c r="B44" s="178" t="str">
        <f>IF(AND(F44=0,OR(C44="",C44=0)),"",VLOOKUP(C44,TableForCSVReference,Library!$BQ$1,FALSE))</f>
        <v/>
      </c>
      <c r="C44" s="178" t="str">
        <f>IFERROR(_xlfn.IFNA(VLOOKUP(A44,CSV!$G$4:$H$79,2,FALSE),0),0)</f>
        <v/>
      </c>
      <c r="D44" s="179" t="str">
        <f t="shared" si="0"/>
        <v/>
      </c>
      <c r="E44" s="178">
        <f t="shared" si="1"/>
        <v>0</v>
      </c>
      <c r="F44" s="178">
        <v>0</v>
      </c>
      <c r="G44" s="178">
        <f t="shared" si="2"/>
        <v>0</v>
      </c>
      <c r="H44" s="178" t="s">
        <v>659</v>
      </c>
      <c r="I44" s="178" t="s">
        <v>659</v>
      </c>
      <c r="J44" s="180" t="s">
        <v>102</v>
      </c>
      <c r="K44" s="180" t="s">
        <v>102</v>
      </c>
      <c r="L44" s="181">
        <f>SUMIF(CSV!$G:$G,"="&amp;A44,CSV!$K:$K)</f>
        <v>0</v>
      </c>
      <c r="M44" s="188">
        <f>SUMIF(CSV!$G:$G,"="&amp;A44,CSV!$L:$L)</f>
        <v>0</v>
      </c>
      <c r="N44" s="184">
        <f>SUMIF(CSV!$G:$G,"="&amp;A44,CSV!$M:$M)</f>
        <v>0</v>
      </c>
      <c r="O44" s="192">
        <f>SUMIF(CSV!$G:$G,"="&amp;A44,CSV!$O:$O)</f>
        <v>0</v>
      </c>
      <c r="P44" s="192">
        <f>SUMIF(CSV!$G:$G,"="&amp;A44,CSV!$P:$P)</f>
        <v>0</v>
      </c>
      <c r="Q44" s="192">
        <f>SUMIF(CSV!$G:$G,"="&amp;A44,CSV!$Q:$Q)</f>
        <v>0</v>
      </c>
      <c r="R44" s="193">
        <f>SUMIF(CSV!$G:$G,"="&amp;A44,CSV!$R:$R)</f>
        <v>0</v>
      </c>
    </row>
    <row r="45" spans="1:18" ht="15" customHeight="1">
      <c r="A45" t="str">
        <f>CSV!G44</f>
        <v/>
      </c>
      <c r="B45" s="178" t="str">
        <f>IF(AND(F45=0,OR(C45="",C45=0)),"",VLOOKUP(C45,TableForCSVReference,Library!$BQ$1,FALSE))</f>
        <v/>
      </c>
      <c r="C45" s="178" t="str">
        <f>IFERROR(_xlfn.IFNA(VLOOKUP(A45,CSV!$G$4:$H$79,2,FALSE),0),0)</f>
        <v/>
      </c>
      <c r="D45" s="179" t="str">
        <f t="shared" si="0"/>
        <v/>
      </c>
      <c r="E45" s="178">
        <f t="shared" si="1"/>
        <v>0</v>
      </c>
      <c r="F45" s="178">
        <v>0</v>
      </c>
      <c r="G45" s="178">
        <f t="shared" si="2"/>
        <v>0</v>
      </c>
      <c r="H45" s="178" t="s">
        <v>659</v>
      </c>
      <c r="I45" s="178" t="s">
        <v>659</v>
      </c>
      <c r="J45" s="180" t="s">
        <v>102</v>
      </c>
      <c r="K45" s="180" t="s">
        <v>102</v>
      </c>
      <c r="L45" s="181">
        <f>SUMIF(CSV!$G:$G,"="&amp;A45,CSV!$K:$K)</f>
        <v>0</v>
      </c>
      <c r="M45" s="188">
        <f>SUMIF(CSV!$G:$G,"="&amp;A45,CSV!$L:$L)</f>
        <v>0</v>
      </c>
      <c r="N45" s="184">
        <f>SUMIF(CSV!$G:$G,"="&amp;A45,CSV!$M:$M)</f>
        <v>0</v>
      </c>
      <c r="O45" s="192">
        <f>SUMIF(CSV!$G:$G,"="&amp;A45,CSV!$O:$O)</f>
        <v>0</v>
      </c>
      <c r="P45" s="192">
        <f>SUMIF(CSV!$G:$G,"="&amp;A45,CSV!$P:$P)</f>
        <v>0</v>
      </c>
      <c r="Q45" s="192">
        <f>SUMIF(CSV!$G:$G,"="&amp;A45,CSV!$Q:$Q)</f>
        <v>0</v>
      </c>
      <c r="R45" s="193">
        <f>SUMIF(CSV!$G:$G,"="&amp;A45,CSV!$R:$R)</f>
        <v>0</v>
      </c>
    </row>
    <row r="46" spans="1:18" ht="15" customHeight="1">
      <c r="A46" t="str">
        <f>CSV!G45</f>
        <v/>
      </c>
      <c r="B46" s="178" t="str">
        <f>IF(AND(F46=0,OR(C46="",C46=0)),"",VLOOKUP(C46,TableForCSVReference,Library!$BQ$1,FALSE))</f>
        <v/>
      </c>
      <c r="C46" s="178" t="str">
        <f>IFERROR(_xlfn.IFNA(VLOOKUP(A46,CSV!$G$4:$H$79,2,FALSE),0),0)</f>
        <v/>
      </c>
      <c r="D46" s="179" t="str">
        <f t="shared" si="0"/>
        <v/>
      </c>
      <c r="E46" s="178">
        <f t="shared" si="1"/>
        <v>0</v>
      </c>
      <c r="F46" s="178">
        <v>0</v>
      </c>
      <c r="G46" s="178">
        <f t="shared" si="2"/>
        <v>0</v>
      </c>
      <c r="H46" s="178" t="s">
        <v>659</v>
      </c>
      <c r="I46" s="178" t="s">
        <v>659</v>
      </c>
      <c r="J46" s="180" t="s">
        <v>102</v>
      </c>
      <c r="K46" s="180" t="s">
        <v>102</v>
      </c>
      <c r="L46" s="181">
        <f>SUMIF(CSV!$G:$G,"="&amp;A46,CSV!$K:$K)</f>
        <v>0</v>
      </c>
      <c r="M46" s="188">
        <f>SUMIF(CSV!$G:$G,"="&amp;A46,CSV!$L:$L)</f>
        <v>0</v>
      </c>
      <c r="N46" s="184">
        <f>SUMIF(CSV!$G:$G,"="&amp;A46,CSV!$M:$M)</f>
        <v>0</v>
      </c>
      <c r="O46" s="192">
        <f>SUMIF(CSV!$G:$G,"="&amp;A46,CSV!$O:$O)</f>
        <v>0</v>
      </c>
      <c r="P46" s="192">
        <f>SUMIF(CSV!$G:$G,"="&amp;A46,CSV!$P:$P)</f>
        <v>0</v>
      </c>
      <c r="Q46" s="192">
        <f>SUMIF(CSV!$G:$G,"="&amp;A46,CSV!$Q:$Q)</f>
        <v>0</v>
      </c>
      <c r="R46" s="193">
        <f>SUMIF(CSV!$G:$G,"="&amp;A46,CSV!$R:$R)</f>
        <v>0</v>
      </c>
    </row>
    <row r="47" spans="1:18" ht="15" customHeight="1">
      <c r="A47" t="str">
        <f>CSV!G46</f>
        <v/>
      </c>
      <c r="B47" s="178" t="str">
        <f>IF(AND(F47=0,OR(C47="",C47=0)),"",VLOOKUP(C47,TableForCSVReference,Library!$BQ$1,FALSE))</f>
        <v/>
      </c>
      <c r="C47" s="178" t="str">
        <f>IFERROR(_xlfn.IFNA(VLOOKUP(A47,CSV!$G$4:$H$79,2,FALSE),0),0)</f>
        <v/>
      </c>
      <c r="D47" s="179" t="str">
        <f t="shared" si="0"/>
        <v/>
      </c>
      <c r="E47" s="178">
        <f t="shared" si="1"/>
        <v>0</v>
      </c>
      <c r="F47" s="178">
        <v>0</v>
      </c>
      <c r="G47" s="178">
        <f t="shared" si="2"/>
        <v>0</v>
      </c>
      <c r="H47" s="178" t="s">
        <v>659</v>
      </c>
      <c r="I47" s="178" t="s">
        <v>659</v>
      </c>
      <c r="J47" s="180" t="s">
        <v>102</v>
      </c>
      <c r="K47" s="180" t="s">
        <v>102</v>
      </c>
      <c r="L47" s="181">
        <f>SUMIF(CSV!$G:$G,"="&amp;A47,CSV!$K:$K)</f>
        <v>0</v>
      </c>
      <c r="M47" s="188">
        <f>SUMIF(CSV!$G:$G,"="&amp;A47,CSV!$L:$L)</f>
        <v>0</v>
      </c>
      <c r="N47" s="184">
        <f>SUMIF(CSV!$G:$G,"="&amp;A47,CSV!$M:$M)</f>
        <v>0</v>
      </c>
      <c r="O47" s="192">
        <f>SUMIF(CSV!$G:$G,"="&amp;A47,CSV!$O:$O)</f>
        <v>0</v>
      </c>
      <c r="P47" s="192">
        <f>SUMIF(CSV!$G:$G,"="&amp;A47,CSV!$P:$P)</f>
        <v>0</v>
      </c>
      <c r="Q47" s="192">
        <f>SUMIF(CSV!$G:$G,"="&amp;A47,CSV!$Q:$Q)</f>
        <v>0</v>
      </c>
      <c r="R47" s="193">
        <f>SUMIF(CSV!$G:$G,"="&amp;A47,CSV!$R:$R)</f>
        <v>0</v>
      </c>
    </row>
    <row r="48" spans="1:18" ht="15" customHeight="1">
      <c r="A48" t="str">
        <f>CSV!G47</f>
        <v/>
      </c>
      <c r="B48" s="178" t="str">
        <f>IF(AND(F48=0,OR(C48="",C48=0)),"",VLOOKUP(C48,TableForCSVReference,Library!$BQ$1,FALSE))</f>
        <v/>
      </c>
      <c r="C48" s="178" t="str">
        <f>IFERROR(_xlfn.IFNA(VLOOKUP(A48,CSV!$G$4:$H$79,2,FALSE),0),0)</f>
        <v/>
      </c>
      <c r="D48" s="179" t="str">
        <f t="shared" si="0"/>
        <v/>
      </c>
      <c r="E48" s="178">
        <f t="shared" si="1"/>
        <v>0</v>
      </c>
      <c r="F48" s="178">
        <v>0</v>
      </c>
      <c r="G48" s="178">
        <f t="shared" si="2"/>
        <v>0</v>
      </c>
      <c r="H48" s="178" t="s">
        <v>659</v>
      </c>
      <c r="I48" s="178" t="s">
        <v>659</v>
      </c>
      <c r="J48" s="180" t="s">
        <v>102</v>
      </c>
      <c r="K48" s="180" t="s">
        <v>102</v>
      </c>
      <c r="L48" s="181">
        <f>SUMIF(CSV!$G:$G,"="&amp;A48,CSV!$K:$K)</f>
        <v>0</v>
      </c>
      <c r="M48" s="188">
        <f>SUMIF(CSV!$G:$G,"="&amp;A48,CSV!$L:$L)</f>
        <v>0</v>
      </c>
      <c r="N48" s="184">
        <f>SUMIF(CSV!$G:$G,"="&amp;A48,CSV!$M:$M)</f>
        <v>0</v>
      </c>
      <c r="O48" s="192">
        <f>SUMIF(CSV!$G:$G,"="&amp;A48,CSV!$O:$O)</f>
        <v>0</v>
      </c>
      <c r="P48" s="192">
        <f>SUMIF(CSV!$G:$G,"="&amp;A48,CSV!$P:$P)</f>
        <v>0</v>
      </c>
      <c r="Q48" s="192">
        <f>SUMIF(CSV!$G:$G,"="&amp;A48,CSV!$Q:$Q)</f>
        <v>0</v>
      </c>
      <c r="R48" s="193">
        <f>SUMIF(CSV!$G:$G,"="&amp;A48,CSV!$R:$R)</f>
        <v>0</v>
      </c>
    </row>
    <row r="49" spans="1:18" ht="15" customHeight="1">
      <c r="A49" t="str">
        <f>CSV!G48</f>
        <v/>
      </c>
      <c r="B49" s="178" t="str">
        <f>IF(AND(F49=0,OR(C49="",C49=0)),"",VLOOKUP(C49,TableForCSVReference,Library!$BQ$1,FALSE))</f>
        <v/>
      </c>
      <c r="C49" s="178" t="str">
        <f>IFERROR(_xlfn.IFNA(VLOOKUP(A49,CSV!$G$4:$H$79,2,FALSE),0),0)</f>
        <v/>
      </c>
      <c r="D49" s="179" t="str">
        <f t="shared" si="0"/>
        <v/>
      </c>
      <c r="E49" s="178">
        <f t="shared" si="1"/>
        <v>0</v>
      </c>
      <c r="F49" s="178">
        <v>0</v>
      </c>
      <c r="G49" s="178">
        <f t="shared" si="2"/>
        <v>0</v>
      </c>
      <c r="H49" s="178" t="s">
        <v>659</v>
      </c>
      <c r="I49" s="178" t="s">
        <v>659</v>
      </c>
      <c r="J49" s="180" t="s">
        <v>102</v>
      </c>
      <c r="K49" s="180" t="s">
        <v>102</v>
      </c>
      <c r="L49" s="181">
        <f>SUMIF(CSV!$G:$G,"="&amp;A49,CSV!$K:$K)</f>
        <v>0</v>
      </c>
      <c r="M49" s="188">
        <f>SUMIF(CSV!$G:$G,"="&amp;A49,CSV!$L:$L)</f>
        <v>0</v>
      </c>
      <c r="N49" s="184">
        <f>SUMIF(CSV!$G:$G,"="&amp;A49,CSV!$M:$M)</f>
        <v>0</v>
      </c>
      <c r="O49" s="192">
        <f>SUMIF(CSV!$G:$G,"="&amp;A49,CSV!$O:$O)</f>
        <v>0</v>
      </c>
      <c r="P49" s="192">
        <f>SUMIF(CSV!$G:$G,"="&amp;A49,CSV!$P:$P)</f>
        <v>0</v>
      </c>
      <c r="Q49" s="192">
        <f>SUMIF(CSV!$G:$G,"="&amp;A49,CSV!$Q:$Q)</f>
        <v>0</v>
      </c>
      <c r="R49" s="193">
        <f>SUMIF(CSV!$G:$G,"="&amp;A49,CSV!$R:$R)</f>
        <v>0</v>
      </c>
    </row>
    <row r="50" spans="1:18" ht="15" customHeight="1">
      <c r="A50" t="str">
        <f>CSV!G49</f>
        <v/>
      </c>
      <c r="B50" s="178" t="str">
        <f>IF(AND(F50=0,OR(C50="",C50=0)),"",VLOOKUP(C50,TableForCSVReference,Library!$BQ$1,FALSE))</f>
        <v/>
      </c>
      <c r="C50" s="178" t="str">
        <f>IFERROR(_xlfn.IFNA(VLOOKUP(A50,CSV!$G$4:$H$79,2,FALSE),0),0)</f>
        <v/>
      </c>
      <c r="D50" s="179" t="str">
        <f t="shared" si="0"/>
        <v/>
      </c>
      <c r="E50" s="178">
        <f t="shared" si="1"/>
        <v>0</v>
      </c>
      <c r="F50" s="178">
        <v>0</v>
      </c>
      <c r="G50" s="178">
        <f t="shared" si="2"/>
        <v>0</v>
      </c>
      <c r="H50" s="178" t="s">
        <v>659</v>
      </c>
      <c r="I50" s="178" t="s">
        <v>659</v>
      </c>
      <c r="J50" s="180" t="s">
        <v>102</v>
      </c>
      <c r="K50" s="180" t="s">
        <v>102</v>
      </c>
      <c r="L50" s="181">
        <f>SUMIF(CSV!$G:$G,"="&amp;A50,CSV!$K:$K)</f>
        <v>0</v>
      </c>
      <c r="M50" s="188">
        <f>SUMIF(CSV!$G:$G,"="&amp;A50,CSV!$L:$L)</f>
        <v>0</v>
      </c>
      <c r="N50" s="184">
        <f>SUMIF(CSV!$G:$G,"="&amp;A50,CSV!$M:$M)</f>
        <v>0</v>
      </c>
      <c r="O50" s="192">
        <f>SUMIF(CSV!$G:$G,"="&amp;A50,CSV!$O:$O)</f>
        <v>0</v>
      </c>
      <c r="P50" s="192">
        <f>SUMIF(CSV!$G:$G,"="&amp;A50,CSV!$P:$P)</f>
        <v>0</v>
      </c>
      <c r="Q50" s="192">
        <f>SUMIF(CSV!$G:$G,"="&amp;A50,CSV!$Q:$Q)</f>
        <v>0</v>
      </c>
      <c r="R50" s="193">
        <f>SUMIF(CSV!$G:$G,"="&amp;A50,CSV!$R:$R)</f>
        <v>0</v>
      </c>
    </row>
    <row r="51" spans="1:18" ht="15" customHeight="1">
      <c r="A51" t="str">
        <f>CSV!G50</f>
        <v/>
      </c>
      <c r="B51" s="178" t="str">
        <f>IF(AND(F51=0,OR(C51="",C51=0)),"",VLOOKUP(C51,TableForCSVReference,Library!$BQ$1,FALSE))</f>
        <v/>
      </c>
      <c r="C51" s="178" t="str">
        <f>IFERROR(_xlfn.IFNA(VLOOKUP(A51,CSV!$G$4:$H$79,2,FALSE),0),0)</f>
        <v/>
      </c>
      <c r="D51" s="179" t="str">
        <f t="shared" si="0"/>
        <v/>
      </c>
      <c r="E51" s="178">
        <f t="shared" si="1"/>
        <v>0</v>
      </c>
      <c r="F51" s="178">
        <v>0</v>
      </c>
      <c r="G51" s="178">
        <f t="shared" si="2"/>
        <v>0</v>
      </c>
      <c r="H51" s="178" t="s">
        <v>659</v>
      </c>
      <c r="I51" s="178" t="s">
        <v>659</v>
      </c>
      <c r="J51" s="180" t="s">
        <v>102</v>
      </c>
      <c r="K51" s="180" t="s">
        <v>102</v>
      </c>
      <c r="L51" s="181">
        <f>SUMIF(CSV!$G:$G,"="&amp;A51,CSV!$K:$K)</f>
        <v>0</v>
      </c>
      <c r="M51" s="188">
        <f>SUMIF(CSV!$G:$G,"="&amp;A51,CSV!$L:$L)</f>
        <v>0</v>
      </c>
      <c r="N51" s="184">
        <f>SUMIF(CSV!$G:$G,"="&amp;A51,CSV!$M:$M)</f>
        <v>0</v>
      </c>
      <c r="O51" s="192">
        <f>SUMIF(CSV!$G:$G,"="&amp;A51,CSV!$O:$O)</f>
        <v>0</v>
      </c>
      <c r="P51" s="192">
        <f>SUMIF(CSV!$G:$G,"="&amp;A51,CSV!$P:$P)</f>
        <v>0</v>
      </c>
      <c r="Q51" s="192">
        <f>SUMIF(CSV!$G:$G,"="&amp;A51,CSV!$Q:$Q)</f>
        <v>0</v>
      </c>
      <c r="R51" s="193">
        <f>SUMIF(CSV!$G:$G,"="&amp;A51,CSV!$R:$R)</f>
        <v>0</v>
      </c>
    </row>
    <row r="52" spans="1:18" ht="15" customHeight="1">
      <c r="A52" t="str">
        <f>CSV!G51</f>
        <v/>
      </c>
      <c r="B52" s="178" t="str">
        <f>IF(AND(F52=0,OR(C52="",C52=0)),"",VLOOKUP(C52,TableForCSVReference,Library!$BQ$1,FALSE))</f>
        <v/>
      </c>
      <c r="C52" s="178" t="str">
        <f>IFERROR(_xlfn.IFNA(VLOOKUP(A52,CSV!$G$4:$H$79,2,FALSE),0),0)</f>
        <v/>
      </c>
      <c r="D52" s="179" t="str">
        <f t="shared" si="0"/>
        <v/>
      </c>
      <c r="E52" s="178">
        <f t="shared" si="1"/>
        <v>0</v>
      </c>
      <c r="F52" s="178">
        <v>0</v>
      </c>
      <c r="G52" s="178">
        <f t="shared" si="2"/>
        <v>0</v>
      </c>
      <c r="H52" s="178" t="s">
        <v>659</v>
      </c>
      <c r="I52" s="178" t="s">
        <v>659</v>
      </c>
      <c r="J52" s="180" t="s">
        <v>102</v>
      </c>
      <c r="K52" s="180" t="s">
        <v>102</v>
      </c>
      <c r="L52" s="181">
        <f>SUMIF(CSV!$G:$G,"="&amp;A52,CSV!$K:$K)</f>
        <v>0</v>
      </c>
      <c r="M52" s="188">
        <f>SUMIF(CSV!$G:$G,"="&amp;A52,CSV!$L:$L)</f>
        <v>0</v>
      </c>
      <c r="N52" s="184">
        <f>SUMIF(CSV!$G:$G,"="&amp;A52,CSV!$M:$M)</f>
        <v>0</v>
      </c>
      <c r="O52" s="192">
        <f>SUMIF(CSV!$G:$G,"="&amp;A52,CSV!$O:$O)</f>
        <v>0</v>
      </c>
      <c r="P52" s="192">
        <f>SUMIF(CSV!$G:$G,"="&amp;A52,CSV!$P:$P)</f>
        <v>0</v>
      </c>
      <c r="Q52" s="192">
        <f>SUMIF(CSV!$G:$G,"="&amp;A52,CSV!$Q:$Q)</f>
        <v>0</v>
      </c>
      <c r="R52" s="193">
        <f>SUMIF(CSV!$G:$G,"="&amp;A52,CSV!$R:$R)</f>
        <v>0</v>
      </c>
    </row>
    <row r="53" spans="1:18" ht="15" customHeight="1">
      <c r="A53" t="str">
        <f>CSV!G52</f>
        <v/>
      </c>
      <c r="B53" s="178" t="str">
        <f>IF(AND(F53=0,OR(C53="",C53=0)),"",VLOOKUP(C53,TableForCSVReference,Library!$BQ$1,FALSE))</f>
        <v/>
      </c>
      <c r="C53" s="178" t="str">
        <f>IFERROR(_xlfn.IFNA(VLOOKUP(A53,CSV!$G$4:$H$79,2,FALSE),0),0)</f>
        <v/>
      </c>
      <c r="D53" s="179" t="str">
        <f t="shared" si="0"/>
        <v/>
      </c>
      <c r="E53" s="178">
        <f t="shared" si="1"/>
        <v>0</v>
      </c>
      <c r="F53" s="178">
        <v>0</v>
      </c>
      <c r="G53" s="178">
        <f t="shared" si="2"/>
        <v>0</v>
      </c>
      <c r="H53" s="178" t="s">
        <v>659</v>
      </c>
      <c r="I53" s="178" t="s">
        <v>659</v>
      </c>
      <c r="J53" s="180" t="s">
        <v>102</v>
      </c>
      <c r="K53" s="180" t="s">
        <v>102</v>
      </c>
      <c r="L53" s="181">
        <f>SUMIF(CSV!$G:$G,"="&amp;A53,CSV!$K:$K)</f>
        <v>0</v>
      </c>
      <c r="M53" s="188">
        <f>SUMIF(CSV!$G:$G,"="&amp;A53,CSV!$L:$L)</f>
        <v>0</v>
      </c>
      <c r="N53" s="184">
        <f>SUMIF(CSV!$G:$G,"="&amp;A53,CSV!$M:$M)</f>
        <v>0</v>
      </c>
      <c r="O53" s="192">
        <f>SUMIF(CSV!$G:$G,"="&amp;A53,CSV!$O:$O)</f>
        <v>0</v>
      </c>
      <c r="P53" s="192">
        <f>SUMIF(CSV!$G:$G,"="&amp;A53,CSV!$P:$P)</f>
        <v>0</v>
      </c>
      <c r="Q53" s="192">
        <f>SUMIF(CSV!$G:$G,"="&amp;A53,CSV!$Q:$Q)</f>
        <v>0</v>
      </c>
      <c r="R53" s="193">
        <f>SUMIF(CSV!$G:$G,"="&amp;A53,CSV!$R:$R)</f>
        <v>0</v>
      </c>
    </row>
    <row r="54" spans="1:18" ht="15" customHeight="1">
      <c r="A54" t="str">
        <f>CSV!G53</f>
        <v/>
      </c>
      <c r="B54" s="178" t="str">
        <f>IF(AND(F54=0,OR(C54="",C54=0)),"",VLOOKUP(C54,TableForCSVReference,Library!$BQ$1,FALSE))</f>
        <v/>
      </c>
      <c r="C54" s="178" t="str">
        <f>IFERROR(_xlfn.IFNA(VLOOKUP(A54,CSV!$G$4:$H$79,2,FALSE),0),0)</f>
        <v/>
      </c>
      <c r="D54" s="179" t="str">
        <f t="shared" si="0"/>
        <v/>
      </c>
      <c r="E54" s="178">
        <f t="shared" si="1"/>
        <v>0</v>
      </c>
      <c r="F54" s="178">
        <v>0</v>
      </c>
      <c r="G54" s="178">
        <f t="shared" si="2"/>
        <v>0</v>
      </c>
      <c r="H54" s="178" t="s">
        <v>659</v>
      </c>
      <c r="I54" s="178" t="s">
        <v>659</v>
      </c>
      <c r="J54" s="180" t="s">
        <v>102</v>
      </c>
      <c r="K54" s="180" t="s">
        <v>102</v>
      </c>
      <c r="L54" s="181">
        <f>SUMIF(CSV!$G:$G,"="&amp;A54,CSV!$K:$K)</f>
        <v>0</v>
      </c>
      <c r="M54" s="188">
        <f>SUMIF(CSV!$G:$G,"="&amp;A54,CSV!$L:$L)</f>
        <v>0</v>
      </c>
      <c r="N54" s="184">
        <f>SUMIF(CSV!$G:$G,"="&amp;A54,CSV!$M:$M)</f>
        <v>0</v>
      </c>
      <c r="O54" s="192">
        <f>SUMIF(CSV!$G:$G,"="&amp;A54,CSV!$O:$O)</f>
        <v>0</v>
      </c>
      <c r="P54" s="192">
        <f>SUMIF(CSV!$G:$G,"="&amp;A54,CSV!$P:$P)</f>
        <v>0</v>
      </c>
      <c r="Q54" s="192">
        <f>SUMIF(CSV!$G:$G,"="&amp;A54,CSV!$Q:$Q)</f>
        <v>0</v>
      </c>
      <c r="R54" s="193">
        <f>SUMIF(CSV!$G:$G,"="&amp;A54,CSV!$R:$R)</f>
        <v>0</v>
      </c>
    </row>
    <row r="55" spans="1:18" ht="15" customHeight="1">
      <c r="A55" t="str">
        <f>CSV!G54</f>
        <v/>
      </c>
      <c r="B55" s="178" t="str">
        <f>IF(AND(F55=0,OR(C55="",C55=0)),"",VLOOKUP(C55,TableForCSVReference,Library!$BQ$1,FALSE))</f>
        <v/>
      </c>
      <c r="C55" s="178" t="str">
        <f>IFERROR(_xlfn.IFNA(VLOOKUP(A55,CSV!$G$4:$H$79,2,FALSE),0),0)</f>
        <v/>
      </c>
      <c r="D55" s="179" t="str">
        <f t="shared" si="0"/>
        <v/>
      </c>
      <c r="E55" s="178">
        <f t="shared" si="1"/>
        <v>0</v>
      </c>
      <c r="F55" s="178">
        <v>0</v>
      </c>
      <c r="G55" s="178">
        <f t="shared" si="2"/>
        <v>0</v>
      </c>
      <c r="H55" s="178" t="s">
        <v>659</v>
      </c>
      <c r="I55" s="178" t="s">
        <v>659</v>
      </c>
      <c r="J55" s="180" t="s">
        <v>102</v>
      </c>
      <c r="K55" s="180" t="s">
        <v>102</v>
      </c>
      <c r="L55" s="181">
        <f>SUMIF(CSV!$G:$G,"="&amp;A55,CSV!$K:$K)</f>
        <v>0</v>
      </c>
      <c r="M55" s="188">
        <f>SUMIF(CSV!$G:$G,"="&amp;A55,CSV!$L:$L)</f>
        <v>0</v>
      </c>
      <c r="N55" s="184">
        <f>SUMIF(CSV!$G:$G,"="&amp;A55,CSV!$M:$M)</f>
        <v>0</v>
      </c>
      <c r="O55" s="192">
        <f>SUMIF(CSV!$G:$G,"="&amp;A55,CSV!$O:$O)</f>
        <v>0</v>
      </c>
      <c r="P55" s="192">
        <f>SUMIF(CSV!$G:$G,"="&amp;A55,CSV!$P:$P)</f>
        <v>0</v>
      </c>
      <c r="Q55" s="192">
        <f>SUMIF(CSV!$G:$G,"="&amp;A55,CSV!$Q:$Q)</f>
        <v>0</v>
      </c>
      <c r="R55" s="193">
        <f>SUMIF(CSV!$G:$G,"="&amp;A55,CSV!$R:$R)</f>
        <v>0</v>
      </c>
    </row>
    <row r="56" spans="1:18" ht="15" customHeight="1">
      <c r="A56" t="str">
        <f>CSV!G55</f>
        <v/>
      </c>
      <c r="B56" s="178" t="str">
        <f>IF(AND(F56=0,OR(C56="",C56=0)),"",VLOOKUP(C56,TableForCSVReference,Library!$BQ$1,FALSE))</f>
        <v/>
      </c>
      <c r="C56" s="178" t="str">
        <f>IFERROR(_xlfn.IFNA(VLOOKUP(A56,CSV!$G$4:$H$79,2,FALSE),0),0)</f>
        <v/>
      </c>
      <c r="D56" s="179" t="str">
        <f t="shared" si="0"/>
        <v/>
      </c>
      <c r="E56" s="178">
        <f t="shared" si="1"/>
        <v>0</v>
      </c>
      <c r="F56" s="178">
        <v>0</v>
      </c>
      <c r="G56" s="178">
        <f t="shared" si="2"/>
        <v>0</v>
      </c>
      <c r="H56" s="178" t="s">
        <v>659</v>
      </c>
      <c r="I56" s="178" t="s">
        <v>659</v>
      </c>
      <c r="J56" s="180" t="s">
        <v>102</v>
      </c>
      <c r="K56" s="180" t="s">
        <v>102</v>
      </c>
      <c r="L56" s="181">
        <f>SUMIF(CSV!$G:$G,"="&amp;A56,CSV!$K:$K)</f>
        <v>0</v>
      </c>
      <c r="M56" s="188">
        <f>SUMIF(CSV!$G:$G,"="&amp;A56,CSV!$L:$L)</f>
        <v>0</v>
      </c>
      <c r="N56" s="184">
        <f>SUMIF(CSV!$G:$G,"="&amp;A56,CSV!$M:$M)</f>
        <v>0</v>
      </c>
      <c r="O56" s="192">
        <f>SUMIF(CSV!$G:$G,"="&amp;A56,CSV!$O:$O)</f>
        <v>0</v>
      </c>
      <c r="P56" s="192">
        <f>SUMIF(CSV!$G:$G,"="&amp;A56,CSV!$P:$P)</f>
        <v>0</v>
      </c>
      <c r="Q56" s="192">
        <f>SUMIF(CSV!$G:$G,"="&amp;A56,CSV!$Q:$Q)</f>
        <v>0</v>
      </c>
      <c r="R56" s="193">
        <f>SUMIF(CSV!$G:$G,"="&amp;A56,CSV!$R:$R)</f>
        <v>0</v>
      </c>
    </row>
    <row r="57" spans="1:18" ht="15" customHeight="1">
      <c r="A57" t="str">
        <f>CSV!G56</f>
        <v/>
      </c>
      <c r="B57" s="178" t="str">
        <f>IF(AND(F57=0,OR(C57="",C57=0)),"",VLOOKUP(C57,TableForCSVReference,Library!$BQ$1,FALSE))</f>
        <v/>
      </c>
      <c r="C57" s="178" t="str">
        <f>IFERROR(_xlfn.IFNA(VLOOKUP(A57,CSV!$G$4:$H$79,2,FALSE),0),0)</f>
        <v/>
      </c>
      <c r="D57" s="179" t="str">
        <f t="shared" si="0"/>
        <v/>
      </c>
      <c r="E57" s="178">
        <f t="shared" si="1"/>
        <v>0</v>
      </c>
      <c r="F57" s="178">
        <v>0</v>
      </c>
      <c r="G57" s="178">
        <f t="shared" si="2"/>
        <v>0</v>
      </c>
      <c r="H57" s="178" t="s">
        <v>659</v>
      </c>
      <c r="I57" s="178" t="s">
        <v>659</v>
      </c>
      <c r="J57" s="180" t="s">
        <v>102</v>
      </c>
      <c r="K57" s="180" t="s">
        <v>102</v>
      </c>
      <c r="L57" s="181">
        <f>SUMIF(CSV!$G:$G,"="&amp;A57,CSV!$K:$K)</f>
        <v>0</v>
      </c>
      <c r="M57" s="188">
        <f>SUMIF(CSV!$G:$G,"="&amp;A57,CSV!$L:$L)</f>
        <v>0</v>
      </c>
      <c r="N57" s="184">
        <f>SUMIF(CSV!$G:$G,"="&amp;A57,CSV!$M:$M)</f>
        <v>0</v>
      </c>
      <c r="O57" s="192">
        <f>SUMIF(CSV!$G:$G,"="&amp;A57,CSV!$O:$O)</f>
        <v>0</v>
      </c>
      <c r="P57" s="192">
        <f>SUMIF(CSV!$G:$G,"="&amp;A57,CSV!$P:$P)</f>
        <v>0</v>
      </c>
      <c r="Q57" s="192">
        <f>SUMIF(CSV!$G:$G,"="&amp;A57,CSV!$Q:$Q)</f>
        <v>0</v>
      </c>
      <c r="R57" s="193">
        <f>SUMIF(CSV!$G:$G,"="&amp;A57,CSV!$R:$R)</f>
        <v>0</v>
      </c>
    </row>
    <row r="58" spans="1:18" ht="15" customHeight="1">
      <c r="A58" t="str">
        <f>CSV!G57</f>
        <v/>
      </c>
      <c r="B58" s="178" t="str">
        <f>IF(AND(F58=0,OR(C58="",C58=0)),"",VLOOKUP(C58,TableForCSVReference,Library!$BQ$1,FALSE))</f>
        <v/>
      </c>
      <c r="C58" s="178" t="str">
        <f>IFERROR(_xlfn.IFNA(VLOOKUP(A58,CSV!$G$4:$H$79,2,FALSE),0),0)</f>
        <v/>
      </c>
      <c r="D58" s="179" t="str">
        <f t="shared" si="0"/>
        <v/>
      </c>
      <c r="E58" s="178">
        <f t="shared" si="1"/>
        <v>0</v>
      </c>
      <c r="F58" s="178">
        <v>0</v>
      </c>
      <c r="G58" s="178">
        <f t="shared" si="2"/>
        <v>0</v>
      </c>
      <c r="H58" s="178" t="s">
        <v>659</v>
      </c>
      <c r="I58" s="178" t="s">
        <v>659</v>
      </c>
      <c r="J58" s="180" t="s">
        <v>102</v>
      </c>
      <c r="K58" s="180" t="s">
        <v>102</v>
      </c>
      <c r="L58" s="181">
        <f>SUMIF(CSV!$G:$G,"="&amp;A58,CSV!$K:$K)</f>
        <v>0</v>
      </c>
      <c r="M58" s="188">
        <f>SUMIF(CSV!$G:$G,"="&amp;A58,CSV!$L:$L)</f>
        <v>0</v>
      </c>
      <c r="N58" s="184">
        <f>SUMIF(CSV!$G:$G,"="&amp;A58,CSV!$M:$M)</f>
        <v>0</v>
      </c>
      <c r="O58" s="192">
        <f>SUMIF(CSV!$G:$G,"="&amp;A58,CSV!$O:$O)</f>
        <v>0</v>
      </c>
      <c r="P58" s="192">
        <f>SUMIF(CSV!$G:$G,"="&amp;A58,CSV!$P:$P)</f>
        <v>0</v>
      </c>
      <c r="Q58" s="192">
        <f>SUMIF(CSV!$G:$G,"="&amp;A58,CSV!$Q:$Q)</f>
        <v>0</v>
      </c>
      <c r="R58" s="193">
        <f>SUMIF(CSV!$G:$G,"="&amp;A58,CSV!$R:$R)</f>
        <v>0</v>
      </c>
    </row>
    <row r="59" spans="1:18" ht="15" customHeight="1">
      <c r="A59" t="str">
        <f>CSV!G58</f>
        <v/>
      </c>
      <c r="B59" s="178" t="str">
        <f>IF(AND(F59=0,OR(C59="",C59=0)),"",VLOOKUP(C59,TableForCSVReference,Library!$BQ$1,FALSE))</f>
        <v/>
      </c>
      <c r="C59" s="178" t="str">
        <f>IFERROR(_xlfn.IFNA(VLOOKUP(A59,CSV!$G$4:$H$79,2,FALSE),0),0)</f>
        <v/>
      </c>
      <c r="D59" s="179" t="str">
        <f t="shared" si="0"/>
        <v/>
      </c>
      <c r="E59" s="178">
        <f t="shared" si="1"/>
        <v>0</v>
      </c>
      <c r="F59" s="178">
        <v>0</v>
      </c>
      <c r="G59" s="178">
        <f t="shared" si="2"/>
        <v>0</v>
      </c>
      <c r="H59" s="178" t="s">
        <v>659</v>
      </c>
      <c r="I59" s="178" t="s">
        <v>659</v>
      </c>
      <c r="J59" s="180" t="s">
        <v>102</v>
      </c>
      <c r="K59" s="180" t="s">
        <v>102</v>
      </c>
      <c r="L59" s="181">
        <f>SUMIF(CSV!$G:$G,"="&amp;A59,CSV!$K:$K)</f>
        <v>0</v>
      </c>
      <c r="M59" s="188">
        <f>SUMIF(CSV!$G:$G,"="&amp;A59,CSV!$L:$L)</f>
        <v>0</v>
      </c>
      <c r="N59" s="184">
        <f>SUMIF(CSV!$G:$G,"="&amp;A59,CSV!$M:$M)</f>
        <v>0</v>
      </c>
      <c r="O59" s="192">
        <f>SUMIF(CSV!$G:$G,"="&amp;A59,CSV!$O:$O)</f>
        <v>0</v>
      </c>
      <c r="P59" s="192">
        <f>SUMIF(CSV!$G:$G,"="&amp;A59,CSV!$P:$P)</f>
        <v>0</v>
      </c>
      <c r="Q59" s="192">
        <f>SUMIF(CSV!$G:$G,"="&amp;A59,CSV!$Q:$Q)</f>
        <v>0</v>
      </c>
      <c r="R59" s="193">
        <f>SUMIF(CSV!$G:$G,"="&amp;A59,CSV!$R:$R)</f>
        <v>0</v>
      </c>
    </row>
    <row r="60" spans="1:18" ht="15" customHeight="1">
      <c r="A60" t="str">
        <f>CSV!G59</f>
        <v/>
      </c>
      <c r="B60" s="178" t="str">
        <f>IF(AND(F60=0,OR(C60="",C60=0)),"",VLOOKUP(C60,TableForCSVReference,Library!$BQ$1,FALSE))</f>
        <v/>
      </c>
      <c r="C60" s="178" t="str">
        <f>IFERROR(_xlfn.IFNA(VLOOKUP(A60,CSV!$G$4:$H$79,2,FALSE),0),0)</f>
        <v/>
      </c>
      <c r="D60" s="179" t="str">
        <f t="shared" si="0"/>
        <v/>
      </c>
      <c r="E60" s="178">
        <f t="shared" si="1"/>
        <v>0</v>
      </c>
      <c r="F60" s="178">
        <v>0</v>
      </c>
      <c r="G60" s="178">
        <f t="shared" si="2"/>
        <v>0</v>
      </c>
      <c r="H60" s="178" t="s">
        <v>659</v>
      </c>
      <c r="I60" s="178" t="s">
        <v>659</v>
      </c>
      <c r="J60" s="180" t="s">
        <v>102</v>
      </c>
      <c r="K60" s="180" t="s">
        <v>102</v>
      </c>
      <c r="L60" s="181">
        <f>SUMIF(CSV!$G:$G,"="&amp;A60,CSV!$K:$K)</f>
        <v>0</v>
      </c>
      <c r="M60" s="188">
        <f>SUMIF(CSV!$G:$G,"="&amp;A60,CSV!$L:$L)</f>
        <v>0</v>
      </c>
      <c r="N60" s="184">
        <f>SUMIF(CSV!$G:$G,"="&amp;A60,CSV!$M:$M)</f>
        <v>0</v>
      </c>
      <c r="O60" s="192">
        <f>SUMIF(CSV!$G:$G,"="&amp;A60,CSV!$O:$O)</f>
        <v>0</v>
      </c>
      <c r="P60" s="192">
        <f>SUMIF(CSV!$G:$G,"="&amp;A60,CSV!$P:$P)</f>
        <v>0</v>
      </c>
      <c r="Q60" s="192">
        <f>SUMIF(CSV!$G:$G,"="&amp;A60,CSV!$Q:$Q)</f>
        <v>0</v>
      </c>
      <c r="R60" s="193">
        <f>SUMIF(CSV!$G:$G,"="&amp;A60,CSV!$R:$R)</f>
        <v>0</v>
      </c>
    </row>
    <row r="61" spans="1:18" ht="15" customHeight="1">
      <c r="A61" t="str">
        <f>CSV!G60</f>
        <v/>
      </c>
      <c r="B61" s="178" t="str">
        <f>IF(AND(F61=0,OR(C61="",C61=0)),"",VLOOKUP(C61,TableForCSVReference,Library!$BQ$1,FALSE))</f>
        <v/>
      </c>
      <c r="C61" s="178" t="str">
        <f>IFERROR(_xlfn.IFNA(VLOOKUP(A61,CSV!$G$4:$H$79,2,FALSE),0),0)</f>
        <v/>
      </c>
      <c r="D61" s="179" t="str">
        <f t="shared" si="0"/>
        <v/>
      </c>
      <c r="E61" s="178">
        <f t="shared" si="1"/>
        <v>0</v>
      </c>
      <c r="F61" s="178">
        <v>0</v>
      </c>
      <c r="G61" s="178">
        <f t="shared" si="2"/>
        <v>0</v>
      </c>
      <c r="H61" s="178" t="s">
        <v>659</v>
      </c>
      <c r="I61" s="178" t="s">
        <v>659</v>
      </c>
      <c r="J61" s="180" t="s">
        <v>102</v>
      </c>
      <c r="K61" s="180" t="s">
        <v>102</v>
      </c>
      <c r="L61" s="181">
        <f>SUMIF(CSV!$G:$G,"="&amp;A61,CSV!$K:$K)</f>
        <v>0</v>
      </c>
      <c r="M61" s="188">
        <f>SUMIF(CSV!$G:$G,"="&amp;A61,CSV!$L:$L)</f>
        <v>0</v>
      </c>
      <c r="N61" s="184">
        <f>SUMIF(CSV!$G:$G,"="&amp;A61,CSV!$M:$M)</f>
        <v>0</v>
      </c>
      <c r="O61" s="192">
        <f>SUMIF(CSV!$G:$G,"="&amp;A61,CSV!$O:$O)</f>
        <v>0</v>
      </c>
      <c r="P61" s="192">
        <f>SUMIF(CSV!$G:$G,"="&amp;A61,CSV!$P:$P)</f>
        <v>0</v>
      </c>
      <c r="Q61" s="192">
        <f>SUMIF(CSV!$G:$G,"="&amp;A61,CSV!$Q:$Q)</f>
        <v>0</v>
      </c>
      <c r="R61" s="193">
        <f>SUMIF(CSV!$G:$G,"="&amp;A61,CSV!$R:$R)</f>
        <v>0</v>
      </c>
    </row>
    <row r="62" spans="1:18" ht="15" customHeight="1">
      <c r="A62" t="str">
        <f>CSV!G61</f>
        <v/>
      </c>
      <c r="B62" s="178" t="str">
        <f>IF(AND(F62=0,OR(C62="",C62=0)),"",VLOOKUP(C62,TableForCSVReference,Library!$BQ$1,FALSE))</f>
        <v/>
      </c>
      <c r="C62" s="178" t="str">
        <f>IFERROR(_xlfn.IFNA(VLOOKUP(A62,CSV!$G$4:$H$79,2,FALSE),0),0)</f>
        <v/>
      </c>
      <c r="D62" s="179" t="str">
        <f t="shared" si="0"/>
        <v/>
      </c>
      <c r="E62" s="178">
        <f t="shared" si="1"/>
        <v>0</v>
      </c>
      <c r="F62" s="178">
        <v>0</v>
      </c>
      <c r="G62" s="178">
        <f t="shared" si="2"/>
        <v>0</v>
      </c>
      <c r="H62" s="178" t="s">
        <v>659</v>
      </c>
      <c r="I62" s="178" t="s">
        <v>659</v>
      </c>
      <c r="J62" s="180" t="s">
        <v>102</v>
      </c>
      <c r="K62" s="180" t="s">
        <v>102</v>
      </c>
      <c r="L62" s="181">
        <f>SUMIF(CSV!$G:$G,"="&amp;A62,CSV!$K:$K)</f>
        <v>0</v>
      </c>
      <c r="M62" s="188">
        <f>SUMIF(CSV!$G:$G,"="&amp;A62,CSV!$L:$L)</f>
        <v>0</v>
      </c>
      <c r="N62" s="184">
        <f>SUMIF(CSV!$G:$G,"="&amp;A62,CSV!$M:$M)</f>
        <v>0</v>
      </c>
      <c r="O62" s="192">
        <f>SUMIF(CSV!$G:$G,"="&amp;A62,CSV!$O:$O)</f>
        <v>0</v>
      </c>
      <c r="P62" s="192">
        <f>SUMIF(CSV!$G:$G,"="&amp;A62,CSV!$P:$P)</f>
        <v>0</v>
      </c>
      <c r="Q62" s="192">
        <f>SUMIF(CSV!$G:$G,"="&amp;A62,CSV!$Q:$Q)</f>
        <v>0</v>
      </c>
      <c r="R62" s="193">
        <f>SUMIF(CSV!$G:$G,"="&amp;A62,CSV!$R:$R)</f>
        <v>0</v>
      </c>
    </row>
    <row r="63" spans="1:18" ht="15" customHeight="1">
      <c r="A63" t="str">
        <f>CSV!G62</f>
        <v/>
      </c>
      <c r="B63" s="178" t="str">
        <f>IF(AND(F63=0,OR(C63="",C63=0)),"",VLOOKUP(C63,TableForCSVReference,Library!$BQ$1,FALSE))</f>
        <v/>
      </c>
      <c r="C63" s="178" t="str">
        <f>IFERROR(_xlfn.IFNA(VLOOKUP(A63,CSV!$G$4:$H$79,2,FALSE),0),0)</f>
        <v/>
      </c>
      <c r="D63" s="179" t="str">
        <f t="shared" si="0"/>
        <v/>
      </c>
      <c r="E63" s="178">
        <f t="shared" si="1"/>
        <v>0</v>
      </c>
      <c r="F63" s="178">
        <v>0</v>
      </c>
      <c r="G63" s="178">
        <f t="shared" si="2"/>
        <v>0</v>
      </c>
      <c r="H63" s="178" t="s">
        <v>659</v>
      </c>
      <c r="I63" s="178" t="s">
        <v>659</v>
      </c>
      <c r="J63" s="180" t="s">
        <v>102</v>
      </c>
      <c r="K63" s="180" t="s">
        <v>102</v>
      </c>
      <c r="L63" s="181">
        <f>SUMIF(CSV!$G:$G,"="&amp;A63,CSV!$K:$K)</f>
        <v>0</v>
      </c>
      <c r="M63" s="188">
        <f>SUMIF(CSV!$G:$G,"="&amp;A63,CSV!$L:$L)</f>
        <v>0</v>
      </c>
      <c r="N63" s="184">
        <f>SUMIF(CSV!$G:$G,"="&amp;A63,CSV!$M:$M)</f>
        <v>0</v>
      </c>
      <c r="O63" s="192">
        <f>SUMIF(CSV!$G:$G,"="&amp;A63,CSV!$O:$O)</f>
        <v>0</v>
      </c>
      <c r="P63" s="192">
        <f>SUMIF(CSV!$G:$G,"="&amp;A63,CSV!$P:$P)</f>
        <v>0</v>
      </c>
      <c r="Q63" s="192">
        <f>SUMIF(CSV!$G:$G,"="&amp;A63,CSV!$Q:$Q)</f>
        <v>0</v>
      </c>
      <c r="R63" s="193">
        <f>SUMIF(CSV!$G:$G,"="&amp;A63,CSV!$R:$R)</f>
        <v>0</v>
      </c>
    </row>
    <row r="64" spans="1:18" ht="15" customHeight="1">
      <c r="A64" t="str">
        <f>CSV!G63</f>
        <v/>
      </c>
      <c r="B64" s="178" t="str">
        <f>IF(AND(F64=0,OR(C64="",C64=0)),"",VLOOKUP(C64,TableForCSVReference,Library!$BQ$1,FALSE))</f>
        <v/>
      </c>
      <c r="C64" s="178" t="str">
        <f>IFERROR(_xlfn.IFNA(VLOOKUP(A64,CSV!$G$4:$H$79,2,FALSE),0),0)</f>
        <v/>
      </c>
      <c r="D64" s="179" t="str">
        <f t="shared" si="0"/>
        <v/>
      </c>
      <c r="E64" s="178">
        <f t="shared" si="1"/>
        <v>0</v>
      </c>
      <c r="F64" s="178">
        <v>0</v>
      </c>
      <c r="G64" s="178">
        <f t="shared" si="2"/>
        <v>0</v>
      </c>
      <c r="H64" s="178" t="s">
        <v>659</v>
      </c>
      <c r="I64" s="178" t="s">
        <v>659</v>
      </c>
      <c r="J64" s="180" t="s">
        <v>102</v>
      </c>
      <c r="K64" s="180" t="s">
        <v>102</v>
      </c>
      <c r="L64" s="181">
        <f>SUMIF(CSV!$G:$G,"="&amp;A64,CSV!$K:$K)</f>
        <v>0</v>
      </c>
      <c r="M64" s="188">
        <f>SUMIF(CSV!$G:$G,"="&amp;A64,CSV!$L:$L)</f>
        <v>0</v>
      </c>
      <c r="N64" s="184">
        <f>SUMIF(CSV!$G:$G,"="&amp;A64,CSV!$M:$M)</f>
        <v>0</v>
      </c>
      <c r="O64" s="192">
        <f>SUMIF(CSV!$G:$G,"="&amp;A64,CSV!$O:$O)</f>
        <v>0</v>
      </c>
      <c r="P64" s="192">
        <f>SUMIF(CSV!$G:$G,"="&amp;A64,CSV!$P:$P)</f>
        <v>0</v>
      </c>
      <c r="Q64" s="192">
        <f>SUMIF(CSV!$G:$G,"="&amp;A64,CSV!$Q:$Q)</f>
        <v>0</v>
      </c>
      <c r="R64" s="193">
        <f>SUMIF(CSV!$G:$G,"="&amp;A64,CSV!$R:$R)</f>
        <v>0</v>
      </c>
    </row>
    <row r="65" spans="1:18" ht="15" customHeight="1">
      <c r="A65" t="str">
        <f>CSV!G64</f>
        <v/>
      </c>
      <c r="B65" s="178" t="str">
        <f>IF(AND(F65=0,OR(C65="",C65=0)),"",VLOOKUP(C65,TableForCSVReference,Library!$BQ$1,FALSE))</f>
        <v/>
      </c>
      <c r="C65" s="178" t="str">
        <f>IFERROR(_xlfn.IFNA(VLOOKUP(A65,CSV!$G$4:$H$79,2,FALSE),0),0)</f>
        <v/>
      </c>
      <c r="D65" s="179" t="str">
        <f t="shared" si="0"/>
        <v/>
      </c>
      <c r="E65" s="178">
        <f t="shared" si="1"/>
        <v>0</v>
      </c>
      <c r="F65" s="178">
        <v>0</v>
      </c>
      <c r="G65" s="178">
        <f t="shared" si="2"/>
        <v>0</v>
      </c>
      <c r="H65" s="178" t="s">
        <v>659</v>
      </c>
      <c r="I65" s="178" t="s">
        <v>659</v>
      </c>
      <c r="J65" s="180" t="s">
        <v>102</v>
      </c>
      <c r="K65" s="180" t="s">
        <v>102</v>
      </c>
      <c r="L65" s="181">
        <f>SUMIF(CSV!$G:$G,"="&amp;A65,CSV!$K:$K)</f>
        <v>0</v>
      </c>
      <c r="M65" s="188">
        <f>SUMIF(CSV!$G:$G,"="&amp;A65,CSV!$L:$L)</f>
        <v>0</v>
      </c>
      <c r="N65" s="184">
        <f>SUMIF(CSV!$G:$G,"="&amp;A65,CSV!$M:$M)</f>
        <v>0</v>
      </c>
      <c r="O65" s="192">
        <f>SUMIF(CSV!$G:$G,"="&amp;A65,CSV!$O:$O)</f>
        <v>0</v>
      </c>
      <c r="P65" s="192">
        <f>SUMIF(CSV!$G:$G,"="&amp;A65,CSV!$P:$P)</f>
        <v>0</v>
      </c>
      <c r="Q65" s="192">
        <f>SUMIF(CSV!$G:$G,"="&amp;A65,CSV!$Q:$Q)</f>
        <v>0</v>
      </c>
      <c r="R65" s="193">
        <f>SUMIF(CSV!$G:$G,"="&amp;A65,CSV!$R:$R)</f>
        <v>0</v>
      </c>
    </row>
    <row r="66" spans="1:18" ht="15" customHeight="1">
      <c r="A66" t="str">
        <f>CSV!G65</f>
        <v/>
      </c>
      <c r="B66" s="178" t="str">
        <f>IF(AND(F66=0,OR(C66="",C66=0)),"",VLOOKUP(C66,TableForCSVReference,Library!$BQ$1,FALSE))</f>
        <v/>
      </c>
      <c r="C66" s="178" t="str">
        <f>IFERROR(_xlfn.IFNA(VLOOKUP(A66,CSV!$G$4:$H$79,2,FALSE),0),0)</f>
        <v/>
      </c>
      <c r="D66" s="179" t="str">
        <f t="shared" si="0"/>
        <v/>
      </c>
      <c r="E66" s="178">
        <f t="shared" si="1"/>
        <v>0</v>
      </c>
      <c r="F66" s="178">
        <v>0</v>
      </c>
      <c r="G66" s="178">
        <f t="shared" si="2"/>
        <v>0</v>
      </c>
      <c r="H66" s="178" t="s">
        <v>659</v>
      </c>
      <c r="I66" s="178" t="s">
        <v>659</v>
      </c>
      <c r="J66" s="180" t="s">
        <v>102</v>
      </c>
      <c r="K66" s="180" t="s">
        <v>102</v>
      </c>
      <c r="L66" s="181">
        <f>SUMIF(CSV!$G:$G,"="&amp;A66,CSV!$K:$K)</f>
        <v>0</v>
      </c>
      <c r="M66" s="188">
        <f>SUMIF(CSV!$G:$G,"="&amp;A66,CSV!$L:$L)</f>
        <v>0</v>
      </c>
      <c r="N66" s="184">
        <f>SUMIF(CSV!$G:$G,"="&amp;A66,CSV!$M:$M)</f>
        <v>0</v>
      </c>
      <c r="O66" s="192">
        <f>SUMIF(CSV!$G:$G,"="&amp;A66,CSV!$O:$O)</f>
        <v>0</v>
      </c>
      <c r="P66" s="192">
        <f>SUMIF(CSV!$G:$G,"="&amp;A66,CSV!$P:$P)</f>
        <v>0</v>
      </c>
      <c r="Q66" s="192">
        <f>SUMIF(CSV!$G:$G,"="&amp;A66,CSV!$Q:$Q)</f>
        <v>0</v>
      </c>
      <c r="R66" s="193">
        <f>SUMIF(CSV!$G:$G,"="&amp;A66,CSV!$R:$R)</f>
        <v>0</v>
      </c>
    </row>
    <row r="67" spans="1:18" ht="15" customHeight="1">
      <c r="A67" t="str">
        <f>CSV!G66</f>
        <v/>
      </c>
      <c r="B67" s="178" t="str">
        <f>IF(AND(F67=0,OR(C67="",C67=0)),"",VLOOKUP(C67,TableForCSVReference,Library!$BQ$1,FALSE))</f>
        <v/>
      </c>
      <c r="C67" s="178" t="str">
        <f>IFERROR(_xlfn.IFNA(VLOOKUP(A67,CSV!$G$4:$H$79,2,FALSE),0),0)</f>
        <v/>
      </c>
      <c r="D67" s="179" t="str">
        <f t="shared" si="0"/>
        <v/>
      </c>
      <c r="E67" s="178">
        <f t="shared" si="1"/>
        <v>0</v>
      </c>
      <c r="F67" s="178">
        <v>0</v>
      </c>
      <c r="G67" s="178">
        <f t="shared" si="2"/>
        <v>0</v>
      </c>
      <c r="H67" s="178" t="s">
        <v>659</v>
      </c>
      <c r="I67" s="178" t="s">
        <v>659</v>
      </c>
      <c r="J67" s="180" t="s">
        <v>102</v>
      </c>
      <c r="K67" s="180" t="s">
        <v>102</v>
      </c>
      <c r="L67" s="181">
        <f>SUMIF(CSV!$G:$G,"="&amp;A67,CSV!$K:$K)</f>
        <v>0</v>
      </c>
      <c r="M67" s="188">
        <f>SUMIF(CSV!$G:$G,"="&amp;A67,CSV!$L:$L)</f>
        <v>0</v>
      </c>
      <c r="N67" s="184">
        <f>SUMIF(CSV!$G:$G,"="&amp;A67,CSV!$M:$M)</f>
        <v>0</v>
      </c>
      <c r="O67" s="192">
        <f>SUMIF(CSV!$G:$G,"="&amp;A67,CSV!$O:$O)</f>
        <v>0</v>
      </c>
      <c r="P67" s="192">
        <f>SUMIF(CSV!$G:$G,"="&amp;A67,CSV!$P:$P)</f>
        <v>0</v>
      </c>
      <c r="Q67" s="192">
        <f>SUMIF(CSV!$G:$G,"="&amp;A67,CSV!$Q:$Q)</f>
        <v>0</v>
      </c>
      <c r="R67" s="193">
        <f>SUMIF(CSV!$G:$G,"="&amp;A67,CSV!$R:$R)</f>
        <v>0</v>
      </c>
    </row>
    <row r="68" spans="1:18" ht="15" customHeight="1">
      <c r="A68" t="str">
        <f>CSV!G67</f>
        <v/>
      </c>
      <c r="B68" s="178" t="str">
        <f>IF(AND(F68=0,OR(C68="",C68=0)),"",VLOOKUP(C68,TableForCSVReference,Library!$BQ$1,FALSE))</f>
        <v/>
      </c>
      <c r="C68" s="178" t="str">
        <f>IFERROR(_xlfn.IFNA(VLOOKUP(A68,CSV!$G$4:$H$79,2,FALSE),0),0)</f>
        <v/>
      </c>
      <c r="D68" s="179" t="str">
        <f t="shared" si="0"/>
        <v/>
      </c>
      <c r="E68" s="178">
        <f t="shared" si="1"/>
        <v>0</v>
      </c>
      <c r="F68" s="178">
        <v>0</v>
      </c>
      <c r="G68" s="178">
        <f t="shared" si="2"/>
        <v>0</v>
      </c>
      <c r="H68" s="178" t="s">
        <v>659</v>
      </c>
      <c r="I68" s="178" t="s">
        <v>659</v>
      </c>
      <c r="J68" s="180" t="s">
        <v>102</v>
      </c>
      <c r="K68" s="180" t="s">
        <v>102</v>
      </c>
      <c r="L68" s="181">
        <f>SUMIF(CSV!$G:$G,"="&amp;A68,CSV!$K:$K)</f>
        <v>0</v>
      </c>
      <c r="M68" s="188">
        <f>SUMIF(CSV!$G:$G,"="&amp;A68,CSV!$L:$L)</f>
        <v>0</v>
      </c>
      <c r="N68" s="184">
        <f>SUMIF(CSV!$G:$G,"="&amp;A68,CSV!$M:$M)</f>
        <v>0</v>
      </c>
      <c r="O68" s="192">
        <f>SUMIF(CSV!$G:$G,"="&amp;A68,CSV!$O:$O)</f>
        <v>0</v>
      </c>
      <c r="P68" s="192">
        <f>SUMIF(CSV!$G:$G,"="&amp;A68,CSV!$P:$P)</f>
        <v>0</v>
      </c>
      <c r="Q68" s="192">
        <f>SUMIF(CSV!$G:$G,"="&amp;A68,CSV!$Q:$Q)</f>
        <v>0</v>
      </c>
      <c r="R68" s="193">
        <f>SUMIF(CSV!$G:$G,"="&amp;A68,CSV!$R:$R)</f>
        <v>0</v>
      </c>
    </row>
    <row r="69" spans="1:18" ht="15" customHeight="1">
      <c r="A69" t="str">
        <f>CSV!G68</f>
        <v/>
      </c>
      <c r="B69" s="178" t="str">
        <f>IF(AND(F69=0,OR(C69="",C69=0)),"",VLOOKUP(C69,TableForCSVReference,Library!$BQ$1,FALSE))</f>
        <v/>
      </c>
      <c r="C69" s="178" t="str">
        <f>IFERROR(_xlfn.IFNA(VLOOKUP(A69,CSV!$G$4:$H$79,2,FALSE),0),0)</f>
        <v/>
      </c>
      <c r="D69" s="179" t="str">
        <f t="shared" si="0"/>
        <v/>
      </c>
      <c r="E69" s="178">
        <f t="shared" si="1"/>
        <v>0</v>
      </c>
      <c r="F69" s="178">
        <v>0</v>
      </c>
      <c r="G69" s="178">
        <f t="shared" si="2"/>
        <v>0</v>
      </c>
      <c r="H69" s="178" t="s">
        <v>659</v>
      </c>
      <c r="I69" s="178" t="s">
        <v>659</v>
      </c>
      <c r="J69" s="180" t="s">
        <v>102</v>
      </c>
      <c r="K69" s="180" t="s">
        <v>102</v>
      </c>
      <c r="L69" s="181">
        <f>SUMIF(CSV!$G:$G,"="&amp;A69,CSV!$K:$K)</f>
        <v>0</v>
      </c>
      <c r="M69" s="188">
        <f>SUMIF(CSV!$G:$G,"="&amp;A69,CSV!$L:$L)</f>
        <v>0</v>
      </c>
      <c r="N69" s="184">
        <f>SUMIF(CSV!$G:$G,"="&amp;A69,CSV!$M:$M)</f>
        <v>0</v>
      </c>
      <c r="O69" s="192">
        <f>SUMIF(CSV!$G:$G,"="&amp;A69,CSV!$O:$O)</f>
        <v>0</v>
      </c>
      <c r="P69" s="192">
        <f>SUMIF(CSV!$G:$G,"="&amp;A69,CSV!$P:$P)</f>
        <v>0</v>
      </c>
      <c r="Q69" s="192">
        <f>SUMIF(CSV!$G:$G,"="&amp;A69,CSV!$Q:$Q)</f>
        <v>0</v>
      </c>
      <c r="R69" s="193">
        <f>SUMIF(CSV!$G:$G,"="&amp;A69,CSV!$R:$R)</f>
        <v>0</v>
      </c>
    </row>
    <row r="70" spans="1:18" ht="15" customHeight="1">
      <c r="A70" t="str">
        <f>CSV!G69</f>
        <v/>
      </c>
      <c r="B70" s="178" t="str">
        <f>IF(AND(F70=0,OR(C70="",C70=0)),"",VLOOKUP(C70,TableForCSVReference,Library!$BQ$1,FALSE))</f>
        <v/>
      </c>
      <c r="C70" s="178" t="str">
        <f>IFERROR(_xlfn.IFNA(VLOOKUP(A70,CSV!$G$4:$H$79,2,FALSE),0),0)</f>
        <v/>
      </c>
      <c r="D70" s="179" t="str">
        <f t="shared" ref="D70:D78" si="3">A70</f>
        <v/>
      </c>
      <c r="E70" s="178">
        <f t="shared" ref="E70:E78" si="4">IF(C70="Custom Lighting Fixture Retrofit", TRIM(MID(SUBSTITUTE(A70," ", REPT(" ",LEN(A70))), (2-1)*LEN(A70)+1,LEN(A70))), 0)</f>
        <v>0</v>
      </c>
      <c r="F70" s="178">
        <v>0</v>
      </c>
      <c r="G70" s="178">
        <f t="shared" ref="G70:G78" si="5">IF(C70="Custom Lighting Fixture Retrofit", TRIM(MID(SUBSTITUTE(A70," ", REPT(" ",LEN(A70))), (4-1)*LEN(A70)+1,LEN(A70))), 0)</f>
        <v>0</v>
      </c>
      <c r="H70" s="178" t="s">
        <v>659</v>
      </c>
      <c r="I70" s="178" t="s">
        <v>659</v>
      </c>
      <c r="J70" s="180" t="s">
        <v>102</v>
      </c>
      <c r="K70" s="180" t="s">
        <v>102</v>
      </c>
      <c r="L70" s="181">
        <f>SUMIF(CSV!$G:$G,"="&amp;A70,CSV!$K:$K)</f>
        <v>0</v>
      </c>
      <c r="M70" s="188">
        <f>SUMIF(CSV!$G:$G,"="&amp;A70,CSV!$L:$L)</f>
        <v>0</v>
      </c>
      <c r="N70" s="184">
        <f>SUMIF(CSV!$G:$G,"="&amp;A70,CSV!$M:$M)</f>
        <v>0</v>
      </c>
      <c r="O70" s="192">
        <f>SUMIF(CSV!$G:$G,"="&amp;A70,CSV!$O:$O)</f>
        <v>0</v>
      </c>
      <c r="P70" s="192">
        <f>SUMIF(CSV!$G:$G,"="&amp;A70,CSV!$P:$P)</f>
        <v>0</v>
      </c>
      <c r="Q70" s="192">
        <f>SUMIF(CSV!$G:$G,"="&amp;A70,CSV!$Q:$Q)</f>
        <v>0</v>
      </c>
      <c r="R70" s="193">
        <f>SUMIF(CSV!$G:$G,"="&amp;A70,CSV!$R:$R)</f>
        <v>0</v>
      </c>
    </row>
    <row r="71" spans="1:18" ht="15" customHeight="1">
      <c r="A71" t="str">
        <f>CSV!G70</f>
        <v/>
      </c>
      <c r="B71" s="178" t="str">
        <f>IF(AND(F71=0,OR(C71="",C71=0)),"",VLOOKUP(C71,TableForCSVReference,Library!$BQ$1,FALSE))</f>
        <v/>
      </c>
      <c r="C71" s="178" t="str">
        <f>IFERROR(_xlfn.IFNA(VLOOKUP(A71,CSV!$G$4:$H$79,2,FALSE),0),0)</f>
        <v/>
      </c>
      <c r="D71" s="179" t="str">
        <f t="shared" si="3"/>
        <v/>
      </c>
      <c r="E71" s="178">
        <f t="shared" si="4"/>
        <v>0</v>
      </c>
      <c r="F71" s="178">
        <v>0</v>
      </c>
      <c r="G71" s="178">
        <f t="shared" si="5"/>
        <v>0</v>
      </c>
      <c r="H71" s="178" t="s">
        <v>659</v>
      </c>
      <c r="I71" s="178" t="s">
        <v>659</v>
      </c>
      <c r="J71" s="180" t="s">
        <v>102</v>
      </c>
      <c r="K71" s="180" t="s">
        <v>102</v>
      </c>
      <c r="L71" s="181">
        <f>SUMIF(CSV!$G:$G,"="&amp;A71,CSV!$K:$K)</f>
        <v>0</v>
      </c>
      <c r="M71" s="188">
        <f>SUMIF(CSV!$G:$G,"="&amp;A71,CSV!$L:$L)</f>
        <v>0</v>
      </c>
      <c r="N71" s="184">
        <f>SUMIF(CSV!$G:$G,"="&amp;A71,CSV!$M:$M)</f>
        <v>0</v>
      </c>
      <c r="O71" s="192">
        <f>SUMIF(CSV!$G:$G,"="&amp;A71,CSV!$O:$O)</f>
        <v>0</v>
      </c>
      <c r="P71" s="192">
        <f>SUMIF(CSV!$G:$G,"="&amp;A71,CSV!$P:$P)</f>
        <v>0</v>
      </c>
      <c r="Q71" s="192">
        <f>SUMIF(CSV!$G:$G,"="&amp;A71,CSV!$Q:$Q)</f>
        <v>0</v>
      </c>
      <c r="R71" s="193">
        <f>SUMIF(CSV!$G:$G,"="&amp;A71,CSV!$R:$R)</f>
        <v>0</v>
      </c>
    </row>
    <row r="72" spans="1:18" ht="15" customHeight="1">
      <c r="A72" t="str">
        <f>CSV!G71</f>
        <v/>
      </c>
      <c r="B72" s="178" t="str">
        <f>IF(AND(F72=0,OR(C72="",C72=0)),"",VLOOKUP(C72,TableForCSVReference,Library!$BQ$1,FALSE))</f>
        <v/>
      </c>
      <c r="C72" s="178" t="str">
        <f>IFERROR(_xlfn.IFNA(VLOOKUP(A72,CSV!$G$4:$H$79,2,FALSE),0),0)</f>
        <v/>
      </c>
      <c r="D72" s="179" t="str">
        <f t="shared" si="3"/>
        <v/>
      </c>
      <c r="E72" s="178">
        <f t="shared" si="4"/>
        <v>0</v>
      </c>
      <c r="F72" s="178">
        <v>0</v>
      </c>
      <c r="G72" s="178">
        <f t="shared" si="5"/>
        <v>0</v>
      </c>
      <c r="H72" s="178" t="s">
        <v>659</v>
      </c>
      <c r="I72" s="178" t="s">
        <v>659</v>
      </c>
      <c r="J72" s="180" t="s">
        <v>102</v>
      </c>
      <c r="K72" s="180" t="s">
        <v>102</v>
      </c>
      <c r="L72" s="181">
        <f>SUMIF(CSV!$G:$G,"="&amp;A72,CSV!$K:$K)</f>
        <v>0</v>
      </c>
      <c r="M72" s="188">
        <f>SUMIF(CSV!$G:$G,"="&amp;A72,CSV!$L:$L)</f>
        <v>0</v>
      </c>
      <c r="N72" s="184">
        <f>SUMIF(CSV!$G:$G,"="&amp;A72,CSV!$M:$M)</f>
        <v>0</v>
      </c>
      <c r="O72" s="192">
        <f>SUMIF(CSV!$G:$G,"="&amp;A72,CSV!$O:$O)</f>
        <v>0</v>
      </c>
      <c r="P72" s="192">
        <f>SUMIF(CSV!$G:$G,"="&amp;A72,CSV!$P:$P)</f>
        <v>0</v>
      </c>
      <c r="Q72" s="192">
        <f>SUMIF(CSV!$G:$G,"="&amp;A72,CSV!$Q:$Q)</f>
        <v>0</v>
      </c>
      <c r="R72" s="193">
        <f>SUMIF(CSV!$G:$G,"="&amp;A72,CSV!$R:$R)</f>
        <v>0</v>
      </c>
    </row>
    <row r="73" spans="1:18" ht="15" customHeight="1">
      <c r="A73" t="str">
        <f>CSV!G72</f>
        <v/>
      </c>
      <c r="B73" s="178" t="str">
        <f>IF(AND(F73=0,OR(C73="",C73=0)),"",VLOOKUP(C73,TableForCSVReference,Library!$BQ$1,FALSE))</f>
        <v/>
      </c>
      <c r="C73" s="178" t="str">
        <f>IFERROR(_xlfn.IFNA(VLOOKUP(A73,CSV!$G$4:$H$79,2,FALSE),0),0)</f>
        <v/>
      </c>
      <c r="D73" s="179" t="str">
        <f t="shared" si="3"/>
        <v/>
      </c>
      <c r="E73" s="178">
        <f t="shared" si="4"/>
        <v>0</v>
      </c>
      <c r="F73" s="178">
        <v>0</v>
      </c>
      <c r="G73" s="178">
        <f t="shared" si="5"/>
        <v>0</v>
      </c>
      <c r="H73" s="178" t="s">
        <v>659</v>
      </c>
      <c r="I73" s="178" t="s">
        <v>659</v>
      </c>
      <c r="J73" s="180" t="s">
        <v>102</v>
      </c>
      <c r="K73" s="180" t="s">
        <v>102</v>
      </c>
      <c r="L73" s="181">
        <f>SUMIF(CSV!$G:$G,"="&amp;A73,CSV!$K:$K)</f>
        <v>0</v>
      </c>
      <c r="M73" s="188">
        <f>SUMIF(CSV!$G:$G,"="&amp;A73,CSV!$L:$L)</f>
        <v>0</v>
      </c>
      <c r="N73" s="184">
        <f>SUMIF(CSV!$G:$G,"="&amp;A73,CSV!$M:$M)</f>
        <v>0</v>
      </c>
      <c r="O73" s="192">
        <f>SUMIF(CSV!$G:$G,"="&amp;A73,CSV!$O:$O)</f>
        <v>0</v>
      </c>
      <c r="P73" s="192">
        <f>SUMIF(CSV!$G:$G,"="&amp;A73,CSV!$P:$P)</f>
        <v>0</v>
      </c>
      <c r="Q73" s="192">
        <f>SUMIF(CSV!$G:$G,"="&amp;A73,CSV!$Q:$Q)</f>
        <v>0</v>
      </c>
      <c r="R73" s="193">
        <f>SUMIF(CSV!$G:$G,"="&amp;A73,CSV!$R:$R)</f>
        <v>0</v>
      </c>
    </row>
    <row r="74" spans="1:18" ht="15" customHeight="1">
      <c r="A74" t="str">
        <f>CSV!G73</f>
        <v/>
      </c>
      <c r="B74" s="178" t="str">
        <f>IF(AND(F74=0,OR(C74="",C74=0)),"",VLOOKUP(C74,TableForCSVReference,Library!$BQ$1,FALSE))</f>
        <v/>
      </c>
      <c r="C74" s="178" t="str">
        <f>IFERROR(_xlfn.IFNA(VLOOKUP(A74,CSV!$G$4:$H$79,2,FALSE),0),0)</f>
        <v/>
      </c>
      <c r="D74" s="179" t="str">
        <f t="shared" si="3"/>
        <v/>
      </c>
      <c r="E74" s="178">
        <f t="shared" si="4"/>
        <v>0</v>
      </c>
      <c r="F74" s="178">
        <v>0</v>
      </c>
      <c r="G74" s="178">
        <f t="shared" si="5"/>
        <v>0</v>
      </c>
      <c r="H74" s="178" t="s">
        <v>659</v>
      </c>
      <c r="I74" s="178" t="s">
        <v>659</v>
      </c>
      <c r="J74" s="180" t="s">
        <v>102</v>
      </c>
      <c r="K74" s="180" t="s">
        <v>102</v>
      </c>
      <c r="L74" s="181">
        <f>SUMIF(CSV!$G:$G,"="&amp;A74,CSV!$K:$K)</f>
        <v>0</v>
      </c>
      <c r="M74" s="188">
        <f>SUMIF(CSV!$G:$G,"="&amp;A74,CSV!$L:$L)</f>
        <v>0</v>
      </c>
      <c r="N74" s="184">
        <f>SUMIF(CSV!$G:$G,"="&amp;A74,CSV!$M:$M)</f>
        <v>0</v>
      </c>
      <c r="O74" s="192">
        <f>SUMIF(CSV!$G:$G,"="&amp;A74,CSV!$O:$O)</f>
        <v>0</v>
      </c>
      <c r="P74" s="192">
        <f>SUMIF(CSV!$G:$G,"="&amp;A74,CSV!$P:$P)</f>
        <v>0</v>
      </c>
      <c r="Q74" s="192">
        <f>SUMIF(CSV!$G:$G,"="&amp;A74,CSV!$Q:$Q)</f>
        <v>0</v>
      </c>
      <c r="R74" s="193">
        <f>SUMIF(CSV!$G:$G,"="&amp;A74,CSV!$R:$R)</f>
        <v>0</v>
      </c>
    </row>
    <row r="75" spans="1:18" ht="15" customHeight="1">
      <c r="A75" t="str">
        <f>CSV!G74</f>
        <v/>
      </c>
      <c r="B75" s="178" t="str">
        <f>IF(AND(F75=0,OR(C75="",C75=0)),"",VLOOKUP(C75,TableForCSVReference,Library!$BQ$1,FALSE))</f>
        <v/>
      </c>
      <c r="C75" s="178" t="str">
        <f>IFERROR(_xlfn.IFNA(VLOOKUP(A75,CSV!$G$4:$H$79,2,FALSE),0),0)</f>
        <v/>
      </c>
      <c r="D75" s="179" t="str">
        <f t="shared" si="3"/>
        <v/>
      </c>
      <c r="E75" s="178">
        <f t="shared" si="4"/>
        <v>0</v>
      </c>
      <c r="F75" s="178">
        <v>0</v>
      </c>
      <c r="G75" s="178">
        <f t="shared" si="5"/>
        <v>0</v>
      </c>
      <c r="H75" s="178" t="s">
        <v>659</v>
      </c>
      <c r="I75" s="178" t="s">
        <v>659</v>
      </c>
      <c r="J75" s="180" t="s">
        <v>102</v>
      </c>
      <c r="K75" s="180" t="s">
        <v>102</v>
      </c>
      <c r="L75" s="181">
        <f>SUMIF(CSV!$G:$G,"="&amp;A75,CSV!$K:$K)</f>
        <v>0</v>
      </c>
      <c r="M75" s="188">
        <f>SUMIF(CSV!$G:$G,"="&amp;A75,CSV!$L:$L)</f>
        <v>0</v>
      </c>
      <c r="N75" s="184">
        <f>SUMIF(CSV!$G:$G,"="&amp;A75,CSV!$M:$M)</f>
        <v>0</v>
      </c>
      <c r="O75" s="192">
        <f>SUMIF(CSV!$G:$G,"="&amp;A75,CSV!$O:$O)</f>
        <v>0</v>
      </c>
      <c r="P75" s="192">
        <f>SUMIF(CSV!$G:$G,"="&amp;A75,CSV!$P:$P)</f>
        <v>0</v>
      </c>
      <c r="Q75" s="192">
        <f>SUMIF(CSV!$G:$G,"="&amp;A75,CSV!$Q:$Q)</f>
        <v>0</v>
      </c>
      <c r="R75" s="193">
        <f>SUMIF(CSV!$G:$G,"="&amp;A75,CSV!$R:$R)</f>
        <v>0</v>
      </c>
    </row>
    <row r="76" spans="1:18" ht="15" customHeight="1">
      <c r="A76" t="str">
        <f>CSV!G75</f>
        <v/>
      </c>
      <c r="B76" s="178" t="str">
        <f>IF(AND(F76=0,OR(C76="",C76=0)),"",VLOOKUP(C76,TableForCSVReference,Library!$BQ$1,FALSE))</f>
        <v/>
      </c>
      <c r="C76" s="178" t="str">
        <f>IFERROR(_xlfn.IFNA(VLOOKUP(A76,CSV!$G$4:$H$79,2,FALSE),0),0)</f>
        <v/>
      </c>
      <c r="D76" s="179" t="str">
        <f t="shared" si="3"/>
        <v/>
      </c>
      <c r="E76" s="178">
        <f t="shared" si="4"/>
        <v>0</v>
      </c>
      <c r="F76" s="178">
        <v>0</v>
      </c>
      <c r="G76" s="178">
        <f t="shared" si="5"/>
        <v>0</v>
      </c>
      <c r="H76" s="178" t="s">
        <v>659</v>
      </c>
      <c r="I76" s="178" t="s">
        <v>659</v>
      </c>
      <c r="J76" s="180" t="s">
        <v>102</v>
      </c>
      <c r="K76" s="180" t="s">
        <v>102</v>
      </c>
      <c r="L76" s="181">
        <f>SUMIF(CSV!$G:$G,"="&amp;A76,CSV!$K:$K)</f>
        <v>0</v>
      </c>
      <c r="M76" s="188">
        <f>SUMIF(CSV!$G:$G,"="&amp;A76,CSV!$L:$L)</f>
        <v>0</v>
      </c>
      <c r="N76" s="184">
        <f>SUMIF(CSV!$G:$G,"="&amp;A76,CSV!$M:$M)</f>
        <v>0</v>
      </c>
      <c r="O76" s="192">
        <f>SUMIF(CSV!$G:$G,"="&amp;A76,CSV!$O:$O)</f>
        <v>0</v>
      </c>
      <c r="P76" s="192">
        <f>SUMIF(CSV!$G:$G,"="&amp;A76,CSV!$P:$P)</f>
        <v>0</v>
      </c>
      <c r="Q76" s="192">
        <f>SUMIF(CSV!$G:$G,"="&amp;A76,CSV!$Q:$Q)</f>
        <v>0</v>
      </c>
      <c r="R76" s="193">
        <f>SUMIF(CSV!$G:$G,"="&amp;A76,CSV!$R:$R)</f>
        <v>0</v>
      </c>
    </row>
    <row r="77" spans="1:18" ht="15" customHeight="1">
      <c r="A77" t="str">
        <f>CSV!G76</f>
        <v/>
      </c>
      <c r="B77" s="178" t="str">
        <f>IF(AND(F77=0,OR(C77="",C77=0)),"",VLOOKUP(C77,TableForCSVReference,Library!$BQ$1,FALSE))</f>
        <v/>
      </c>
      <c r="C77" s="178" t="str">
        <f>IFERROR(_xlfn.IFNA(VLOOKUP(A77,CSV!$G$4:$H$79,2,FALSE),0),0)</f>
        <v/>
      </c>
      <c r="D77" s="179" t="str">
        <f t="shared" si="3"/>
        <v/>
      </c>
      <c r="E77" s="178">
        <f t="shared" si="4"/>
        <v>0</v>
      </c>
      <c r="F77" s="178">
        <v>0</v>
      </c>
      <c r="G77" s="178">
        <f t="shared" si="5"/>
        <v>0</v>
      </c>
      <c r="H77" s="178" t="s">
        <v>659</v>
      </c>
      <c r="I77" s="178" t="s">
        <v>659</v>
      </c>
      <c r="J77" s="180" t="s">
        <v>102</v>
      </c>
      <c r="K77" s="180" t="s">
        <v>102</v>
      </c>
      <c r="L77" s="181">
        <f>SUMIF(CSV!$G:$G,"="&amp;A77,CSV!$K:$K)</f>
        <v>0</v>
      </c>
      <c r="M77" s="188">
        <f>SUMIF(CSV!$G:$G,"="&amp;A77,CSV!$L:$L)</f>
        <v>0</v>
      </c>
      <c r="N77" s="184">
        <f>SUMIF(CSV!$G:$G,"="&amp;A77,CSV!$M:$M)</f>
        <v>0</v>
      </c>
      <c r="O77" s="192">
        <f>SUMIF(CSV!$G:$G,"="&amp;A77,CSV!$O:$O)</f>
        <v>0</v>
      </c>
      <c r="P77" s="192">
        <f>SUMIF(CSV!$G:$G,"="&amp;A77,CSV!$P:$P)</f>
        <v>0</v>
      </c>
      <c r="Q77" s="192">
        <f>SUMIF(CSV!$G:$G,"="&amp;A77,CSV!$Q:$Q)</f>
        <v>0</v>
      </c>
      <c r="R77" s="193">
        <f>SUMIF(CSV!$G:$G,"="&amp;A77,CSV!$R:$R)</f>
        <v>0</v>
      </c>
    </row>
    <row r="78" spans="1:18" ht="15" customHeight="1">
      <c r="A78" t="str">
        <f>CSV!G77</f>
        <v/>
      </c>
      <c r="B78" s="178" t="str">
        <f>IF(AND(F78=0,OR(C78="",C78=0)),"",VLOOKUP(C78,TableForCSVReference,Library!$BQ$1,FALSE))</f>
        <v/>
      </c>
      <c r="C78" s="178" t="str">
        <f>IFERROR(_xlfn.IFNA(VLOOKUP(A78,CSV!$G$4:$H$79,2,FALSE),0),0)</f>
        <v/>
      </c>
      <c r="D78" s="179" t="str">
        <f t="shared" si="3"/>
        <v/>
      </c>
      <c r="E78" s="178">
        <f t="shared" si="4"/>
        <v>0</v>
      </c>
      <c r="F78" s="178">
        <v>0</v>
      </c>
      <c r="G78" s="178">
        <f t="shared" si="5"/>
        <v>0</v>
      </c>
      <c r="H78" s="178" t="s">
        <v>659</v>
      </c>
      <c r="I78" s="178" t="s">
        <v>659</v>
      </c>
      <c r="J78" s="180" t="s">
        <v>102</v>
      </c>
      <c r="K78" s="180" t="s">
        <v>102</v>
      </c>
      <c r="L78" s="181">
        <f>SUMIF(CSV!$G:$G,"="&amp;A78,CSV!$K:$K)</f>
        <v>0</v>
      </c>
      <c r="M78" s="188">
        <f>SUMIF(CSV!$G:$G,"="&amp;A78,CSV!$L:$L)</f>
        <v>0</v>
      </c>
      <c r="N78" s="184">
        <f>SUMIF(CSV!$G:$G,"="&amp;A78,CSV!$M:$M)</f>
        <v>0</v>
      </c>
      <c r="O78" s="192">
        <f>SUMIF(CSV!$G:$G,"="&amp;A78,CSV!$O:$O)</f>
        <v>0</v>
      </c>
      <c r="P78" s="192">
        <f>SUMIF(CSV!$G:$G,"="&amp;A78,CSV!$P:$P)</f>
        <v>0</v>
      </c>
      <c r="Q78" s="192">
        <f>SUMIF(CSV!$G:$G,"="&amp;A78,CSV!$Q:$Q)</f>
        <v>0</v>
      </c>
      <c r="R78" s="193">
        <f>SUMIF(CSV!$G:$G,"="&amp;A78,CSV!$R:$R)</f>
        <v>0</v>
      </c>
    </row>
  </sheetData>
  <sheetProtection algorithmName="SHA-512" hashValue="+NN2pPdI3szB4o3LqYyYjMRzu7nHd/C6R/RlN8obbWKLnAq3/hnMVUw7QojHSN9kgizN/gE//cKXlo5lZoPj4w==" saltValue="Lwf6DlZ3qtKqMqqCselZvA==" spinCount="100000" sheet="1" objects="1" scenarios="1"/>
  <mergeCells count="7">
    <mergeCell ref="Q1:Q2"/>
    <mergeCell ref="J1:K2"/>
    <mergeCell ref="L1:L2"/>
    <mergeCell ref="M1:M2"/>
    <mergeCell ref="N1:N2"/>
    <mergeCell ref="O1:O2"/>
    <mergeCell ref="P1:P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5CD8-B626-4B59-9CD5-7A5418C61997}">
  <sheetPr codeName="Sheet3">
    <tabColor theme="1" tint="0.499984740745262"/>
  </sheetPr>
  <dimension ref="A1:GT56"/>
  <sheetViews>
    <sheetView topLeftCell="AC1" zoomScale="90" zoomScaleNormal="90" workbookViewId="0">
      <selection activeCell="BB1" sqref="BB1"/>
    </sheetView>
  </sheetViews>
  <sheetFormatPr defaultColWidth="3.5703125" defaultRowHeight="15" customHeight="1"/>
  <cols>
    <col min="1" max="4" width="3.5703125" style="9"/>
    <col min="5" max="5" width="3.7109375" style="9" bestFit="1" customWidth="1"/>
    <col min="6" max="10" width="3.7109375" style="9" customWidth="1"/>
    <col min="11" max="37" width="3.5703125" style="9"/>
    <col min="38" max="38" width="4" style="9" customWidth="1"/>
    <col min="39" max="40" width="3.5703125" style="9"/>
    <col min="41" max="41" width="4.5703125" style="9" customWidth="1"/>
    <col min="42" max="49" width="3.5703125" style="9"/>
    <col min="50" max="50" width="4.7109375" style="9" customWidth="1"/>
    <col min="51" max="66" width="3.5703125" style="9"/>
    <col min="67" max="67" width="4.42578125" style="9" customWidth="1"/>
    <col min="68" max="84" width="3.5703125" style="9"/>
    <col min="85" max="85" width="4.140625" style="9" customWidth="1"/>
    <col min="86" max="86" width="4.140625" style="9" bestFit="1" customWidth="1"/>
    <col min="87" max="87" width="3.5703125" style="9"/>
    <col min="88" max="88" width="5.140625" style="9" customWidth="1"/>
    <col min="89" max="89" width="3.5703125" style="9"/>
    <col min="90" max="90" width="4.140625" style="9" customWidth="1"/>
    <col min="91" max="93" width="3.5703125" style="9"/>
    <col min="94" max="95" width="4.5703125" style="9" customWidth="1"/>
    <col min="96" max="97" width="3.5703125" style="9"/>
    <col min="98" max="99" width="4.140625" style="9" customWidth="1"/>
    <col min="100" max="105" width="3.5703125" style="9"/>
    <col min="106" max="106" width="4.85546875" style="9" customWidth="1"/>
    <col min="107" max="158" width="3.5703125" style="9"/>
    <col min="159" max="159" width="6" style="9" customWidth="1"/>
    <col min="160" max="161" width="3.5703125" style="9"/>
    <col min="162" max="162" width="6.140625" style="9" customWidth="1"/>
    <col min="163" max="164" width="3.5703125" style="9"/>
    <col min="165" max="165" width="6" style="9" customWidth="1"/>
    <col min="166" max="170" width="3.5703125" style="9"/>
    <col min="171" max="171" width="4" style="9" customWidth="1"/>
    <col min="172" max="173" width="3.5703125" style="9"/>
    <col min="174" max="174" width="5" style="9" customWidth="1"/>
    <col min="175" max="191" width="3.5703125" style="9"/>
    <col min="192" max="192" width="5.28515625" style="9" customWidth="1"/>
    <col min="193" max="194" width="3.5703125" style="9"/>
    <col min="195" max="195" width="5.42578125" style="9" customWidth="1"/>
    <col min="196" max="200" width="3.5703125" style="9"/>
    <col min="201" max="201" width="4.85546875" style="9" customWidth="1"/>
    <col min="202" max="16384" width="3.5703125" style="9"/>
  </cols>
  <sheetData>
    <row r="1" spans="1:202" ht="15" customHeight="1" thickBot="1">
      <c r="A1" s="10" t="s">
        <v>349</v>
      </c>
      <c r="BB1" s="10" t="s">
        <v>359</v>
      </c>
      <c r="DF1" s="10" t="s">
        <v>402</v>
      </c>
      <c r="FV1" s="10" t="s">
        <v>412</v>
      </c>
    </row>
    <row r="2" spans="1:202" ht="15" customHeight="1" thickBot="1">
      <c r="A2" s="74"/>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9"/>
      <c r="BB2" s="93" t="s">
        <v>362</v>
      </c>
      <c r="BC2" s="94"/>
      <c r="BD2" s="94"/>
      <c r="BE2" s="94"/>
      <c r="BF2" s="94"/>
      <c r="BG2" s="94" t="s">
        <v>363</v>
      </c>
      <c r="BH2" s="94"/>
      <c r="BI2" s="94"/>
      <c r="BJ2" s="94"/>
      <c r="BK2" s="94"/>
      <c r="BL2" s="924" t="b">
        <v>0</v>
      </c>
      <c r="BM2" s="924"/>
      <c r="BN2" s="94"/>
      <c r="BO2" s="95" t="s">
        <v>366</v>
      </c>
      <c r="BP2" s="94"/>
      <c r="BQ2" s="94"/>
      <c r="BR2" s="94"/>
      <c r="BS2" s="94"/>
      <c r="BT2" s="94" t="s">
        <v>367</v>
      </c>
      <c r="BU2" s="94"/>
      <c r="BV2" s="94"/>
      <c r="BW2" s="94"/>
      <c r="BX2" s="94"/>
      <c r="BY2" s="293" t="b">
        <v>1</v>
      </c>
      <c r="BZ2" s="293"/>
      <c r="CA2" s="94"/>
      <c r="CB2" s="326" t="s">
        <v>373</v>
      </c>
      <c r="CC2" s="326"/>
      <c r="CD2" s="326"/>
      <c r="CE2" s="326"/>
      <c r="CF2" s="326"/>
      <c r="CG2" s="330">
        <v>4.2</v>
      </c>
      <c r="CH2" s="330"/>
      <c r="CI2" s="96" t="s">
        <v>386</v>
      </c>
      <c r="CJ2" s="94"/>
      <c r="CK2" s="326" t="s">
        <v>378</v>
      </c>
      <c r="CL2" s="326"/>
      <c r="CM2" s="293" t="str">
        <f>IF(EnSmPC!X119=0, "", VLOOKUP(EnSmPC!X119,TableForLPDAOHandCF,9,FALSE))</f>
        <v/>
      </c>
      <c r="CN2" s="293"/>
      <c r="CO2" s="94"/>
      <c r="CP2" s="326" t="s">
        <v>384</v>
      </c>
      <c r="CQ2" s="326"/>
      <c r="CR2" s="326"/>
      <c r="CS2" s="326"/>
      <c r="CT2" s="326"/>
      <c r="CU2" s="293">
        <v>1000</v>
      </c>
      <c r="CV2" s="293"/>
      <c r="CW2" s="94" t="s">
        <v>385</v>
      </c>
      <c r="CX2" s="94"/>
      <c r="CY2" s="94"/>
      <c r="CZ2" s="94"/>
      <c r="DA2" s="94"/>
      <c r="DB2" s="94"/>
      <c r="DC2" s="97"/>
      <c r="DF2" s="93" t="s">
        <v>403</v>
      </c>
      <c r="DG2" s="94"/>
      <c r="DH2" s="94"/>
      <c r="DI2" s="94"/>
      <c r="DJ2" s="94"/>
      <c r="DK2" s="94"/>
      <c r="DL2" s="94"/>
      <c r="DM2" s="94"/>
      <c r="DN2" s="94"/>
      <c r="DO2" s="230" t="s">
        <v>404</v>
      </c>
      <c r="DP2" s="230"/>
      <c r="DQ2" s="230"/>
      <c r="DR2" s="230"/>
      <c r="DS2" s="230"/>
      <c r="DT2" s="230"/>
      <c r="DU2" s="230"/>
      <c r="DV2" s="293">
        <f>WP!AJ16</f>
        <v>0</v>
      </c>
      <c r="DW2" s="293"/>
      <c r="DX2" s="293"/>
      <c r="DY2" s="293"/>
      <c r="DZ2" s="230" t="s">
        <v>405</v>
      </c>
      <c r="EA2" s="230"/>
      <c r="EB2" s="230"/>
      <c r="EC2" s="230"/>
      <c r="ED2" s="354">
        <f>WP!AJ22</f>
        <v>0</v>
      </c>
      <c r="EE2" s="354"/>
      <c r="EF2" s="354"/>
      <c r="EG2" s="354"/>
      <c r="EH2" s="233" t="s">
        <v>411</v>
      </c>
      <c r="EI2" s="233"/>
      <c r="EJ2" s="233"/>
      <c r="EK2" s="233"/>
      <c r="EL2" s="234">
        <f>IF(DX5="No",0,IF(ED5&lt;0.2,Library!U47,IF(ED5&gt;0.3,Library!U49,Library!U48)))</f>
        <v>0</v>
      </c>
      <c r="EM2" s="234"/>
      <c r="EN2" s="234"/>
      <c r="EO2" s="234"/>
      <c r="EP2" s="94"/>
      <c r="EQ2" s="94"/>
      <c r="ER2" s="94"/>
      <c r="ES2" s="94"/>
      <c r="ET2" s="94"/>
      <c r="EU2" s="94"/>
      <c r="EV2" s="75"/>
      <c r="EW2" s="75"/>
      <c r="EX2" s="75"/>
      <c r="EY2" s="75"/>
      <c r="EZ2" s="75"/>
      <c r="FA2" s="75"/>
      <c r="FB2" s="75"/>
      <c r="FC2" s="75"/>
      <c r="FD2" s="75"/>
      <c r="FE2" s="75"/>
      <c r="FF2" s="75"/>
      <c r="FG2" s="75"/>
      <c r="FH2" s="75"/>
      <c r="FI2" s="75"/>
      <c r="FJ2" s="75"/>
      <c r="FK2" s="75"/>
      <c r="FL2" s="75"/>
      <c r="FM2" s="75"/>
      <c r="FN2" s="75"/>
      <c r="FO2" s="75"/>
      <c r="FP2" s="75"/>
      <c r="FQ2" s="75"/>
      <c r="FR2" s="75"/>
      <c r="FS2" s="79"/>
      <c r="FV2" s="114"/>
      <c r="FW2" s="115"/>
      <c r="FX2" s="115"/>
      <c r="FY2" s="115"/>
      <c r="FZ2" s="115"/>
      <c r="GA2" s="115"/>
      <c r="GB2" s="115"/>
      <c r="GC2" s="115"/>
      <c r="GD2" s="116" t="s">
        <v>415</v>
      </c>
      <c r="GE2" s="116"/>
      <c r="GF2" s="116"/>
      <c r="GG2" s="116"/>
      <c r="GH2" s="116"/>
      <c r="GI2" s="242" t="s">
        <v>353</v>
      </c>
      <c r="GJ2" s="242"/>
      <c r="GK2" s="242"/>
      <c r="GL2" s="242" t="s">
        <v>416</v>
      </c>
      <c r="GM2" s="242"/>
      <c r="GN2" s="242"/>
      <c r="GO2" s="242" t="s">
        <v>417</v>
      </c>
      <c r="GP2" s="242"/>
      <c r="GQ2" s="242"/>
      <c r="GR2" s="242" t="s">
        <v>354</v>
      </c>
      <c r="GS2" s="242"/>
      <c r="GT2" s="243"/>
    </row>
    <row r="3" spans="1:202" ht="15" customHeight="1">
      <c r="A3" s="76"/>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80"/>
      <c r="BB3" s="98"/>
      <c r="BC3" s="11"/>
      <c r="BD3" s="11"/>
      <c r="BE3" s="11"/>
      <c r="BF3" s="11"/>
      <c r="BG3" s="11" t="s">
        <v>364</v>
      </c>
      <c r="BH3" s="11"/>
      <c r="BI3" s="11"/>
      <c r="BJ3" s="11"/>
      <c r="BK3" s="11"/>
      <c r="BL3" s="925" t="b">
        <v>0</v>
      </c>
      <c r="BM3" s="925"/>
      <c r="BN3" s="11"/>
      <c r="BO3" s="11"/>
      <c r="BP3" s="11"/>
      <c r="BQ3" s="11"/>
      <c r="BR3" s="11"/>
      <c r="BS3" s="11"/>
      <c r="BT3" s="11" t="s">
        <v>368</v>
      </c>
      <c r="BU3" s="11"/>
      <c r="BV3" s="11"/>
      <c r="BW3" s="11"/>
      <c r="BX3" s="11"/>
      <c r="BY3" s="227" t="b">
        <v>0</v>
      </c>
      <c r="BZ3" s="227"/>
      <c r="CA3" s="11"/>
      <c r="CB3" s="329" t="s">
        <v>375</v>
      </c>
      <c r="CC3" s="329"/>
      <c r="CD3" s="329"/>
      <c r="CE3" s="329"/>
      <c r="CF3" s="329"/>
      <c r="CG3" s="227" t="str">
        <f>IF(EnSmPC!X119=0, "", VLOOKUP(EnSmPC!X119,TableForLPDAOHandCF,5,FALSE))</f>
        <v/>
      </c>
      <c r="CH3" s="227"/>
      <c r="CI3" s="56" t="s">
        <v>387</v>
      </c>
      <c r="CJ3" s="11"/>
      <c r="CK3" s="329" t="s">
        <v>379</v>
      </c>
      <c r="CL3" s="329"/>
      <c r="CM3" s="227" t="str">
        <f>IF(PA!AJ101="", "", VLOOKUP(PA!AJ101,TableForCoolingHeatingIEFDandIEFE,7,FALSE))</f>
        <v/>
      </c>
      <c r="CN3" s="227"/>
      <c r="CO3" s="11"/>
      <c r="CP3" s="331" t="s">
        <v>389</v>
      </c>
      <c r="CQ3" s="331"/>
      <c r="CR3" s="331"/>
      <c r="CS3" s="331"/>
      <c r="CT3" s="331"/>
      <c r="CU3" s="332">
        <v>1.05</v>
      </c>
      <c r="CV3" s="332"/>
      <c r="CW3" s="11"/>
      <c r="CX3" s="11"/>
      <c r="CY3" s="11"/>
      <c r="CZ3" s="11"/>
      <c r="DA3" s="11"/>
      <c r="DB3" s="11"/>
      <c r="DC3" s="99"/>
      <c r="DF3" s="76"/>
      <c r="DG3" s="77"/>
      <c r="DH3" s="77"/>
      <c r="DI3" s="77"/>
      <c r="DJ3" s="77"/>
      <c r="DK3" s="77"/>
      <c r="DL3" s="77"/>
      <c r="DM3" s="77"/>
      <c r="DN3" s="77"/>
      <c r="DO3" s="231" t="s">
        <v>679</v>
      </c>
      <c r="DP3" s="231"/>
      <c r="DQ3" s="231"/>
      <c r="DR3" s="231"/>
      <c r="DS3" s="231"/>
      <c r="DT3" s="231"/>
      <c r="DU3" s="231"/>
      <c r="DV3" s="227">
        <f>WP!AJ18</f>
        <v>0</v>
      </c>
      <c r="DW3" s="227"/>
      <c r="DX3" s="227"/>
      <c r="DY3" s="227"/>
      <c r="DZ3" s="231" t="s">
        <v>677</v>
      </c>
      <c r="EA3" s="231"/>
      <c r="EB3" s="231"/>
      <c r="EC3" s="231"/>
      <c r="ED3" s="236">
        <f>WP!AJ24</f>
        <v>0</v>
      </c>
      <c r="EE3" s="236"/>
      <c r="EF3" s="236"/>
      <c r="EG3" s="236"/>
      <c r="EH3" s="11"/>
      <c r="EI3" s="11"/>
      <c r="EJ3" s="227" t="str">
        <f>IF(OR(DV4="", DV4="No"), "", IF(FK4&lt;0.2*ED2, Library!$O$47, IF(AND(FK4&gt;=0.2*ED2, FK4&lt;0.31*ED2), Library!$O$48, IF(FK4&gt;0.3*ED2, Library!$O$49))))</f>
        <v/>
      </c>
      <c r="EK3" s="227"/>
      <c r="EL3" s="227"/>
      <c r="EM3" s="227"/>
      <c r="EN3" s="227"/>
      <c r="EO3" s="22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80"/>
      <c r="FV3" s="237" t="s">
        <v>349</v>
      </c>
      <c r="FW3" s="238"/>
      <c r="FX3" s="238"/>
      <c r="FY3" s="238"/>
      <c r="FZ3" s="238"/>
      <c r="GA3" s="238"/>
      <c r="GB3" s="238"/>
      <c r="GC3" s="238"/>
      <c r="GD3" s="227" t="b">
        <f>IF(AQ4&lt;&gt;0,TRUE,FALSE)</f>
        <v>0</v>
      </c>
      <c r="GE3" s="227"/>
      <c r="GF3" s="227"/>
      <c r="GG3" s="227"/>
      <c r="GH3" s="227"/>
      <c r="GI3" s="244" t="str">
        <f>IF($GD$3=FALSE, "", AN4)</f>
        <v/>
      </c>
      <c r="GJ3" s="244"/>
      <c r="GK3" s="244"/>
      <c r="GL3" s="245" t="str">
        <f>IF($GD$3=FALSE, "", AQ4)</f>
        <v/>
      </c>
      <c r="GM3" s="245"/>
      <c r="GN3" s="245"/>
      <c r="GO3" s="246" t="str">
        <f>IF($GD$3=FALSE, "", AT4)</f>
        <v/>
      </c>
      <c r="GP3" s="246"/>
      <c r="GQ3" s="246"/>
      <c r="GR3" s="244" t="str">
        <f>IF($GD$3=FALSE, "", AW4)</f>
        <v/>
      </c>
      <c r="GS3" s="244"/>
      <c r="GT3" s="247"/>
    </row>
    <row r="4" spans="1:202" ht="15" customHeight="1">
      <c r="A4" s="7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314" t="s">
        <v>348</v>
      </c>
      <c r="AL4" s="314"/>
      <c r="AM4" s="314"/>
      <c r="AN4" s="307">
        <f>SUM(AN7:AP56)</f>
        <v>0</v>
      </c>
      <c r="AO4" s="307"/>
      <c r="AP4" s="307"/>
      <c r="AQ4" s="312">
        <f>SUM(AQ7:AS56)</f>
        <v>0</v>
      </c>
      <c r="AR4" s="312"/>
      <c r="AS4" s="312"/>
      <c r="AT4" s="313">
        <f>SUM(AT7:AV56)</f>
        <v>0</v>
      </c>
      <c r="AU4" s="313"/>
      <c r="AV4" s="313"/>
      <c r="AW4" s="307">
        <f>SUM(AW7:AY56)</f>
        <v>0</v>
      </c>
      <c r="AX4" s="307"/>
      <c r="AY4" s="308"/>
      <c r="BB4" s="98"/>
      <c r="BC4" s="11"/>
      <c r="BD4" s="11"/>
      <c r="BE4" s="11"/>
      <c r="BF4" s="11"/>
      <c r="BG4" s="11" t="s">
        <v>365</v>
      </c>
      <c r="BH4" s="11"/>
      <c r="BI4" s="11"/>
      <c r="BJ4" s="11"/>
      <c r="BK4" s="11"/>
      <c r="BL4" s="925" t="b">
        <v>0</v>
      </c>
      <c r="BM4" s="925"/>
      <c r="BN4" s="11"/>
      <c r="BO4" s="11"/>
      <c r="BP4" s="11"/>
      <c r="BQ4" s="11"/>
      <c r="BR4" s="11"/>
      <c r="BS4" s="11"/>
      <c r="BT4" s="11" t="s">
        <v>369</v>
      </c>
      <c r="BU4" s="11"/>
      <c r="BV4" s="11"/>
      <c r="BW4" s="11"/>
      <c r="BX4" s="11"/>
      <c r="BY4" s="227" t="b">
        <v>1</v>
      </c>
      <c r="BZ4" s="227"/>
      <c r="CA4" s="11"/>
      <c r="CB4" s="329" t="s">
        <v>377</v>
      </c>
      <c r="CC4" s="329"/>
      <c r="CD4" s="329"/>
      <c r="CE4" s="329"/>
      <c r="CF4" s="329"/>
      <c r="CG4" s="227" t="str">
        <f>IF(EnSmPC!X119=0, "", VLOOKUP(EnSmPC!X119,TableForLPDAOHandCF,7,FALSE))</f>
        <v/>
      </c>
      <c r="CH4" s="227"/>
      <c r="CI4" s="56" t="s">
        <v>388</v>
      </c>
      <c r="CJ4" s="11"/>
      <c r="CK4" s="329" t="s">
        <v>380</v>
      </c>
      <c r="CL4" s="329"/>
      <c r="CM4" s="227" t="str">
        <f>IF(PA!AJ101="", "", VLOOKUP(PA!AJ101,TableForCoolingHeatingIEFDandIEFE,9,FALSE))</f>
        <v/>
      </c>
      <c r="CN4" s="227"/>
      <c r="CO4" s="11"/>
      <c r="CP4" s="11"/>
      <c r="CQ4" s="11"/>
      <c r="CR4" s="11"/>
      <c r="CS4" s="11"/>
      <c r="CT4" s="11"/>
      <c r="CU4" s="11"/>
      <c r="CV4" s="11"/>
      <c r="CW4" s="11"/>
      <c r="CX4" s="11"/>
      <c r="CY4" s="11"/>
      <c r="CZ4" s="11"/>
      <c r="DA4" s="11"/>
      <c r="DB4" s="11"/>
      <c r="DC4" s="99"/>
      <c r="DF4" s="76"/>
      <c r="DG4" s="77"/>
      <c r="DH4" s="77"/>
      <c r="DI4" s="77"/>
      <c r="DJ4" s="77"/>
      <c r="DK4" s="77"/>
      <c r="DL4" s="77"/>
      <c r="DM4" s="77"/>
      <c r="DN4" s="77"/>
      <c r="DO4" s="231" t="s">
        <v>407</v>
      </c>
      <c r="DP4" s="231"/>
      <c r="DQ4" s="231"/>
      <c r="DR4" s="231"/>
      <c r="DS4" s="231"/>
      <c r="DT4" s="231"/>
      <c r="DU4" s="231"/>
      <c r="DV4" s="227" t="str">
        <f>IF(ED2=0, "", IF((ED2-ED3)/ED2&gt;=0.1,"Yes", "No"))</f>
        <v/>
      </c>
      <c r="DW4" s="227"/>
      <c r="DX4" s="227"/>
      <c r="DY4" s="227"/>
      <c r="DZ4" s="231" t="s">
        <v>682</v>
      </c>
      <c r="EA4" s="231"/>
      <c r="EB4" s="231"/>
      <c r="EC4" s="231"/>
      <c r="ED4" s="236">
        <f>ED2-ED3</f>
        <v>0</v>
      </c>
      <c r="EE4" s="236"/>
      <c r="EF4" s="236"/>
      <c r="EG4" s="236"/>
      <c r="EH4" s="117" t="str">
        <f>IF(AND(DV2="Yes", DV4="Yes", DV3="Yes"), "Project qualifies for Whole Building Performance Incentive", "Project does not qualify for Whole Building Performance Incentive")</f>
        <v>Project does not qualify for Whole Building Performance Incentive</v>
      </c>
      <c r="EI4" s="11"/>
      <c r="EK4" s="11"/>
      <c r="EL4" s="11"/>
      <c r="EM4" s="11"/>
      <c r="EN4" s="77"/>
      <c r="EO4" s="77"/>
      <c r="EP4" s="77"/>
      <c r="EQ4" s="77"/>
      <c r="ER4" s="77"/>
      <c r="ES4" s="77"/>
      <c r="ET4" s="77"/>
      <c r="EU4" s="77"/>
      <c r="EV4" s="77"/>
      <c r="EW4" s="77"/>
      <c r="EX4" s="77"/>
      <c r="EY4" s="77"/>
      <c r="EZ4" s="77"/>
      <c r="FA4" s="77"/>
      <c r="FB4" s="77"/>
      <c r="FC4" s="77"/>
      <c r="FD4" s="77"/>
      <c r="FE4" s="314" t="s">
        <v>348</v>
      </c>
      <c r="FF4" s="314"/>
      <c r="FG4" s="314"/>
      <c r="FH4" s="307">
        <f>SUM(FH8:FJ27)</f>
        <v>0</v>
      </c>
      <c r="FI4" s="307"/>
      <c r="FJ4" s="307"/>
      <c r="FK4" s="312">
        <f>SUM(FK8:FM27)</f>
        <v>0</v>
      </c>
      <c r="FL4" s="312"/>
      <c r="FM4" s="312"/>
      <c r="FN4" s="360">
        <f>SUM(FN8:FP27)</f>
        <v>0</v>
      </c>
      <c r="FO4" s="360"/>
      <c r="FP4" s="360"/>
      <c r="FQ4" s="307">
        <f>SUM(FQ8:FS27)</f>
        <v>0</v>
      </c>
      <c r="FR4" s="307"/>
      <c r="FS4" s="308"/>
      <c r="FV4" s="237" t="s">
        <v>413</v>
      </c>
      <c r="FW4" s="238"/>
      <c r="FX4" s="238"/>
      <c r="FY4" s="238"/>
      <c r="FZ4" s="238"/>
      <c r="GA4" s="238"/>
      <c r="GB4" s="238"/>
      <c r="GC4" s="238"/>
      <c r="GD4" s="227" t="b">
        <f>IF(OR(BL2&lt;&gt;FALSE,BL4&lt;&gt;FALSE),TRUE,FALSE)</f>
        <v>0</v>
      </c>
      <c r="GE4" s="227"/>
      <c r="GF4" s="227"/>
      <c r="GG4" s="227"/>
      <c r="GH4" s="227"/>
      <c r="GI4" s="244" t="str">
        <f>IF($GD$4=FALSE, "", CO7)</f>
        <v/>
      </c>
      <c r="GJ4" s="244"/>
      <c r="GK4" s="244"/>
      <c r="GL4" s="245" t="str">
        <f>IF($GD$4=FALSE, "", CU7)</f>
        <v/>
      </c>
      <c r="GM4" s="245"/>
      <c r="GN4" s="245"/>
      <c r="GO4" s="246" t="str">
        <f>IF($GD$4=FALSE, "", CX7)</f>
        <v/>
      </c>
      <c r="GP4" s="246"/>
      <c r="GQ4" s="246"/>
      <c r="GR4" s="244" t="str">
        <f>IF($GD$4=FALSE, "", DA7)</f>
        <v/>
      </c>
      <c r="GS4" s="244"/>
      <c r="GT4" s="247"/>
    </row>
    <row r="5" spans="1:202" ht="15" customHeight="1" thickBot="1">
      <c r="A5" s="78"/>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314"/>
      <c r="AL5" s="314"/>
      <c r="AM5" s="314"/>
      <c r="AN5" s="307"/>
      <c r="AO5" s="307"/>
      <c r="AP5" s="307"/>
      <c r="AQ5" s="312"/>
      <c r="AR5" s="312"/>
      <c r="AS5" s="312"/>
      <c r="AT5" s="313"/>
      <c r="AU5" s="313"/>
      <c r="AV5" s="313"/>
      <c r="AW5" s="307"/>
      <c r="AX5" s="307"/>
      <c r="AY5" s="308"/>
      <c r="BB5" s="78"/>
      <c r="BC5" s="77"/>
      <c r="BD5" s="77"/>
      <c r="BE5" s="77"/>
      <c r="BF5" s="77"/>
      <c r="BG5" s="100"/>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80"/>
      <c r="DF5" s="76"/>
      <c r="DG5" s="77"/>
      <c r="DH5" s="77"/>
      <c r="DI5" s="77"/>
      <c r="DJ5" s="77"/>
      <c r="DK5" s="77"/>
      <c r="DL5" s="77"/>
      <c r="DM5" s="77"/>
      <c r="DN5" s="77"/>
      <c r="DO5" s="117" t="s">
        <v>680</v>
      </c>
      <c r="DP5" s="38"/>
      <c r="DQ5" s="38"/>
      <c r="DR5" s="38"/>
      <c r="DS5" s="38"/>
      <c r="DT5" s="38"/>
      <c r="DU5" s="38"/>
      <c r="DV5" s="38"/>
      <c r="DW5" s="11"/>
      <c r="DX5" s="232" t="str">
        <f>IF(AND(DV2="Yes", DV3="Yes", DV4="Yes"), "Yes", "No")</f>
        <v>No</v>
      </c>
      <c r="DY5" s="232"/>
      <c r="DZ5" s="231" t="s">
        <v>681</v>
      </c>
      <c r="EA5" s="231"/>
      <c r="EB5" s="231"/>
      <c r="EC5" s="231"/>
      <c r="ED5" s="235" t="e">
        <f>ED4/ED2</f>
        <v>#DIV/0!</v>
      </c>
      <c r="EE5" s="235"/>
      <c r="EF5" s="235"/>
      <c r="EG5" s="235"/>
      <c r="EH5" s="11"/>
      <c r="EI5" s="11"/>
      <c r="EJ5" s="11"/>
      <c r="EK5" s="77"/>
      <c r="EL5" s="77"/>
      <c r="EM5" s="77"/>
      <c r="EN5" s="77"/>
      <c r="EO5" s="77"/>
      <c r="EP5" s="77"/>
      <c r="EQ5" s="77"/>
      <c r="ER5" s="77"/>
      <c r="ES5" s="77"/>
      <c r="ET5" s="77"/>
      <c r="EU5" s="77"/>
      <c r="EV5" s="77"/>
      <c r="EW5" s="77"/>
      <c r="EX5" s="77"/>
      <c r="EY5" s="77"/>
      <c r="EZ5" s="77"/>
      <c r="FA5" s="77"/>
      <c r="FB5" s="77"/>
      <c r="FC5" s="77"/>
      <c r="FD5" s="77"/>
      <c r="FE5" s="314"/>
      <c r="FF5" s="314"/>
      <c r="FG5" s="314"/>
      <c r="FH5" s="307"/>
      <c r="FI5" s="307"/>
      <c r="FJ5" s="307"/>
      <c r="FK5" s="312"/>
      <c r="FL5" s="312"/>
      <c r="FM5" s="312"/>
      <c r="FN5" s="360"/>
      <c r="FO5" s="360"/>
      <c r="FP5" s="360"/>
      <c r="FQ5" s="307"/>
      <c r="FR5" s="307"/>
      <c r="FS5" s="308"/>
      <c r="FV5" s="237" t="s">
        <v>414</v>
      </c>
      <c r="FW5" s="238"/>
      <c r="FX5" s="238"/>
      <c r="FY5" s="238"/>
      <c r="FZ5" s="238"/>
      <c r="GA5" s="238"/>
      <c r="GB5" s="238"/>
      <c r="GC5" s="238"/>
      <c r="GD5" s="227" t="b">
        <f>IF(OR(BL3&lt;&gt;FALSE,BL4&lt;&gt;FALSE),TRUE,FALSE)</f>
        <v>0</v>
      </c>
      <c r="GE5" s="227"/>
      <c r="GF5" s="227"/>
      <c r="GG5" s="227"/>
      <c r="GH5" s="227"/>
      <c r="GI5" s="244" t="str">
        <f>IF($GD$5=FALSE, "", CO8)</f>
        <v/>
      </c>
      <c r="GJ5" s="244"/>
      <c r="GK5" s="244"/>
      <c r="GL5" s="245" t="str">
        <f>IF($GD$5=FALSE, "", CU8)</f>
        <v/>
      </c>
      <c r="GM5" s="245"/>
      <c r="GN5" s="245"/>
      <c r="GO5" s="246" t="str">
        <f>IF($GD$5=FALSE, "", CX8)</f>
        <v/>
      </c>
      <c r="GP5" s="246"/>
      <c r="GQ5" s="246"/>
      <c r="GR5" s="244" t="str">
        <f>IF($GD$5=FALSE, "", DA8)</f>
        <v/>
      </c>
      <c r="GS5" s="244"/>
      <c r="GT5" s="247"/>
    </row>
    <row r="6" spans="1:202" ht="15" customHeight="1" thickBot="1">
      <c r="A6" s="70" t="s">
        <v>298</v>
      </c>
      <c r="B6" s="71"/>
      <c r="C6" s="71"/>
      <c r="D6" s="71"/>
      <c r="E6" s="72" t="s">
        <v>261</v>
      </c>
      <c r="F6" s="302" t="s">
        <v>342</v>
      </c>
      <c r="G6" s="303"/>
      <c r="H6" s="303"/>
      <c r="I6" s="303"/>
      <c r="J6" s="304"/>
      <c r="K6" s="292" t="s">
        <v>267</v>
      </c>
      <c r="L6" s="292"/>
      <c r="M6" s="292"/>
      <c r="N6" s="292"/>
      <c r="O6" s="292"/>
      <c r="P6" s="292"/>
      <c r="Q6" s="292"/>
      <c r="R6" s="292"/>
      <c r="S6" s="292"/>
      <c r="T6" s="292"/>
      <c r="U6" s="292"/>
      <c r="V6" s="292"/>
      <c r="W6" s="292"/>
      <c r="X6" s="292"/>
      <c r="Y6" s="292"/>
      <c r="Z6" s="292" t="s">
        <v>337</v>
      </c>
      <c r="AA6" s="292"/>
      <c r="AB6" s="292"/>
      <c r="AC6" s="292"/>
      <c r="AD6" s="72" t="s">
        <v>343</v>
      </c>
      <c r="AE6" s="71"/>
      <c r="AF6" s="71"/>
      <c r="AG6" s="71"/>
      <c r="AH6" s="292" t="s">
        <v>351</v>
      </c>
      <c r="AI6" s="292"/>
      <c r="AJ6" s="292"/>
      <c r="AK6" s="321" t="s">
        <v>352</v>
      </c>
      <c r="AL6" s="321"/>
      <c r="AM6" s="321"/>
      <c r="AN6" s="316" t="s">
        <v>353</v>
      </c>
      <c r="AO6" s="316"/>
      <c r="AP6" s="316"/>
      <c r="AQ6" s="316" t="s">
        <v>355</v>
      </c>
      <c r="AR6" s="316"/>
      <c r="AS6" s="316"/>
      <c r="AT6" s="316" t="s">
        <v>356</v>
      </c>
      <c r="AU6" s="316"/>
      <c r="AV6" s="316"/>
      <c r="AW6" s="316" t="s">
        <v>354</v>
      </c>
      <c r="AX6" s="316"/>
      <c r="AY6" s="317"/>
      <c r="BB6" s="70" t="s">
        <v>298</v>
      </c>
      <c r="BC6" s="71"/>
      <c r="BD6" s="71"/>
      <c r="BE6" s="71"/>
      <c r="BF6" s="72" t="s">
        <v>261</v>
      </c>
      <c r="BG6" s="302" t="s">
        <v>342</v>
      </c>
      <c r="BH6" s="303"/>
      <c r="BI6" s="303"/>
      <c r="BJ6" s="303"/>
      <c r="BK6" s="304"/>
      <c r="BL6" s="292" t="s">
        <v>267</v>
      </c>
      <c r="BM6" s="292"/>
      <c r="BN6" s="292"/>
      <c r="BO6" s="292"/>
      <c r="BP6" s="292"/>
      <c r="BQ6" s="292"/>
      <c r="BR6" s="292"/>
      <c r="BS6" s="292"/>
      <c r="BT6" s="292"/>
      <c r="BU6" s="292"/>
      <c r="BV6" s="292"/>
      <c r="BW6" s="292"/>
      <c r="BX6" s="292"/>
      <c r="BY6" s="292"/>
      <c r="BZ6" s="292"/>
      <c r="CA6" s="292" t="s">
        <v>337</v>
      </c>
      <c r="CB6" s="292"/>
      <c r="CC6" s="292"/>
      <c r="CD6" s="292"/>
      <c r="CE6" s="72" t="s">
        <v>343</v>
      </c>
      <c r="CF6" s="71"/>
      <c r="CG6" s="71"/>
      <c r="CH6" s="71"/>
      <c r="CI6" s="294" t="s">
        <v>370</v>
      </c>
      <c r="CJ6" s="294"/>
      <c r="CK6" s="294"/>
      <c r="CL6" s="295" t="s">
        <v>352</v>
      </c>
      <c r="CM6" s="295"/>
      <c r="CN6" s="295"/>
      <c r="CO6" s="316" t="s">
        <v>353</v>
      </c>
      <c r="CP6" s="316"/>
      <c r="CQ6" s="316"/>
      <c r="CR6" s="316" t="s">
        <v>371</v>
      </c>
      <c r="CS6" s="316"/>
      <c r="CT6" s="316"/>
      <c r="CU6" s="316" t="s">
        <v>372</v>
      </c>
      <c r="CV6" s="316"/>
      <c r="CW6" s="316"/>
      <c r="CX6" s="316" t="s">
        <v>356</v>
      </c>
      <c r="CY6" s="316"/>
      <c r="CZ6" s="316"/>
      <c r="DA6" s="316" t="s">
        <v>354</v>
      </c>
      <c r="DB6" s="316"/>
      <c r="DC6" s="317"/>
      <c r="DF6" s="70" t="s">
        <v>298</v>
      </c>
      <c r="DG6" s="71"/>
      <c r="DH6" s="71"/>
      <c r="DI6" s="71"/>
      <c r="DJ6" s="72" t="s">
        <v>261</v>
      </c>
      <c r="DK6" s="302" t="s">
        <v>342</v>
      </c>
      <c r="DL6" s="303"/>
      <c r="DM6" s="303"/>
      <c r="DN6" s="303"/>
      <c r="DO6" s="304"/>
      <c r="DP6" s="292" t="s">
        <v>267</v>
      </c>
      <c r="DQ6" s="292"/>
      <c r="DR6" s="292"/>
      <c r="DS6" s="292"/>
      <c r="DT6" s="292"/>
      <c r="DU6" s="292"/>
      <c r="DV6" s="292"/>
      <c r="DW6" s="292"/>
      <c r="DX6" s="292"/>
      <c r="DY6" s="292"/>
      <c r="DZ6" s="292"/>
      <c r="EA6" s="292"/>
      <c r="EB6" s="292"/>
      <c r="EC6" s="292"/>
      <c r="ED6" s="292"/>
      <c r="EE6" s="292" t="s">
        <v>300</v>
      </c>
      <c r="EF6" s="292"/>
      <c r="EG6" s="292"/>
      <c r="EH6" s="292"/>
      <c r="EI6" s="292"/>
      <c r="EJ6" s="292"/>
      <c r="EK6" s="292"/>
      <c r="EL6" s="292"/>
      <c r="EM6" s="292"/>
      <c r="EN6" s="292"/>
      <c r="EO6" s="292"/>
      <c r="EP6" s="292"/>
      <c r="EQ6" s="292"/>
      <c r="ER6" s="292"/>
      <c r="ES6" s="292"/>
      <c r="ET6" s="292" t="s">
        <v>337</v>
      </c>
      <c r="EU6" s="292"/>
      <c r="EV6" s="292"/>
      <c r="EW6" s="292"/>
      <c r="EX6" s="72" t="s">
        <v>343</v>
      </c>
      <c r="EY6" s="71"/>
      <c r="EZ6" s="71"/>
      <c r="FA6" s="71"/>
      <c r="FB6" s="292" t="s">
        <v>408</v>
      </c>
      <c r="FC6" s="292"/>
      <c r="FD6" s="292"/>
      <c r="FE6" s="321" t="s">
        <v>352</v>
      </c>
      <c r="FF6" s="321"/>
      <c r="FG6" s="321"/>
      <c r="FH6" s="316" t="s">
        <v>353</v>
      </c>
      <c r="FI6" s="316"/>
      <c r="FJ6" s="316"/>
      <c r="FK6" s="316" t="s">
        <v>355</v>
      </c>
      <c r="FL6" s="316"/>
      <c r="FM6" s="316"/>
      <c r="FN6" s="316" t="s">
        <v>356</v>
      </c>
      <c r="FO6" s="316"/>
      <c r="FP6" s="316"/>
      <c r="FQ6" s="316" t="s">
        <v>354</v>
      </c>
      <c r="FR6" s="316"/>
      <c r="FS6" s="317"/>
      <c r="FV6" s="237" t="s">
        <v>402</v>
      </c>
      <c r="FW6" s="238"/>
      <c r="FX6" s="238"/>
      <c r="FY6" s="238"/>
      <c r="FZ6" s="238"/>
      <c r="GA6" s="238"/>
      <c r="GB6" s="238"/>
      <c r="GC6" s="238"/>
      <c r="GD6" s="227" t="b">
        <f>IF($FK$4&lt;&gt;0,TRUE,FALSE)</f>
        <v>0</v>
      </c>
      <c r="GE6" s="227"/>
      <c r="GF6" s="227"/>
      <c r="GG6" s="227"/>
      <c r="GH6" s="227"/>
      <c r="GI6" s="244" t="str">
        <f>IF($GD$6=FALSE, "", FH4)</f>
        <v/>
      </c>
      <c r="GJ6" s="244"/>
      <c r="GK6" s="244"/>
      <c r="GL6" s="245" t="str">
        <f t="shared" ref="GL6" si="0">IF($GD$6=FALSE, "", FK4)</f>
        <v/>
      </c>
      <c r="GM6" s="245"/>
      <c r="GN6" s="245"/>
      <c r="GO6" s="246" t="str">
        <f t="shared" ref="GO6" si="1">IF($GD$6=FALSE, "", FN4)</f>
        <v/>
      </c>
      <c r="GP6" s="246"/>
      <c r="GQ6" s="246"/>
      <c r="GR6" s="244" t="str">
        <f>IF($GD$6=FALSE, "", $FQ$4)</f>
        <v/>
      </c>
      <c r="GS6" s="244"/>
      <c r="GT6" s="247"/>
    </row>
    <row r="7" spans="1:202" ht="15" customHeight="1">
      <c r="A7" s="226" t="str">
        <f>IF(K7=0, "", VLOOKUP(K7,TableForCSVReference,Library!$BQ$1,FALSE))</f>
        <v/>
      </c>
      <c r="B7" s="227"/>
      <c r="C7" s="227"/>
      <c r="D7" s="227"/>
      <c r="E7" s="217">
        <f>PP!D23</f>
        <v>1</v>
      </c>
      <c r="F7" s="227">
        <f>PP!F23</f>
        <v>0</v>
      </c>
      <c r="G7" s="227"/>
      <c r="H7" s="227"/>
      <c r="I7" s="227"/>
      <c r="J7" s="227"/>
      <c r="K7" s="227">
        <f>PP!J23</f>
        <v>0</v>
      </c>
      <c r="L7" s="227"/>
      <c r="M7" s="227"/>
      <c r="N7" s="227"/>
      <c r="O7" s="227"/>
      <c r="P7" s="227"/>
      <c r="Q7" s="227"/>
      <c r="R7" s="227"/>
      <c r="S7" s="227"/>
      <c r="T7" s="227"/>
      <c r="U7" s="227"/>
      <c r="V7" s="227"/>
      <c r="W7" s="227"/>
      <c r="X7" s="227"/>
      <c r="Y7" s="227"/>
      <c r="Z7" s="227" t="str">
        <f>IF(K7=0,"",VLOOKUP(K7,TableForCSVReference,Library!$DH$1,FALSE))</f>
        <v/>
      </c>
      <c r="AA7" s="227"/>
      <c r="AB7" s="227"/>
      <c r="AC7" s="227"/>
      <c r="AD7" s="227">
        <f>PP!AC23</f>
        <v>0</v>
      </c>
      <c r="AE7" s="227"/>
      <c r="AF7" s="227"/>
      <c r="AG7" s="227"/>
      <c r="AH7" s="309">
        <f>PP!AF23</f>
        <v>0</v>
      </c>
      <c r="AI7" s="309"/>
      <c r="AJ7" s="309"/>
      <c r="AK7" s="309">
        <f>PP!AJ23</f>
        <v>0</v>
      </c>
      <c r="AL7" s="227"/>
      <c r="AM7" s="227"/>
      <c r="AN7" s="239" t="str">
        <f>IF(OR(K7=0,AD7=0), "", AD7*AH7+AK7)</f>
        <v/>
      </c>
      <c r="AO7" s="239"/>
      <c r="AP7" s="239"/>
      <c r="AQ7" s="310" t="str">
        <f>IF(OR(K7=0,AD7=0), "", AD7*VLOOKUP(K7,TableForCSVReference,Library!$CU$1,FALSE))</f>
        <v/>
      </c>
      <c r="AR7" s="310"/>
      <c r="AS7" s="310"/>
      <c r="AT7" s="311" t="str">
        <f>IF(OR(K7=0,AD7=0), "", AD7*VLOOKUP(K7,TableForCSVReference,Library!$CZ$1,FALSE))</f>
        <v/>
      </c>
      <c r="AU7" s="311"/>
      <c r="AV7" s="311"/>
      <c r="AW7" s="239" t="str">
        <f>IF(OR(K7=0,AD7=0), "", IF(AD7*VLOOKUP(K7,TableForCSVReference,Library!$DD$1,FALSE)&gt;AN7,AN7,AD7*VLOOKUP(K7,TableForCSVReference,Library!$DD$1,FALSE)))</f>
        <v/>
      </c>
      <c r="AX7" s="239"/>
      <c r="AY7" s="240"/>
      <c r="BB7" s="318" t="str">
        <f>IF(BL7="", "", VLOOKUP(BL7,TableForCSVReference,Library!$BQ$1,FALSE))</f>
        <v/>
      </c>
      <c r="BC7" s="293"/>
      <c r="BD7" s="293"/>
      <c r="BE7" s="293"/>
      <c r="BF7" s="56">
        <v>1</v>
      </c>
      <c r="BG7" s="293" t="s">
        <v>102</v>
      </c>
      <c r="BH7" s="293"/>
      <c r="BI7" s="293"/>
      <c r="BJ7" s="293"/>
      <c r="BK7" s="293"/>
      <c r="BL7" s="293" t="str">
        <f>IF(OR(BL2=TRUE, BL4=TRUE), Library!$BC$3, "")</f>
        <v/>
      </c>
      <c r="BM7" s="293"/>
      <c r="BN7" s="293"/>
      <c r="BO7" s="293"/>
      <c r="BP7" s="293"/>
      <c r="BQ7" s="293"/>
      <c r="BR7" s="293"/>
      <c r="BS7" s="293"/>
      <c r="BT7" s="293"/>
      <c r="BU7" s="293"/>
      <c r="BV7" s="293"/>
      <c r="BW7" s="293"/>
      <c r="BX7" s="293"/>
      <c r="BY7" s="293"/>
      <c r="BZ7" s="293"/>
      <c r="CA7" s="11" t="str">
        <f>Library!DH3</f>
        <v xml:space="preserve"> Watt(s) below code</v>
      </c>
      <c r="CB7" s="11"/>
      <c r="CC7" s="11"/>
      <c r="CD7" s="11"/>
      <c r="CE7" s="325">
        <v>1</v>
      </c>
      <c r="CF7" s="325"/>
      <c r="CG7" s="325"/>
      <c r="CH7" s="325"/>
      <c r="CI7" s="333">
        <f>BN12</f>
        <v>0</v>
      </c>
      <c r="CJ7" s="234"/>
      <c r="CK7" s="234"/>
      <c r="CL7" s="333">
        <f>BN13</f>
        <v>0</v>
      </c>
      <c r="CM7" s="234"/>
      <c r="CN7" s="234"/>
      <c r="CO7" s="333">
        <f>CI7+CL7</f>
        <v>0</v>
      </c>
      <c r="CP7" s="234"/>
      <c r="CQ7" s="234"/>
      <c r="CR7" s="327" t="e">
        <f>IF(AND(BY3=FALSE,BY4=FALSE), "", ($BN$10-$BN$11)*$CG$4*$CM$4)</f>
        <v>#VALUE!</v>
      </c>
      <c r="CS7" s="327"/>
      <c r="CT7" s="327"/>
      <c r="CU7" s="327" t="e">
        <f>$CG$2*$CU$2*$CX$7</f>
        <v>#VALUE!</v>
      </c>
      <c r="CV7" s="327"/>
      <c r="CW7" s="327"/>
      <c r="CX7" s="335" t="e">
        <f>BN10-BN11</f>
        <v>#VALUE!</v>
      </c>
      <c r="CY7" s="335"/>
      <c r="CZ7" s="335"/>
      <c r="DA7" s="333" t="str">
        <f>IF(BL7="", "", IF(VLOOKUP(BL7,TableforIncentiveRatesandCaps,7,FALSE)*$CU$2*$CX$7&gt;CO7,CO7,VLOOKUP(BL7,TableforIncentiveRatesandCaps,7,FALSE)*$CU$2*$CX$7))</f>
        <v/>
      </c>
      <c r="DB7" s="333"/>
      <c r="DC7" s="353"/>
      <c r="DF7" s="318">
        <v>257434</v>
      </c>
      <c r="DG7" s="293"/>
      <c r="DH7" s="293"/>
      <c r="DI7" s="293"/>
      <c r="DJ7" s="219" t="s">
        <v>406</v>
      </c>
      <c r="DK7" s="293" t="s">
        <v>102</v>
      </c>
      <c r="DL7" s="293"/>
      <c r="DM7" s="293"/>
      <c r="DN7" s="293"/>
      <c r="DO7" s="293"/>
      <c r="DP7" s="293" t="s">
        <v>297</v>
      </c>
      <c r="DQ7" s="293"/>
      <c r="DR7" s="293"/>
      <c r="DS7" s="293"/>
      <c r="DT7" s="293"/>
      <c r="DU7" s="293"/>
      <c r="DV7" s="293"/>
      <c r="DW7" s="293"/>
      <c r="DX7" s="293"/>
      <c r="DY7" s="293"/>
      <c r="DZ7" s="293"/>
      <c r="EA7" s="293"/>
      <c r="EB7" s="293"/>
      <c r="EC7" s="293"/>
      <c r="ED7" s="293"/>
      <c r="EE7" s="293" t="s">
        <v>102</v>
      </c>
      <c r="EF7" s="293"/>
      <c r="EG7" s="293"/>
      <c r="EH7" s="293"/>
      <c r="EI7" s="293"/>
      <c r="EJ7" s="293"/>
      <c r="EK7" s="293"/>
      <c r="EL7" s="293"/>
      <c r="EM7" s="293"/>
      <c r="EN7" s="293"/>
      <c r="EO7" s="293"/>
      <c r="EP7" s="293"/>
      <c r="EQ7" s="293"/>
      <c r="ER7" s="293"/>
      <c r="ES7" s="293"/>
      <c r="ET7" s="293" t="s">
        <v>102</v>
      </c>
      <c r="EU7" s="293"/>
      <c r="EV7" s="293"/>
      <c r="EW7" s="293"/>
      <c r="EX7" s="234">
        <v>1</v>
      </c>
      <c r="EY7" s="234"/>
      <c r="EZ7" s="234"/>
      <c r="FA7" s="234"/>
      <c r="FB7" s="355">
        <v>0</v>
      </c>
      <c r="FC7" s="355"/>
      <c r="FD7" s="355"/>
      <c r="FE7" s="355">
        <v>0</v>
      </c>
      <c r="FF7" s="355"/>
      <c r="FG7" s="355"/>
      <c r="FH7" s="356">
        <v>0</v>
      </c>
      <c r="FI7" s="356"/>
      <c r="FJ7" s="356"/>
      <c r="FK7" s="357">
        <v>0</v>
      </c>
      <c r="FL7" s="357"/>
      <c r="FM7" s="357"/>
      <c r="FN7" s="291">
        <v>0</v>
      </c>
      <c r="FO7" s="291"/>
      <c r="FP7" s="291"/>
      <c r="FQ7" s="275">
        <f>IF(DX5="No",0,MIN(Library!Z47,Analysis!EL2*Analysis!ED4))</f>
        <v>0</v>
      </c>
      <c r="FR7" s="275"/>
      <c r="FS7" s="276"/>
      <c r="FV7" s="254" t="s">
        <v>266</v>
      </c>
      <c r="FW7" s="255"/>
      <c r="FX7" s="255"/>
      <c r="FY7" s="255"/>
      <c r="FZ7" s="255"/>
      <c r="GA7" s="255"/>
      <c r="GB7" s="255"/>
      <c r="GC7" s="255"/>
      <c r="GD7" s="259" t="b">
        <f>IF($DV$2="Yes",TRUE,FALSE)</f>
        <v>0</v>
      </c>
      <c r="GE7" s="259"/>
      <c r="GF7" s="259"/>
      <c r="GG7" s="259"/>
      <c r="GH7" s="259"/>
      <c r="GI7" s="248">
        <f>IF($GD$7="No","",FH7)</f>
        <v>0</v>
      </c>
      <c r="GJ7" s="248"/>
      <c r="GK7" s="248"/>
      <c r="GL7" s="249">
        <f t="shared" ref="GL7" si="2">IF($GD$7="No","",FK7)</f>
        <v>0</v>
      </c>
      <c r="GM7" s="249"/>
      <c r="GN7" s="249"/>
      <c r="GO7" s="250">
        <f t="shared" ref="GO7" si="3">IF($GD$7="No","",FN7)</f>
        <v>0</v>
      </c>
      <c r="GP7" s="250"/>
      <c r="GQ7" s="250"/>
      <c r="GR7" s="248">
        <f>IF($GD$7="No",0,FQ7)</f>
        <v>0</v>
      </c>
      <c r="GS7" s="248"/>
      <c r="GT7" s="251"/>
    </row>
    <row r="8" spans="1:202" ht="15" customHeight="1" thickBot="1">
      <c r="A8" s="226" t="str">
        <f>IF(K8=0, "", VLOOKUP(K8,TableForCSVReference,Library!$BQ$1,FALSE))</f>
        <v/>
      </c>
      <c r="B8" s="227"/>
      <c r="C8" s="227"/>
      <c r="D8" s="227"/>
      <c r="E8" s="217">
        <f>PP!D24</f>
        <v>2</v>
      </c>
      <c r="F8" s="227">
        <f>PP!F24</f>
        <v>0</v>
      </c>
      <c r="G8" s="227"/>
      <c r="H8" s="227"/>
      <c r="I8" s="227"/>
      <c r="J8" s="227"/>
      <c r="K8" s="227">
        <f>PP!J24</f>
        <v>0</v>
      </c>
      <c r="L8" s="227"/>
      <c r="M8" s="227"/>
      <c r="N8" s="227"/>
      <c r="O8" s="227"/>
      <c r="P8" s="227"/>
      <c r="Q8" s="227"/>
      <c r="R8" s="227"/>
      <c r="S8" s="227"/>
      <c r="T8" s="227"/>
      <c r="U8" s="227"/>
      <c r="V8" s="227"/>
      <c r="W8" s="227"/>
      <c r="X8" s="227"/>
      <c r="Y8" s="227"/>
      <c r="Z8" s="227" t="str">
        <f>IF(K8=0,"",VLOOKUP(K8,TableForCSVReference,Library!$DH$1,FALSE))</f>
        <v/>
      </c>
      <c r="AA8" s="227"/>
      <c r="AB8" s="227"/>
      <c r="AC8" s="227"/>
      <c r="AD8" s="227">
        <f>PP!AC24</f>
        <v>0</v>
      </c>
      <c r="AE8" s="227"/>
      <c r="AF8" s="227"/>
      <c r="AG8" s="227"/>
      <c r="AH8" s="309">
        <f>PP!AF24</f>
        <v>0</v>
      </c>
      <c r="AI8" s="309"/>
      <c r="AJ8" s="309"/>
      <c r="AK8" s="309">
        <f>PP!AJ24</f>
        <v>0</v>
      </c>
      <c r="AL8" s="227"/>
      <c r="AM8" s="227"/>
      <c r="AN8" s="239" t="str">
        <f>IF(OR(K8=0,AD8=0), "", AD8*AH8+AK8)</f>
        <v/>
      </c>
      <c r="AO8" s="239"/>
      <c r="AP8" s="239"/>
      <c r="AQ8" s="310" t="str">
        <f>IF(OR(K8=0,AD8=0), "", AD8*VLOOKUP(K8,TableForCSVReference,Library!$CU$1,FALSE))</f>
        <v/>
      </c>
      <c r="AR8" s="310"/>
      <c r="AS8" s="310"/>
      <c r="AT8" s="311" t="str">
        <f>IF(OR(K8=0,AD8=0), "", AD8*VLOOKUP(K8,TableForCSVReference,Library!$CZ$1,FALSE))</f>
        <v/>
      </c>
      <c r="AU8" s="311"/>
      <c r="AV8" s="311"/>
      <c r="AW8" s="239" t="str">
        <f>IF(OR(K8=0,AD8=0), "", IF(AD8*VLOOKUP(K8,TableForCSVReference,Library!$DD$1,FALSE)&gt;AN8,AN8,AD8*VLOOKUP(K8,TableForCSVReference,Library!$DD$1,FALSE)))</f>
        <v/>
      </c>
      <c r="AX8" s="239"/>
      <c r="AY8" s="240"/>
      <c r="BB8" s="256" t="str">
        <f>IF(BL8="", "", VLOOKUP(BL8,TableForCSVReference,Library!$BQ$1,FALSE))</f>
        <v/>
      </c>
      <c r="BC8" s="257"/>
      <c r="BD8" s="257"/>
      <c r="BE8" s="257"/>
      <c r="BF8" s="73">
        <v>2</v>
      </c>
      <c r="BG8" s="257" t="s">
        <v>102</v>
      </c>
      <c r="BH8" s="257"/>
      <c r="BI8" s="257"/>
      <c r="BJ8" s="257"/>
      <c r="BK8" s="257"/>
      <c r="BL8" s="257" t="str">
        <f>IF(OR(BL3=TRUE, BL4=TRUE), Library!$BC$4, "")</f>
        <v/>
      </c>
      <c r="BM8" s="257"/>
      <c r="BN8" s="257"/>
      <c r="BO8" s="257"/>
      <c r="BP8" s="257"/>
      <c r="BQ8" s="257"/>
      <c r="BR8" s="257"/>
      <c r="BS8" s="257"/>
      <c r="BT8" s="257"/>
      <c r="BU8" s="257"/>
      <c r="BV8" s="257"/>
      <c r="BW8" s="257"/>
      <c r="BX8" s="257"/>
      <c r="BY8" s="257"/>
      <c r="BZ8" s="257"/>
      <c r="CA8" s="92" t="str">
        <f>Library!DH4</f>
        <v xml:space="preserve"> Watt(s) below code</v>
      </c>
      <c r="CB8" s="92"/>
      <c r="CC8" s="92"/>
      <c r="CD8" s="92"/>
      <c r="CE8" s="336">
        <v>1</v>
      </c>
      <c r="CF8" s="336"/>
      <c r="CG8" s="336"/>
      <c r="CH8" s="336"/>
      <c r="CI8" s="334">
        <f>BN16</f>
        <v>0</v>
      </c>
      <c r="CJ8" s="334"/>
      <c r="CK8" s="334"/>
      <c r="CL8" s="334">
        <f>BN17</f>
        <v>0</v>
      </c>
      <c r="CM8" s="334"/>
      <c r="CN8" s="334"/>
      <c r="CO8" s="334">
        <f>CI8+CL8</f>
        <v>0</v>
      </c>
      <c r="CP8" s="232"/>
      <c r="CQ8" s="232"/>
      <c r="CR8" s="328" t="e">
        <f>IF(AND(BY3=FALSE,BY4=FALSE), "", (BN14-BN15)*$CG$4*$CM$4)</f>
        <v>#VALUE!</v>
      </c>
      <c r="CS8" s="328"/>
      <c r="CT8" s="328"/>
      <c r="CU8" s="328" t="e">
        <f>$CG$2*($BN$14-$BN$15)*$CU$2</f>
        <v>#VALUE!</v>
      </c>
      <c r="CV8" s="328"/>
      <c r="CW8" s="328"/>
      <c r="CX8" s="338">
        <v>0</v>
      </c>
      <c r="CY8" s="338"/>
      <c r="CZ8" s="338"/>
      <c r="DA8" s="334" t="str">
        <f>IF(BL8="", "", IF(VLOOKUP(BL8,TableforIncentiveRatesandCaps,7,FALSE)*$CU$2*($BN$14-$BN$15)&gt;CO8,CO8,VLOOKUP(BL8,TableforIncentiveRatesandCaps,7,FALSE)*$CU$2*($BN$14-$BN$15)))</f>
        <v/>
      </c>
      <c r="DB8" s="334"/>
      <c r="DC8" s="339"/>
      <c r="DF8" s="226" t="str">
        <f>IF(EE8=0, "", VLOOKUP(DP8,TableForCSVReference,Library!$BQ$1,FALSE))</f>
        <v/>
      </c>
      <c r="DG8" s="227"/>
      <c r="DH8" s="227"/>
      <c r="DI8" s="227"/>
      <c r="DJ8" s="217">
        <f>CM!D25</f>
        <v>1</v>
      </c>
      <c r="DK8" s="227" t="s">
        <v>102</v>
      </c>
      <c r="DL8" s="227"/>
      <c r="DM8" s="227"/>
      <c r="DN8" s="227"/>
      <c r="DO8" s="227"/>
      <c r="DP8" s="227" t="str">
        <f>IF(EE8=0, "", "New Construction Custom Project")</f>
        <v/>
      </c>
      <c r="DQ8" s="227"/>
      <c r="DR8" s="227"/>
      <c r="DS8" s="227"/>
      <c r="DT8" s="227"/>
      <c r="DU8" s="227"/>
      <c r="DV8" s="227"/>
      <c r="DW8" s="227"/>
      <c r="DX8" s="227"/>
      <c r="DY8" s="227"/>
      <c r="DZ8" s="227"/>
      <c r="EA8" s="227"/>
      <c r="EB8" s="227"/>
      <c r="EC8" s="227"/>
      <c r="ED8" s="227"/>
      <c r="EE8" s="227">
        <f>CM!F25</f>
        <v>0</v>
      </c>
      <c r="EF8" s="227"/>
      <c r="EG8" s="227"/>
      <c r="EH8" s="227"/>
      <c r="EI8" s="227"/>
      <c r="EJ8" s="227"/>
      <c r="EK8" s="227"/>
      <c r="EL8" s="227"/>
      <c r="EM8" s="227"/>
      <c r="EN8" s="227"/>
      <c r="EO8" s="227"/>
      <c r="EP8" s="227"/>
      <c r="EQ8" s="227"/>
      <c r="ER8" s="227"/>
      <c r="ES8" s="227"/>
      <c r="ET8" s="227" t="s">
        <v>102</v>
      </c>
      <c r="EU8" s="227"/>
      <c r="EV8" s="227"/>
      <c r="EW8" s="227"/>
      <c r="EX8" s="241">
        <v>1</v>
      </c>
      <c r="EY8" s="241"/>
      <c r="EZ8" s="241"/>
      <c r="FA8" s="241"/>
      <c r="FB8" s="228">
        <f>CM!AB25</f>
        <v>0</v>
      </c>
      <c r="FC8" s="241"/>
      <c r="FD8" s="241"/>
      <c r="FE8" s="228">
        <f>CM!AF25</f>
        <v>0</v>
      </c>
      <c r="FF8" s="241"/>
      <c r="FG8" s="241"/>
      <c r="FH8" s="239" t="str">
        <f>IF(AND(FB8=0,FE8=0), "", FB8+FE8)</f>
        <v/>
      </c>
      <c r="FI8" s="239"/>
      <c r="FJ8" s="239"/>
      <c r="FK8" s="277">
        <f>CM!AJ25</f>
        <v>0</v>
      </c>
      <c r="FL8" s="277"/>
      <c r="FM8" s="277"/>
      <c r="FN8" s="246">
        <f>CM!AN25</f>
        <v>0</v>
      </c>
      <c r="FO8" s="246"/>
      <c r="FP8" s="246"/>
      <c r="FQ8" s="239" t="str">
        <f>IF(DP8="", "", IF(VLOOKUP(DP8,TableforIncentiveRatesandCaps,7,FALSE)*FK8&gt;FH8,FH8,VLOOKUP(DP8,TableforIncentiveRatesandCaps,7,FALSE)*FK8))</f>
        <v/>
      </c>
      <c r="FR8" s="239"/>
      <c r="FS8" s="240"/>
      <c r="FV8" s="98"/>
      <c r="FW8" s="11"/>
      <c r="FX8" s="11"/>
      <c r="FY8" s="11"/>
      <c r="FZ8" s="11"/>
      <c r="GA8" s="11"/>
      <c r="GB8" s="11"/>
      <c r="GC8" s="11"/>
      <c r="GD8" s="11"/>
      <c r="GE8" s="11"/>
      <c r="GF8" s="11"/>
      <c r="GG8" s="11"/>
      <c r="GH8" s="77"/>
      <c r="GI8" s="77"/>
      <c r="GJ8" s="77"/>
      <c r="GK8" s="77"/>
      <c r="GL8" s="77"/>
      <c r="GM8" s="77"/>
      <c r="GN8" s="77"/>
      <c r="GO8" s="77"/>
      <c r="GP8" s="77"/>
      <c r="GQ8" s="77"/>
      <c r="GR8" s="77"/>
      <c r="GS8" s="77"/>
      <c r="GT8" s="80"/>
    </row>
    <row r="9" spans="1:202" ht="15" customHeight="1">
      <c r="A9" s="226" t="str">
        <f>IF(K9=0, "", VLOOKUP(K9,TableForCSVReference,Library!$BQ$1,FALSE))</f>
        <v/>
      </c>
      <c r="B9" s="227"/>
      <c r="C9" s="227"/>
      <c r="D9" s="227"/>
      <c r="E9" s="217">
        <f>PP!D25</f>
        <v>3</v>
      </c>
      <c r="F9" s="227">
        <f>PP!F25</f>
        <v>0</v>
      </c>
      <c r="G9" s="227"/>
      <c r="H9" s="227"/>
      <c r="I9" s="227"/>
      <c r="J9" s="227"/>
      <c r="K9" s="227">
        <f>PP!J25</f>
        <v>0</v>
      </c>
      <c r="L9" s="227"/>
      <c r="M9" s="227"/>
      <c r="N9" s="227"/>
      <c r="O9" s="227"/>
      <c r="P9" s="227"/>
      <c r="Q9" s="227"/>
      <c r="R9" s="227"/>
      <c r="S9" s="227"/>
      <c r="T9" s="227"/>
      <c r="U9" s="227"/>
      <c r="V9" s="227"/>
      <c r="W9" s="227"/>
      <c r="X9" s="227"/>
      <c r="Y9" s="227"/>
      <c r="Z9" s="227" t="str">
        <f>IF(K9=0,"",VLOOKUP(K9,TableForCSVReference,Library!$DH$1,FALSE))</f>
        <v/>
      </c>
      <c r="AA9" s="227"/>
      <c r="AB9" s="227"/>
      <c r="AC9" s="227"/>
      <c r="AD9" s="227">
        <f>PP!AC25</f>
        <v>0</v>
      </c>
      <c r="AE9" s="227"/>
      <c r="AF9" s="227"/>
      <c r="AG9" s="227"/>
      <c r="AH9" s="309">
        <f>PP!AF25</f>
        <v>0</v>
      </c>
      <c r="AI9" s="309"/>
      <c r="AJ9" s="309"/>
      <c r="AK9" s="309">
        <f>PP!AJ25</f>
        <v>0</v>
      </c>
      <c r="AL9" s="227"/>
      <c r="AM9" s="227"/>
      <c r="AN9" s="239" t="str">
        <f t="shared" ref="AN9:AN56" si="4">IF(OR(K9=0,AD9=0), "", AD9*AH9+AK9)</f>
        <v/>
      </c>
      <c r="AO9" s="239"/>
      <c r="AP9" s="239"/>
      <c r="AQ9" s="310" t="str">
        <f>IF(OR(K9=0,AD9=0), "", AD9*VLOOKUP(K9,TableForCSVReference,Library!$CU$1,FALSE))</f>
        <v/>
      </c>
      <c r="AR9" s="310"/>
      <c r="AS9" s="310"/>
      <c r="AT9" s="311" t="str">
        <f>IF(OR(K9=0,AD9=0), "", AD9*VLOOKUP(K9,TableForCSVReference,Library!$CZ$1,FALSE))</f>
        <v/>
      </c>
      <c r="AU9" s="311"/>
      <c r="AV9" s="311"/>
      <c r="AW9" s="239" t="str">
        <f>IF(OR(K9=0,AD9=0), "", IF(AD9*VLOOKUP(K9,TableForCSVReference,Library!$DD$1,FALSE)&gt;AN9,AN9,AD9*VLOOKUP(K9,TableForCSVReference,Library!$DD$1,FALSE)))</f>
        <v/>
      </c>
      <c r="AX9" s="239"/>
      <c r="AY9" s="240"/>
      <c r="BB9" s="76"/>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80"/>
      <c r="DF9" s="226" t="str">
        <f>IF(EE9=0, "", VLOOKUP(DP9,TableForCSVReference,Library!$BQ$1,FALSE))</f>
        <v/>
      </c>
      <c r="DG9" s="227"/>
      <c r="DH9" s="227"/>
      <c r="DI9" s="227"/>
      <c r="DJ9" s="217">
        <f>CM!D26</f>
        <v>2</v>
      </c>
      <c r="DK9" s="227" t="s">
        <v>102</v>
      </c>
      <c r="DL9" s="227"/>
      <c r="DM9" s="227"/>
      <c r="DN9" s="227"/>
      <c r="DO9" s="227"/>
      <c r="DP9" s="227" t="str">
        <f t="shared" ref="DP9:DP27" si="5">IF(EE9=0, "", "New Construction Custom Project")</f>
        <v/>
      </c>
      <c r="DQ9" s="227"/>
      <c r="DR9" s="227"/>
      <c r="DS9" s="227"/>
      <c r="DT9" s="227"/>
      <c r="DU9" s="227"/>
      <c r="DV9" s="227"/>
      <c r="DW9" s="227"/>
      <c r="DX9" s="227"/>
      <c r="DY9" s="227"/>
      <c r="DZ9" s="227"/>
      <c r="EA9" s="227"/>
      <c r="EB9" s="227"/>
      <c r="EC9" s="227"/>
      <c r="ED9" s="227"/>
      <c r="EE9" s="227">
        <f>CM!F26</f>
        <v>0</v>
      </c>
      <c r="EF9" s="227"/>
      <c r="EG9" s="227"/>
      <c r="EH9" s="227"/>
      <c r="EI9" s="227"/>
      <c r="EJ9" s="227"/>
      <c r="EK9" s="227"/>
      <c r="EL9" s="227"/>
      <c r="EM9" s="227"/>
      <c r="EN9" s="227"/>
      <c r="EO9" s="227"/>
      <c r="EP9" s="227"/>
      <c r="EQ9" s="227"/>
      <c r="ER9" s="227"/>
      <c r="ES9" s="227"/>
      <c r="ET9" s="227" t="s">
        <v>102</v>
      </c>
      <c r="EU9" s="227"/>
      <c r="EV9" s="227"/>
      <c r="EW9" s="227"/>
      <c r="EX9" s="241">
        <v>1</v>
      </c>
      <c r="EY9" s="241"/>
      <c r="EZ9" s="241"/>
      <c r="FA9" s="241"/>
      <c r="FB9" s="228">
        <f>CM!AB26</f>
        <v>0</v>
      </c>
      <c r="FC9" s="241"/>
      <c r="FD9" s="241"/>
      <c r="FE9" s="228">
        <f>CM!AF26</f>
        <v>0</v>
      </c>
      <c r="FF9" s="241"/>
      <c r="FG9" s="241"/>
      <c r="FH9" s="239" t="str">
        <f t="shared" ref="FH9:FH27" si="6">IF(AND(FB9=0,FE9=0), "", FB9+FE9)</f>
        <v/>
      </c>
      <c r="FI9" s="239"/>
      <c r="FJ9" s="239"/>
      <c r="FK9" s="277">
        <f>CM!AJ26</f>
        <v>0</v>
      </c>
      <c r="FL9" s="277"/>
      <c r="FM9" s="277"/>
      <c r="FN9" s="246">
        <f>CM!AN26</f>
        <v>0</v>
      </c>
      <c r="FO9" s="246"/>
      <c r="FP9" s="246"/>
      <c r="FQ9" s="239" t="str">
        <f>IF(DP9="", "", IF(VLOOKUP(DP9,TableforIncentiveRatesandCaps,7,FALSE)*FK9&gt;FH9,FH9,VLOOKUP(DP9,TableforIncentiveRatesandCaps,7,FALSE)*FK9))</f>
        <v/>
      </c>
      <c r="FR9" s="239"/>
      <c r="FS9" s="240"/>
      <c r="FV9" s="260" t="s">
        <v>419</v>
      </c>
      <c r="FW9" s="231"/>
      <c r="FX9" s="231"/>
      <c r="FY9" s="231"/>
      <c r="FZ9" s="231"/>
      <c r="GA9" s="231"/>
      <c r="GB9" s="231"/>
      <c r="GC9" s="231"/>
      <c r="GD9" s="231"/>
      <c r="GE9" s="231"/>
      <c r="GF9" s="231"/>
      <c r="GG9" s="231"/>
      <c r="GH9" s="77"/>
      <c r="GI9" s="77"/>
      <c r="GJ9" s="77"/>
      <c r="GK9" s="77"/>
      <c r="GL9" s="77"/>
      <c r="GM9" s="77"/>
      <c r="GN9" s="77"/>
      <c r="GO9" s="77"/>
      <c r="GP9" s="77"/>
      <c r="GQ9" s="77"/>
      <c r="GR9" s="77"/>
      <c r="GS9" s="77"/>
      <c r="GT9" s="80"/>
    </row>
    <row r="10" spans="1:202" ht="15" customHeight="1">
      <c r="A10" s="226" t="str">
        <f>IF(K10=0, "", VLOOKUP(K10,TableForCSVReference,Library!$BQ$1,FALSE))</f>
        <v/>
      </c>
      <c r="B10" s="227"/>
      <c r="C10" s="227"/>
      <c r="D10" s="227"/>
      <c r="E10" s="217">
        <f>PP!D26</f>
        <v>4</v>
      </c>
      <c r="F10" s="227">
        <f>PP!F26</f>
        <v>0</v>
      </c>
      <c r="G10" s="227"/>
      <c r="H10" s="227"/>
      <c r="I10" s="227"/>
      <c r="J10" s="227"/>
      <c r="K10" s="227">
        <f>PP!J26</f>
        <v>0</v>
      </c>
      <c r="L10" s="227"/>
      <c r="M10" s="227"/>
      <c r="N10" s="227"/>
      <c r="O10" s="227"/>
      <c r="P10" s="227"/>
      <c r="Q10" s="227"/>
      <c r="R10" s="227"/>
      <c r="S10" s="227"/>
      <c r="T10" s="227"/>
      <c r="U10" s="227"/>
      <c r="V10" s="227"/>
      <c r="W10" s="227"/>
      <c r="X10" s="227"/>
      <c r="Y10" s="227"/>
      <c r="Z10" s="227" t="str">
        <f>IF(K10=0,"",VLOOKUP(K10,TableForCSVReference,Library!$DH$1,FALSE))</f>
        <v/>
      </c>
      <c r="AA10" s="227"/>
      <c r="AB10" s="227"/>
      <c r="AC10" s="227"/>
      <c r="AD10" s="227">
        <f>PP!AC26</f>
        <v>0</v>
      </c>
      <c r="AE10" s="227"/>
      <c r="AF10" s="227"/>
      <c r="AG10" s="227"/>
      <c r="AH10" s="309">
        <f>PP!AF26</f>
        <v>0</v>
      </c>
      <c r="AI10" s="309"/>
      <c r="AJ10" s="309"/>
      <c r="AK10" s="309">
        <f>PP!AJ26</f>
        <v>0</v>
      </c>
      <c r="AL10" s="227"/>
      <c r="AM10" s="227"/>
      <c r="AN10" s="239" t="str">
        <f t="shared" si="4"/>
        <v/>
      </c>
      <c r="AO10" s="239"/>
      <c r="AP10" s="239"/>
      <c r="AQ10" s="310" t="str">
        <f>IF(OR(K10=0,AD10=0), "", AD10*VLOOKUP(K10,TableForCSVReference,Library!$CU$1,FALSE))</f>
        <v/>
      </c>
      <c r="AR10" s="310"/>
      <c r="AS10" s="310"/>
      <c r="AT10" s="311" t="str">
        <f>IF(OR(K10=0,AD10=0), "", AD10*VLOOKUP(K10,TableForCSVReference,Library!$CZ$1,FALSE))</f>
        <v/>
      </c>
      <c r="AU10" s="311"/>
      <c r="AV10" s="311"/>
      <c r="AW10" s="239" t="str">
        <f>IF(OR(K10=0,AD10=0), "", IF(AD10*VLOOKUP(K10,TableForCSVReference,Library!$DD$1,FALSE)&gt;AN10,AN10,AD10*VLOOKUP(K10,TableForCSVReference,Library!$DD$1,FALSE)))</f>
        <v/>
      </c>
      <c r="AX10" s="239"/>
      <c r="AY10" s="240"/>
      <c r="BB10" s="347" t="s">
        <v>358</v>
      </c>
      <c r="BC10" s="348"/>
      <c r="BD10" s="348"/>
      <c r="BE10" s="348"/>
      <c r="BF10" s="348"/>
      <c r="BG10" s="348"/>
      <c r="BH10" s="348"/>
      <c r="BI10" s="315" t="s">
        <v>383</v>
      </c>
      <c r="BJ10" s="315"/>
      <c r="BK10" s="315"/>
      <c r="BL10" s="315"/>
      <c r="BM10" s="315"/>
      <c r="BN10" s="319" t="e">
        <f>IE!$Q$31*$CM$2*$CM$3</f>
        <v>#VALUE!</v>
      </c>
      <c r="BO10" s="319"/>
      <c r="BP10" s="320"/>
      <c r="BQ10" s="77"/>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77"/>
      <c r="CQ10" s="77"/>
      <c r="CR10" s="77"/>
      <c r="CS10" s="77"/>
      <c r="CT10" s="77"/>
      <c r="CU10" s="77"/>
      <c r="CV10" s="77"/>
      <c r="CW10" s="77"/>
      <c r="CX10" s="77"/>
      <c r="CY10" s="77"/>
      <c r="CZ10" s="77"/>
      <c r="DA10" s="77"/>
      <c r="DB10" s="77"/>
      <c r="DC10" s="80"/>
      <c r="DF10" s="226" t="str">
        <f>IF(EE10=0, "", VLOOKUP(DP10,TableForCSVReference,Library!$BQ$1,FALSE))</f>
        <v/>
      </c>
      <c r="DG10" s="227"/>
      <c r="DH10" s="227"/>
      <c r="DI10" s="227"/>
      <c r="DJ10" s="217">
        <f>CM!D27</f>
        <v>3</v>
      </c>
      <c r="DK10" s="227" t="s">
        <v>102</v>
      </c>
      <c r="DL10" s="227"/>
      <c r="DM10" s="227"/>
      <c r="DN10" s="227"/>
      <c r="DO10" s="227"/>
      <c r="DP10" s="227" t="str">
        <f t="shared" si="5"/>
        <v/>
      </c>
      <c r="DQ10" s="227"/>
      <c r="DR10" s="227"/>
      <c r="DS10" s="227"/>
      <c r="DT10" s="227"/>
      <c r="DU10" s="227"/>
      <c r="DV10" s="227"/>
      <c r="DW10" s="227"/>
      <c r="DX10" s="227"/>
      <c r="DY10" s="227"/>
      <c r="DZ10" s="227"/>
      <c r="EA10" s="227"/>
      <c r="EB10" s="227"/>
      <c r="EC10" s="227"/>
      <c r="ED10" s="227"/>
      <c r="EE10" s="227">
        <f>CM!F27</f>
        <v>0</v>
      </c>
      <c r="EF10" s="227"/>
      <c r="EG10" s="227"/>
      <c r="EH10" s="227"/>
      <c r="EI10" s="227"/>
      <c r="EJ10" s="227"/>
      <c r="EK10" s="227"/>
      <c r="EL10" s="227"/>
      <c r="EM10" s="227"/>
      <c r="EN10" s="227"/>
      <c r="EO10" s="227"/>
      <c r="EP10" s="227"/>
      <c r="EQ10" s="227"/>
      <c r="ER10" s="227"/>
      <c r="ES10" s="227"/>
      <c r="ET10" s="227" t="s">
        <v>102</v>
      </c>
      <c r="EU10" s="227"/>
      <c r="EV10" s="227"/>
      <c r="EW10" s="227"/>
      <c r="EX10" s="241">
        <v>1</v>
      </c>
      <c r="EY10" s="241"/>
      <c r="EZ10" s="241"/>
      <c r="FA10" s="241"/>
      <c r="FB10" s="228">
        <f>CM!AB27</f>
        <v>0</v>
      </c>
      <c r="FC10" s="241"/>
      <c r="FD10" s="241"/>
      <c r="FE10" s="228">
        <f>CM!AF27</f>
        <v>0</v>
      </c>
      <c r="FF10" s="241"/>
      <c r="FG10" s="241"/>
      <c r="FH10" s="239" t="str">
        <f t="shared" si="6"/>
        <v/>
      </c>
      <c r="FI10" s="239"/>
      <c r="FJ10" s="239"/>
      <c r="FK10" s="277">
        <f>CM!AJ27</f>
        <v>0</v>
      </c>
      <c r="FL10" s="277"/>
      <c r="FM10" s="277"/>
      <c r="FN10" s="246">
        <f>CM!AN27</f>
        <v>0</v>
      </c>
      <c r="FO10" s="246"/>
      <c r="FP10" s="246"/>
      <c r="FQ10" s="239" t="str">
        <f>IF(DP10="", "", IF(VLOOKUP(DP10,TableforIncentiveRatesandCaps,7,FALSE)*FK10&gt;FH10,FH10,VLOOKUP(DP10,TableforIncentiveRatesandCaps,7,FALSE)*FK10))</f>
        <v/>
      </c>
      <c r="FR10" s="239"/>
      <c r="FS10" s="240"/>
      <c r="FV10" s="252" t="s">
        <v>418</v>
      </c>
      <c r="FW10" s="253"/>
      <c r="FX10" s="253"/>
      <c r="FY10" s="253"/>
      <c r="FZ10" s="253"/>
      <c r="GA10" s="253"/>
      <c r="GB10" s="253"/>
      <c r="GC10" s="253"/>
      <c r="GD10" s="261">
        <f>SUM(GI3:GK7)</f>
        <v>0</v>
      </c>
      <c r="GE10" s="261"/>
      <c r="GF10" s="261"/>
      <c r="GG10" s="262"/>
      <c r="GH10" s="77"/>
      <c r="GI10" s="77"/>
      <c r="GJ10" s="77"/>
      <c r="GK10" s="77"/>
      <c r="GL10" s="77"/>
      <c r="GM10" s="77"/>
      <c r="GN10" s="77"/>
      <c r="GO10" s="77"/>
      <c r="GP10" s="77"/>
      <c r="GQ10" s="77"/>
      <c r="GR10" s="77"/>
      <c r="GS10" s="77"/>
      <c r="GT10" s="80"/>
    </row>
    <row r="11" spans="1:202" ht="15" customHeight="1">
      <c r="A11" s="226" t="str">
        <f>IF(K11=0, "", VLOOKUP(K11,TableForCSVReference,Library!$BQ$1,FALSE))</f>
        <v/>
      </c>
      <c r="B11" s="227"/>
      <c r="C11" s="227"/>
      <c r="D11" s="227"/>
      <c r="E11" s="217">
        <f>PP!D27</f>
        <v>5</v>
      </c>
      <c r="F11" s="227">
        <f>PP!F27</f>
        <v>0</v>
      </c>
      <c r="G11" s="227"/>
      <c r="H11" s="227"/>
      <c r="I11" s="227"/>
      <c r="J11" s="227"/>
      <c r="K11" s="227">
        <f>PP!J27</f>
        <v>0</v>
      </c>
      <c r="L11" s="227"/>
      <c r="M11" s="227"/>
      <c r="N11" s="227"/>
      <c r="O11" s="227"/>
      <c r="P11" s="227"/>
      <c r="Q11" s="227"/>
      <c r="R11" s="227"/>
      <c r="S11" s="227"/>
      <c r="T11" s="227"/>
      <c r="U11" s="227"/>
      <c r="V11" s="227"/>
      <c r="W11" s="227"/>
      <c r="X11" s="227"/>
      <c r="Y11" s="227"/>
      <c r="Z11" s="227" t="str">
        <f>IF(K11=0,"",VLOOKUP(K11,TableForCSVReference,Library!$DH$1,FALSE))</f>
        <v/>
      </c>
      <c r="AA11" s="227"/>
      <c r="AB11" s="227"/>
      <c r="AC11" s="227"/>
      <c r="AD11" s="227">
        <f>PP!AC27</f>
        <v>0</v>
      </c>
      <c r="AE11" s="227"/>
      <c r="AF11" s="227"/>
      <c r="AG11" s="227"/>
      <c r="AH11" s="309">
        <f>PP!AF27</f>
        <v>0</v>
      </c>
      <c r="AI11" s="309"/>
      <c r="AJ11" s="309"/>
      <c r="AK11" s="309">
        <f>PP!AJ27</f>
        <v>0</v>
      </c>
      <c r="AL11" s="227"/>
      <c r="AM11" s="227"/>
      <c r="AN11" s="239" t="str">
        <f t="shared" si="4"/>
        <v/>
      </c>
      <c r="AO11" s="239"/>
      <c r="AP11" s="239"/>
      <c r="AQ11" s="310" t="str">
        <f>IF(OR(K11=0,AD11=0), "", AD11*VLOOKUP(K11,TableForCSVReference,Library!$CU$1,FALSE))</f>
        <v/>
      </c>
      <c r="AR11" s="310"/>
      <c r="AS11" s="310"/>
      <c r="AT11" s="311" t="str">
        <f>IF(OR(K11=0,AD11=0), "", AD11*VLOOKUP(K11,TableForCSVReference,Library!$CZ$1,FALSE))</f>
        <v/>
      </c>
      <c r="AU11" s="311"/>
      <c r="AV11" s="311"/>
      <c r="AW11" s="239" t="str">
        <f>IF(OR(K11=0,AD11=0), "", IF(AD11*VLOOKUP(K11,TableForCSVReference,Library!$DD$1,FALSE)&gt;AN11,AN11,AD11*VLOOKUP(K11,TableForCSVReference,Library!$DD$1,FALSE)))</f>
        <v/>
      </c>
      <c r="AX11" s="239"/>
      <c r="AY11" s="240"/>
      <c r="BB11" s="349"/>
      <c r="BC11" s="350"/>
      <c r="BD11" s="350"/>
      <c r="BE11" s="350"/>
      <c r="BF11" s="350"/>
      <c r="BG11" s="350"/>
      <c r="BH11" s="350"/>
      <c r="BI11" s="227" t="s">
        <v>382</v>
      </c>
      <c r="BJ11" s="227"/>
      <c r="BK11" s="227"/>
      <c r="BL11" s="227"/>
      <c r="BM11" s="227"/>
      <c r="BN11" s="278" t="e">
        <f>IE!$Q$33*$CM$2*$CM$3</f>
        <v>#VALUE!</v>
      </c>
      <c r="BO11" s="278"/>
      <c r="BP11" s="279"/>
      <c r="BQ11" s="77"/>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77"/>
      <c r="CQ11" s="77"/>
      <c r="CR11" s="77"/>
      <c r="CS11" s="77"/>
      <c r="CT11" s="77"/>
      <c r="CU11" s="77"/>
      <c r="CV11" s="77"/>
      <c r="CW11" s="77"/>
      <c r="CX11" s="77"/>
      <c r="CY11" s="77"/>
      <c r="CZ11" s="77"/>
      <c r="DA11" s="77"/>
      <c r="DB11" s="77"/>
      <c r="DC11" s="80"/>
      <c r="DF11" s="226" t="str">
        <f>IF(EE11=0, "", VLOOKUP(DP11,TableForCSVReference,Library!$BQ$1,FALSE))</f>
        <v/>
      </c>
      <c r="DG11" s="227"/>
      <c r="DH11" s="227"/>
      <c r="DI11" s="227"/>
      <c r="DJ11" s="217">
        <f>CM!D28</f>
        <v>4</v>
      </c>
      <c r="DK11" s="227" t="s">
        <v>102</v>
      </c>
      <c r="DL11" s="227"/>
      <c r="DM11" s="227"/>
      <c r="DN11" s="227"/>
      <c r="DO11" s="227"/>
      <c r="DP11" s="227" t="str">
        <f t="shared" si="5"/>
        <v/>
      </c>
      <c r="DQ11" s="227"/>
      <c r="DR11" s="227"/>
      <c r="DS11" s="227"/>
      <c r="DT11" s="227"/>
      <c r="DU11" s="227"/>
      <c r="DV11" s="227"/>
      <c r="DW11" s="227"/>
      <c r="DX11" s="227"/>
      <c r="DY11" s="227"/>
      <c r="DZ11" s="227"/>
      <c r="EA11" s="227"/>
      <c r="EB11" s="227"/>
      <c r="EC11" s="227"/>
      <c r="ED11" s="227"/>
      <c r="EE11" s="227">
        <f>CM!F28</f>
        <v>0</v>
      </c>
      <c r="EF11" s="227"/>
      <c r="EG11" s="227"/>
      <c r="EH11" s="227"/>
      <c r="EI11" s="227"/>
      <c r="EJ11" s="227"/>
      <c r="EK11" s="227"/>
      <c r="EL11" s="227"/>
      <c r="EM11" s="227"/>
      <c r="EN11" s="227"/>
      <c r="EO11" s="227"/>
      <c r="EP11" s="227"/>
      <c r="EQ11" s="227"/>
      <c r="ER11" s="227"/>
      <c r="ES11" s="227"/>
      <c r="ET11" s="227" t="s">
        <v>102</v>
      </c>
      <c r="EU11" s="227"/>
      <c r="EV11" s="227"/>
      <c r="EW11" s="227"/>
      <c r="EX11" s="241">
        <v>1</v>
      </c>
      <c r="EY11" s="241"/>
      <c r="EZ11" s="241"/>
      <c r="FA11" s="241"/>
      <c r="FB11" s="228">
        <f>CM!AB28</f>
        <v>0</v>
      </c>
      <c r="FC11" s="241"/>
      <c r="FD11" s="241"/>
      <c r="FE11" s="228">
        <f>CM!AF28</f>
        <v>0</v>
      </c>
      <c r="FF11" s="241"/>
      <c r="FG11" s="241"/>
      <c r="FH11" s="239" t="str">
        <f t="shared" si="6"/>
        <v/>
      </c>
      <c r="FI11" s="239"/>
      <c r="FJ11" s="239"/>
      <c r="FK11" s="277">
        <f>CM!AJ28</f>
        <v>0</v>
      </c>
      <c r="FL11" s="277"/>
      <c r="FM11" s="277"/>
      <c r="FN11" s="246">
        <f>CM!AN28</f>
        <v>0</v>
      </c>
      <c r="FO11" s="246"/>
      <c r="FP11" s="246"/>
      <c r="FQ11" s="239" t="str">
        <f>IF(DP11="", "", IF(VLOOKUP(DP11,TableforIncentiveRatesandCaps,7,FALSE)*FK11&gt;FH11,FH11,VLOOKUP(DP11,TableforIncentiveRatesandCaps,7,FALSE)*FK11))</f>
        <v/>
      </c>
      <c r="FR11" s="239"/>
      <c r="FS11" s="240"/>
      <c r="FV11" s="226" t="s">
        <v>420</v>
      </c>
      <c r="FW11" s="227"/>
      <c r="FX11" s="227"/>
      <c r="FY11" s="227"/>
      <c r="FZ11" s="227"/>
      <c r="GA11" s="227"/>
      <c r="GB11" s="227"/>
      <c r="GC11" s="227"/>
      <c r="GD11" s="265">
        <f>SUM(GL3:GN7)</f>
        <v>0</v>
      </c>
      <c r="GE11" s="265"/>
      <c r="GF11" s="265"/>
      <c r="GG11" s="266"/>
      <c r="GH11" s="77"/>
      <c r="GI11" s="77"/>
      <c r="GJ11" s="77"/>
      <c r="GK11" s="77"/>
      <c r="GL11" s="77"/>
      <c r="GM11" s="77"/>
      <c r="GN11" s="77"/>
      <c r="GO11" s="77"/>
      <c r="GP11" s="77"/>
      <c r="GQ11" s="77"/>
      <c r="GR11" s="77"/>
      <c r="GS11" s="77"/>
      <c r="GT11" s="80"/>
    </row>
    <row r="12" spans="1:202" ht="15" customHeight="1">
      <c r="A12" s="226" t="str">
        <f>IF(K12=0, "", VLOOKUP(K12,TableForCSVReference,Library!$BQ$1,FALSE))</f>
        <v/>
      </c>
      <c r="B12" s="227"/>
      <c r="C12" s="227"/>
      <c r="D12" s="227"/>
      <c r="E12" s="217">
        <f>PP!D28</f>
        <v>6</v>
      </c>
      <c r="F12" s="227">
        <f>PP!F28</f>
        <v>0</v>
      </c>
      <c r="G12" s="227"/>
      <c r="H12" s="227"/>
      <c r="I12" s="227"/>
      <c r="J12" s="227"/>
      <c r="K12" s="227">
        <f>PP!J28</f>
        <v>0</v>
      </c>
      <c r="L12" s="227"/>
      <c r="M12" s="227"/>
      <c r="N12" s="227"/>
      <c r="O12" s="227"/>
      <c r="P12" s="227"/>
      <c r="Q12" s="227"/>
      <c r="R12" s="227"/>
      <c r="S12" s="227"/>
      <c r="T12" s="227"/>
      <c r="U12" s="227"/>
      <c r="V12" s="227"/>
      <c r="W12" s="227"/>
      <c r="X12" s="227"/>
      <c r="Y12" s="227"/>
      <c r="Z12" s="227" t="str">
        <f>IF(K12=0,"",VLOOKUP(K12,TableForCSVReference,Library!$DH$1,FALSE))</f>
        <v/>
      </c>
      <c r="AA12" s="227"/>
      <c r="AB12" s="227"/>
      <c r="AC12" s="227"/>
      <c r="AD12" s="227">
        <f>PP!AC28</f>
        <v>0</v>
      </c>
      <c r="AE12" s="227"/>
      <c r="AF12" s="227"/>
      <c r="AG12" s="227"/>
      <c r="AH12" s="309">
        <f>PP!AF28</f>
        <v>0</v>
      </c>
      <c r="AI12" s="309"/>
      <c r="AJ12" s="309"/>
      <c r="AK12" s="309">
        <f>PP!AJ28</f>
        <v>0</v>
      </c>
      <c r="AL12" s="227"/>
      <c r="AM12" s="227"/>
      <c r="AN12" s="239" t="str">
        <f t="shared" si="4"/>
        <v/>
      </c>
      <c r="AO12" s="239"/>
      <c r="AP12" s="239"/>
      <c r="AQ12" s="310" t="str">
        <f>IF(OR(K12=0,AD12=0), "", AD12*VLOOKUP(K12,TableForCSVReference,Library!$CU$1,FALSE))</f>
        <v/>
      </c>
      <c r="AR12" s="310"/>
      <c r="AS12" s="310"/>
      <c r="AT12" s="311" t="str">
        <f>IF(OR(K12=0,AD12=0), "", AD12*VLOOKUP(K12,TableForCSVReference,Library!$CZ$1,FALSE))</f>
        <v/>
      </c>
      <c r="AU12" s="311"/>
      <c r="AV12" s="311"/>
      <c r="AW12" s="239" t="str">
        <f>IF(OR(K12=0,AD12=0), "", IF(AD12*VLOOKUP(K12,TableForCSVReference,Library!$DD$1,FALSE)&gt;AN12,AN12,AD12*VLOOKUP(K12,TableForCSVReference,Library!$DD$1,FALSE)))</f>
        <v/>
      </c>
      <c r="AX12" s="239"/>
      <c r="AY12" s="240"/>
      <c r="BB12" s="349"/>
      <c r="BC12" s="350"/>
      <c r="BD12" s="350"/>
      <c r="BE12" s="350"/>
      <c r="BF12" s="350"/>
      <c r="BG12" s="350"/>
      <c r="BH12" s="350"/>
      <c r="BI12" s="288" t="s">
        <v>381</v>
      </c>
      <c r="BJ12" s="288"/>
      <c r="BK12" s="288"/>
      <c r="BL12" s="288"/>
      <c r="BM12" s="288"/>
      <c r="BN12" s="280">
        <f>IE!Q35</f>
        <v>0</v>
      </c>
      <c r="BO12" s="280"/>
      <c r="BP12" s="281"/>
      <c r="BQ12" s="77"/>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77"/>
      <c r="CQ12" s="77"/>
      <c r="CR12" s="77"/>
      <c r="CS12" s="77"/>
      <c r="CT12" s="77"/>
      <c r="CU12" s="77"/>
      <c r="CV12" s="77"/>
      <c r="CW12" s="77"/>
      <c r="CX12" s="77"/>
      <c r="CY12" s="77"/>
      <c r="CZ12" s="77"/>
      <c r="DA12" s="77"/>
      <c r="DB12" s="77"/>
      <c r="DC12" s="80"/>
      <c r="DF12" s="226" t="str">
        <f>IF(EE12=0, "", VLOOKUP(DP12,TableForCSVReference,Library!$BQ$1,FALSE))</f>
        <v/>
      </c>
      <c r="DG12" s="227"/>
      <c r="DH12" s="227"/>
      <c r="DI12" s="227"/>
      <c r="DJ12" s="217">
        <f>CM!D29</f>
        <v>5</v>
      </c>
      <c r="DK12" s="227" t="s">
        <v>102</v>
      </c>
      <c r="DL12" s="227"/>
      <c r="DM12" s="227"/>
      <c r="DN12" s="227"/>
      <c r="DO12" s="227"/>
      <c r="DP12" s="227" t="str">
        <f t="shared" si="5"/>
        <v/>
      </c>
      <c r="DQ12" s="227"/>
      <c r="DR12" s="227"/>
      <c r="DS12" s="227"/>
      <c r="DT12" s="227"/>
      <c r="DU12" s="227"/>
      <c r="DV12" s="227"/>
      <c r="DW12" s="227"/>
      <c r="DX12" s="227"/>
      <c r="DY12" s="227"/>
      <c r="DZ12" s="227"/>
      <c r="EA12" s="227"/>
      <c r="EB12" s="227"/>
      <c r="EC12" s="227"/>
      <c r="ED12" s="227"/>
      <c r="EE12" s="227">
        <f>CM!F29</f>
        <v>0</v>
      </c>
      <c r="EF12" s="227"/>
      <c r="EG12" s="227"/>
      <c r="EH12" s="227"/>
      <c r="EI12" s="227"/>
      <c r="EJ12" s="227"/>
      <c r="EK12" s="227"/>
      <c r="EL12" s="227"/>
      <c r="EM12" s="227"/>
      <c r="EN12" s="227"/>
      <c r="EO12" s="227"/>
      <c r="EP12" s="227"/>
      <c r="EQ12" s="227"/>
      <c r="ER12" s="227"/>
      <c r="ES12" s="227"/>
      <c r="ET12" s="227" t="s">
        <v>102</v>
      </c>
      <c r="EU12" s="227"/>
      <c r="EV12" s="227"/>
      <c r="EW12" s="227"/>
      <c r="EX12" s="241">
        <v>1</v>
      </c>
      <c r="EY12" s="241"/>
      <c r="EZ12" s="241"/>
      <c r="FA12" s="241"/>
      <c r="FB12" s="228">
        <f>CM!AB29</f>
        <v>0</v>
      </c>
      <c r="FC12" s="241"/>
      <c r="FD12" s="241"/>
      <c r="FE12" s="228">
        <f>CM!AF29</f>
        <v>0</v>
      </c>
      <c r="FF12" s="241"/>
      <c r="FG12" s="241"/>
      <c r="FH12" s="239" t="str">
        <f t="shared" si="6"/>
        <v/>
      </c>
      <c r="FI12" s="239"/>
      <c r="FJ12" s="239"/>
      <c r="FK12" s="277">
        <f>CM!AJ29</f>
        <v>0</v>
      </c>
      <c r="FL12" s="277"/>
      <c r="FM12" s="277"/>
      <c r="FN12" s="246">
        <f>CM!AN29</f>
        <v>0</v>
      </c>
      <c r="FO12" s="246"/>
      <c r="FP12" s="246"/>
      <c r="FQ12" s="239" t="str">
        <f>IF(DP12="", "", IF(VLOOKUP(DP12,TableforIncentiveRatesandCaps,7,FALSE)*FK12&gt;FH12,FH12,VLOOKUP(DP12,TableforIncentiveRatesandCaps,7,FALSE)*FK12))</f>
        <v/>
      </c>
      <c r="FR12" s="239"/>
      <c r="FS12" s="240"/>
      <c r="FV12" s="226" t="s">
        <v>421</v>
      </c>
      <c r="FW12" s="227"/>
      <c r="FX12" s="227"/>
      <c r="FY12" s="227"/>
      <c r="FZ12" s="227"/>
      <c r="GA12" s="227"/>
      <c r="GB12" s="227"/>
      <c r="GC12" s="227"/>
      <c r="GD12" s="267">
        <f>SUM(GO3:GQ7)</f>
        <v>0</v>
      </c>
      <c r="GE12" s="267"/>
      <c r="GF12" s="267"/>
      <c r="GG12" s="268"/>
      <c r="GH12" s="77"/>
      <c r="GI12" s="77"/>
      <c r="GJ12" s="77"/>
      <c r="GK12" s="77"/>
      <c r="GL12" s="77"/>
      <c r="GM12" s="77"/>
      <c r="GN12" s="77"/>
      <c r="GO12" s="77"/>
      <c r="GP12" s="77"/>
      <c r="GQ12" s="77"/>
      <c r="GR12" s="77"/>
      <c r="GS12" s="77"/>
      <c r="GT12" s="80"/>
    </row>
    <row r="13" spans="1:202" ht="15" customHeight="1">
      <c r="A13" s="226" t="str">
        <f>IF(K13=0, "", VLOOKUP(K13,TableForCSVReference,Library!$BQ$1,FALSE))</f>
        <v/>
      </c>
      <c r="B13" s="227"/>
      <c r="C13" s="227"/>
      <c r="D13" s="227"/>
      <c r="E13" s="217">
        <f>PP!D29</f>
        <v>7</v>
      </c>
      <c r="F13" s="227">
        <f>PP!F29</f>
        <v>0</v>
      </c>
      <c r="G13" s="227"/>
      <c r="H13" s="227"/>
      <c r="I13" s="227"/>
      <c r="J13" s="227"/>
      <c r="K13" s="227">
        <f>PP!J29</f>
        <v>0</v>
      </c>
      <c r="L13" s="227"/>
      <c r="M13" s="227"/>
      <c r="N13" s="227"/>
      <c r="O13" s="227"/>
      <c r="P13" s="227"/>
      <c r="Q13" s="227"/>
      <c r="R13" s="227"/>
      <c r="S13" s="227"/>
      <c r="T13" s="227"/>
      <c r="U13" s="227"/>
      <c r="V13" s="227"/>
      <c r="W13" s="227"/>
      <c r="X13" s="227"/>
      <c r="Y13" s="227"/>
      <c r="Z13" s="227" t="str">
        <f>IF(K13=0,"",VLOOKUP(K13,TableForCSVReference,Library!$DH$1,FALSE))</f>
        <v/>
      </c>
      <c r="AA13" s="227"/>
      <c r="AB13" s="227"/>
      <c r="AC13" s="227"/>
      <c r="AD13" s="227">
        <f>PP!AC29</f>
        <v>0</v>
      </c>
      <c r="AE13" s="227"/>
      <c r="AF13" s="227"/>
      <c r="AG13" s="227"/>
      <c r="AH13" s="309">
        <f>PP!AF29</f>
        <v>0</v>
      </c>
      <c r="AI13" s="309"/>
      <c r="AJ13" s="309"/>
      <c r="AK13" s="309">
        <f>PP!AJ29</f>
        <v>0</v>
      </c>
      <c r="AL13" s="227"/>
      <c r="AM13" s="227"/>
      <c r="AN13" s="239" t="str">
        <f t="shared" si="4"/>
        <v/>
      </c>
      <c r="AO13" s="239"/>
      <c r="AP13" s="239"/>
      <c r="AQ13" s="310" t="str">
        <f>IF(OR(K13=0,AD13=0), "", AD13*VLOOKUP(K13,TableForCSVReference,Library!$CU$1,FALSE))</f>
        <v/>
      </c>
      <c r="AR13" s="310"/>
      <c r="AS13" s="310"/>
      <c r="AT13" s="311" t="str">
        <f>IF(OR(K13=0,AD13=0), "", AD13*VLOOKUP(K13,TableForCSVReference,Library!$CZ$1,FALSE))</f>
        <v/>
      </c>
      <c r="AU13" s="311"/>
      <c r="AV13" s="311"/>
      <c r="AW13" s="239" t="str">
        <f>IF(OR(K13=0,AD13=0), "", IF(AD13*VLOOKUP(K13,TableForCSVReference,Library!$DD$1,FALSE)&gt;AN13,AN13,AD13*VLOOKUP(K13,TableForCSVReference,Library!$DD$1,FALSE)))</f>
        <v/>
      </c>
      <c r="AX13" s="239"/>
      <c r="AY13" s="240"/>
      <c r="BB13" s="351"/>
      <c r="BC13" s="352"/>
      <c r="BD13" s="352"/>
      <c r="BE13" s="352"/>
      <c r="BF13" s="352"/>
      <c r="BG13" s="352"/>
      <c r="BH13" s="352"/>
      <c r="BI13" s="259" t="s">
        <v>350</v>
      </c>
      <c r="BJ13" s="259"/>
      <c r="BK13" s="259"/>
      <c r="BL13" s="259"/>
      <c r="BM13" s="259"/>
      <c r="BN13" s="282">
        <f>IE!Q37</f>
        <v>0</v>
      </c>
      <c r="BO13" s="282"/>
      <c r="BP13" s="283"/>
      <c r="BQ13" s="77"/>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77"/>
      <c r="CQ13" s="77"/>
      <c r="CR13" s="77"/>
      <c r="CS13" s="77"/>
      <c r="CT13" s="77"/>
      <c r="CU13" s="77"/>
      <c r="CV13" s="77"/>
      <c r="CW13" s="77"/>
      <c r="CX13" s="77"/>
      <c r="CY13" s="77"/>
      <c r="CZ13" s="77"/>
      <c r="DA13" s="77"/>
      <c r="DB13" s="77"/>
      <c r="DC13" s="80"/>
      <c r="DF13" s="226" t="str">
        <f>IF(EE13=0, "", VLOOKUP(DP13,TableForCSVReference,Library!$BQ$1,FALSE))</f>
        <v/>
      </c>
      <c r="DG13" s="227"/>
      <c r="DH13" s="227"/>
      <c r="DI13" s="227"/>
      <c r="DJ13" s="217">
        <f>CM!D30</f>
        <v>6</v>
      </c>
      <c r="DK13" s="227" t="s">
        <v>102</v>
      </c>
      <c r="DL13" s="227"/>
      <c r="DM13" s="227"/>
      <c r="DN13" s="227"/>
      <c r="DO13" s="227"/>
      <c r="DP13" s="227" t="str">
        <f t="shared" si="5"/>
        <v/>
      </c>
      <c r="DQ13" s="227"/>
      <c r="DR13" s="227"/>
      <c r="DS13" s="227"/>
      <c r="DT13" s="227"/>
      <c r="DU13" s="227"/>
      <c r="DV13" s="227"/>
      <c r="DW13" s="227"/>
      <c r="DX13" s="227"/>
      <c r="DY13" s="227"/>
      <c r="DZ13" s="227"/>
      <c r="EA13" s="227"/>
      <c r="EB13" s="227"/>
      <c r="EC13" s="227"/>
      <c r="ED13" s="227"/>
      <c r="EE13" s="227">
        <f>CM!F30</f>
        <v>0</v>
      </c>
      <c r="EF13" s="227"/>
      <c r="EG13" s="227"/>
      <c r="EH13" s="227"/>
      <c r="EI13" s="227"/>
      <c r="EJ13" s="227"/>
      <c r="EK13" s="227"/>
      <c r="EL13" s="227"/>
      <c r="EM13" s="227"/>
      <c r="EN13" s="227"/>
      <c r="EO13" s="227"/>
      <c r="EP13" s="227"/>
      <c r="EQ13" s="227"/>
      <c r="ER13" s="227"/>
      <c r="ES13" s="227"/>
      <c r="ET13" s="227" t="s">
        <v>102</v>
      </c>
      <c r="EU13" s="227"/>
      <c r="EV13" s="227"/>
      <c r="EW13" s="227"/>
      <c r="EX13" s="241">
        <v>1</v>
      </c>
      <c r="EY13" s="241"/>
      <c r="EZ13" s="241"/>
      <c r="FA13" s="241"/>
      <c r="FB13" s="228">
        <f>CM!AB30</f>
        <v>0</v>
      </c>
      <c r="FC13" s="241"/>
      <c r="FD13" s="241"/>
      <c r="FE13" s="228">
        <f>CM!AF30</f>
        <v>0</v>
      </c>
      <c r="FF13" s="241"/>
      <c r="FG13" s="241"/>
      <c r="FH13" s="239" t="str">
        <f t="shared" si="6"/>
        <v/>
      </c>
      <c r="FI13" s="239"/>
      <c r="FJ13" s="239"/>
      <c r="FK13" s="277">
        <f>CM!AJ30</f>
        <v>0</v>
      </c>
      <c r="FL13" s="277"/>
      <c r="FM13" s="277"/>
      <c r="FN13" s="246">
        <f>CM!AN30</f>
        <v>0</v>
      </c>
      <c r="FO13" s="246"/>
      <c r="FP13" s="246"/>
      <c r="FQ13" s="239" t="str">
        <f>IF(DP13="", "", IF(VLOOKUP(DP13,TableforIncentiveRatesandCaps,7,FALSE)*FK13&gt;FH13,FH13,VLOOKUP(DP13,TableforIncentiveRatesandCaps,7,FALSE)*FK13))</f>
        <v/>
      </c>
      <c r="FR13" s="239"/>
      <c r="FS13" s="240"/>
      <c r="FV13" s="226" t="s">
        <v>422</v>
      </c>
      <c r="FW13" s="227"/>
      <c r="FX13" s="227"/>
      <c r="FY13" s="227"/>
      <c r="FZ13" s="227"/>
      <c r="GA13" s="227"/>
      <c r="GB13" s="227"/>
      <c r="GC13" s="227"/>
      <c r="GD13" s="228">
        <f>SUM(GR3:GT6)</f>
        <v>0</v>
      </c>
      <c r="GE13" s="228"/>
      <c r="GF13" s="228"/>
      <c r="GG13" s="229"/>
      <c r="GH13" s="77"/>
      <c r="GI13" s="77"/>
      <c r="GJ13" s="77"/>
      <c r="GK13" s="77"/>
      <c r="GL13" s="77"/>
      <c r="GM13" s="77"/>
      <c r="GN13" s="77"/>
      <c r="GO13" s="77"/>
      <c r="GP13" s="77"/>
      <c r="GQ13" s="77"/>
      <c r="GR13" s="77"/>
      <c r="GS13" s="77"/>
      <c r="GT13" s="80"/>
    </row>
    <row r="14" spans="1:202" ht="15" customHeight="1">
      <c r="A14" s="226" t="str">
        <f>IF(K14=0, "", VLOOKUP(K14,TableForCSVReference,Library!$BQ$1,FALSE))</f>
        <v/>
      </c>
      <c r="B14" s="227"/>
      <c r="C14" s="227"/>
      <c r="D14" s="227"/>
      <c r="E14" s="217">
        <f>PP!D30</f>
        <v>8</v>
      </c>
      <c r="F14" s="227">
        <f>PP!F30</f>
        <v>0</v>
      </c>
      <c r="G14" s="227"/>
      <c r="H14" s="227"/>
      <c r="I14" s="227"/>
      <c r="J14" s="227"/>
      <c r="K14" s="227">
        <f>PP!J30</f>
        <v>0</v>
      </c>
      <c r="L14" s="227"/>
      <c r="M14" s="227"/>
      <c r="N14" s="227"/>
      <c r="O14" s="227"/>
      <c r="P14" s="227"/>
      <c r="Q14" s="227"/>
      <c r="R14" s="227"/>
      <c r="S14" s="227"/>
      <c r="T14" s="227"/>
      <c r="U14" s="227"/>
      <c r="V14" s="227"/>
      <c r="W14" s="227"/>
      <c r="X14" s="227"/>
      <c r="Y14" s="227"/>
      <c r="Z14" s="227" t="str">
        <f>IF(K14=0,"",VLOOKUP(K14,TableForCSVReference,Library!$DH$1,FALSE))</f>
        <v/>
      </c>
      <c r="AA14" s="227"/>
      <c r="AB14" s="227"/>
      <c r="AC14" s="227"/>
      <c r="AD14" s="227">
        <f>PP!AC30</f>
        <v>0</v>
      </c>
      <c r="AE14" s="227"/>
      <c r="AF14" s="227"/>
      <c r="AG14" s="227"/>
      <c r="AH14" s="309">
        <f>PP!AF30</f>
        <v>0</v>
      </c>
      <c r="AI14" s="309"/>
      <c r="AJ14" s="309"/>
      <c r="AK14" s="309">
        <f>PP!AJ30</f>
        <v>0</v>
      </c>
      <c r="AL14" s="227"/>
      <c r="AM14" s="227"/>
      <c r="AN14" s="239" t="str">
        <f t="shared" si="4"/>
        <v/>
      </c>
      <c r="AO14" s="239"/>
      <c r="AP14" s="239"/>
      <c r="AQ14" s="310" t="str">
        <f>IF(OR(K14=0,AD14=0), "", AD14*VLOOKUP(K14,TableForCSVReference,Library!$CU$1,FALSE))</f>
        <v/>
      </c>
      <c r="AR14" s="310"/>
      <c r="AS14" s="310"/>
      <c r="AT14" s="311" t="str">
        <f>IF(OR(K14=0,AD14=0), "", AD14*VLOOKUP(K14,TableForCSVReference,Library!$CZ$1,FALSE))</f>
        <v/>
      </c>
      <c r="AU14" s="311"/>
      <c r="AV14" s="311"/>
      <c r="AW14" s="239" t="str">
        <f>IF(OR(K14=0,AD14=0), "", IF(AD14*VLOOKUP(K14,TableForCSVReference,Library!$DD$1,FALSE)&gt;AN14,AN14,AD14*VLOOKUP(K14,TableForCSVReference,Library!$DD$1,FALSE)))</f>
        <v/>
      </c>
      <c r="AX14" s="239"/>
      <c r="AY14" s="240"/>
      <c r="BB14" s="284" t="s">
        <v>360</v>
      </c>
      <c r="BC14" s="285"/>
      <c r="BD14" s="285"/>
      <c r="BE14" s="285"/>
      <c r="BF14" s="285"/>
      <c r="BG14" s="285"/>
      <c r="BH14" s="285"/>
      <c r="BI14" s="288" t="s">
        <v>383</v>
      </c>
      <c r="BJ14" s="288"/>
      <c r="BK14" s="288"/>
      <c r="BL14" s="288"/>
      <c r="BM14" s="288"/>
      <c r="BN14" s="289" t="e">
        <f>$CU$3*IE!$AO$31*$CM$2*$CM$3</f>
        <v>#VALUE!</v>
      </c>
      <c r="BO14" s="289"/>
      <c r="BP14" s="290"/>
      <c r="BQ14" s="77"/>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77"/>
      <c r="CQ14" s="77"/>
      <c r="CR14" s="77"/>
      <c r="CS14" s="77"/>
      <c r="CT14" s="77"/>
      <c r="CU14" s="77"/>
      <c r="CV14" s="77"/>
      <c r="CW14" s="77"/>
      <c r="CX14" s="77"/>
      <c r="CY14" s="77"/>
      <c r="CZ14" s="77"/>
      <c r="DA14" s="77"/>
      <c r="DB14" s="77"/>
      <c r="DC14" s="80"/>
      <c r="DF14" s="226" t="str">
        <f>IF(EE14=0, "", VLOOKUP(DP14,TableForCSVReference,Library!$BQ$1,FALSE))</f>
        <v/>
      </c>
      <c r="DG14" s="227"/>
      <c r="DH14" s="227"/>
      <c r="DI14" s="227"/>
      <c r="DJ14" s="217">
        <f>CM!D31</f>
        <v>7</v>
      </c>
      <c r="DK14" s="227" t="s">
        <v>102</v>
      </c>
      <c r="DL14" s="227"/>
      <c r="DM14" s="227"/>
      <c r="DN14" s="227"/>
      <c r="DO14" s="227"/>
      <c r="DP14" s="227" t="str">
        <f t="shared" si="5"/>
        <v/>
      </c>
      <c r="DQ14" s="227"/>
      <c r="DR14" s="227"/>
      <c r="DS14" s="227"/>
      <c r="DT14" s="227"/>
      <c r="DU14" s="227"/>
      <c r="DV14" s="227"/>
      <c r="DW14" s="227"/>
      <c r="DX14" s="227"/>
      <c r="DY14" s="227"/>
      <c r="DZ14" s="227"/>
      <c r="EA14" s="227"/>
      <c r="EB14" s="227"/>
      <c r="EC14" s="227"/>
      <c r="ED14" s="227"/>
      <c r="EE14" s="227">
        <f>CM!F31</f>
        <v>0</v>
      </c>
      <c r="EF14" s="227"/>
      <c r="EG14" s="227"/>
      <c r="EH14" s="227"/>
      <c r="EI14" s="227"/>
      <c r="EJ14" s="227"/>
      <c r="EK14" s="227"/>
      <c r="EL14" s="227"/>
      <c r="EM14" s="227"/>
      <c r="EN14" s="227"/>
      <c r="EO14" s="227"/>
      <c r="EP14" s="227"/>
      <c r="EQ14" s="227"/>
      <c r="ER14" s="227"/>
      <c r="ES14" s="227"/>
      <c r="ET14" s="227" t="s">
        <v>102</v>
      </c>
      <c r="EU14" s="227"/>
      <c r="EV14" s="227"/>
      <c r="EW14" s="227"/>
      <c r="EX14" s="241">
        <v>1</v>
      </c>
      <c r="EY14" s="241"/>
      <c r="EZ14" s="241"/>
      <c r="FA14" s="241"/>
      <c r="FB14" s="228">
        <f>CM!AB31</f>
        <v>0</v>
      </c>
      <c r="FC14" s="241"/>
      <c r="FD14" s="241"/>
      <c r="FE14" s="228">
        <f>CM!AF31</f>
        <v>0</v>
      </c>
      <c r="FF14" s="241"/>
      <c r="FG14" s="241"/>
      <c r="FH14" s="239" t="str">
        <f t="shared" si="6"/>
        <v/>
      </c>
      <c r="FI14" s="239"/>
      <c r="FJ14" s="239"/>
      <c r="FK14" s="277">
        <f>CM!AJ31</f>
        <v>0</v>
      </c>
      <c r="FL14" s="277"/>
      <c r="FM14" s="277"/>
      <c r="FN14" s="246">
        <f>CM!AN31</f>
        <v>0</v>
      </c>
      <c r="FO14" s="246"/>
      <c r="FP14" s="246"/>
      <c r="FQ14" s="239" t="str">
        <f>IF(DP14="", "", IF(VLOOKUP(DP14,TableforIncentiveRatesandCaps,7,FALSE)*FK14&gt;FH14,FH14,VLOOKUP(DP14,TableforIncentiveRatesandCaps,7,FALSE)*FK14))</f>
        <v/>
      </c>
      <c r="FR14" s="239"/>
      <c r="FS14" s="240"/>
      <c r="FV14" s="258" t="s">
        <v>425</v>
      </c>
      <c r="FW14" s="259"/>
      <c r="FX14" s="259"/>
      <c r="FY14" s="259"/>
      <c r="FZ14" s="259"/>
      <c r="GA14" s="259"/>
      <c r="GB14" s="259"/>
      <c r="GC14" s="259"/>
      <c r="GD14" s="273">
        <f>$GR$7</f>
        <v>0</v>
      </c>
      <c r="GE14" s="273"/>
      <c r="GF14" s="273"/>
      <c r="GG14" s="274"/>
      <c r="GH14" s="77"/>
      <c r="GI14" s="77"/>
      <c r="GJ14" s="77"/>
      <c r="GK14" s="77"/>
      <c r="GL14" s="77"/>
      <c r="GM14" s="77"/>
      <c r="GN14" s="77"/>
      <c r="GO14" s="77"/>
      <c r="GP14" s="77"/>
      <c r="GQ14" s="77"/>
      <c r="GR14" s="77"/>
      <c r="GS14" s="77"/>
      <c r="GT14" s="80"/>
    </row>
    <row r="15" spans="1:202" ht="15" customHeight="1">
      <c r="A15" s="226" t="str">
        <f>IF(K15=0, "", VLOOKUP(K15,TableForCSVReference,Library!$BQ$1,FALSE))</f>
        <v/>
      </c>
      <c r="B15" s="227"/>
      <c r="C15" s="227"/>
      <c r="D15" s="227"/>
      <c r="E15" s="217">
        <f>PP!D31</f>
        <v>9</v>
      </c>
      <c r="F15" s="227">
        <f>PP!F31</f>
        <v>0</v>
      </c>
      <c r="G15" s="227"/>
      <c r="H15" s="227"/>
      <c r="I15" s="227"/>
      <c r="J15" s="227"/>
      <c r="K15" s="227">
        <f>PP!J31</f>
        <v>0</v>
      </c>
      <c r="L15" s="227"/>
      <c r="M15" s="227"/>
      <c r="N15" s="227"/>
      <c r="O15" s="227"/>
      <c r="P15" s="227"/>
      <c r="Q15" s="227"/>
      <c r="R15" s="227"/>
      <c r="S15" s="227"/>
      <c r="T15" s="227"/>
      <c r="U15" s="227"/>
      <c r="V15" s="227"/>
      <c r="W15" s="227"/>
      <c r="X15" s="227"/>
      <c r="Y15" s="227"/>
      <c r="Z15" s="227" t="str">
        <f>IF(K15=0,"",VLOOKUP(K15,TableForCSVReference,Library!$DH$1,FALSE))</f>
        <v/>
      </c>
      <c r="AA15" s="227"/>
      <c r="AB15" s="227"/>
      <c r="AC15" s="227"/>
      <c r="AD15" s="227">
        <f>PP!AC31</f>
        <v>0</v>
      </c>
      <c r="AE15" s="227"/>
      <c r="AF15" s="227"/>
      <c r="AG15" s="227"/>
      <c r="AH15" s="309">
        <f>PP!AF31</f>
        <v>0</v>
      </c>
      <c r="AI15" s="309"/>
      <c r="AJ15" s="309"/>
      <c r="AK15" s="309">
        <f>PP!AJ31</f>
        <v>0</v>
      </c>
      <c r="AL15" s="227"/>
      <c r="AM15" s="227"/>
      <c r="AN15" s="239" t="str">
        <f t="shared" si="4"/>
        <v/>
      </c>
      <c r="AO15" s="239"/>
      <c r="AP15" s="239"/>
      <c r="AQ15" s="310" t="str">
        <f>IF(OR(K15=0,AD15=0), "", AD15*VLOOKUP(K15,TableForCSVReference,Library!$CU$1,FALSE))</f>
        <v/>
      </c>
      <c r="AR15" s="310"/>
      <c r="AS15" s="310"/>
      <c r="AT15" s="311" t="str">
        <f>IF(OR(K15=0,AD15=0), "", AD15*VLOOKUP(K15,TableForCSVReference,Library!$CZ$1,FALSE))</f>
        <v/>
      </c>
      <c r="AU15" s="311"/>
      <c r="AV15" s="311"/>
      <c r="AW15" s="239" t="str">
        <f>IF(OR(K15=0,AD15=0), "", IF(AD15*VLOOKUP(K15,TableForCSVReference,Library!$DD$1,FALSE)&gt;AN15,AN15,AD15*VLOOKUP(K15,TableForCSVReference,Library!$DD$1,FALSE)))</f>
        <v/>
      </c>
      <c r="AX15" s="239"/>
      <c r="AY15" s="240"/>
      <c r="BB15" s="284"/>
      <c r="BC15" s="285"/>
      <c r="BD15" s="285"/>
      <c r="BE15" s="285"/>
      <c r="BF15" s="285"/>
      <c r="BG15" s="285"/>
      <c r="BH15" s="285"/>
      <c r="BI15" s="227" t="s">
        <v>382</v>
      </c>
      <c r="BJ15" s="227"/>
      <c r="BK15" s="227"/>
      <c r="BL15" s="227"/>
      <c r="BM15" s="227"/>
      <c r="BN15" s="278" t="e">
        <f>IE!$AO$33*$CM$2*$CM$3</f>
        <v>#VALUE!</v>
      </c>
      <c r="BO15" s="278"/>
      <c r="BP15" s="279"/>
      <c r="BQ15" s="77"/>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77"/>
      <c r="CQ15" s="77"/>
      <c r="CR15" s="77"/>
      <c r="CS15" s="77"/>
      <c r="CT15" s="77"/>
      <c r="CU15" s="77"/>
      <c r="CV15" s="77"/>
      <c r="CW15" s="77"/>
      <c r="CX15" s="77"/>
      <c r="CY15" s="77"/>
      <c r="CZ15" s="77"/>
      <c r="DA15" s="77"/>
      <c r="DB15" s="77"/>
      <c r="DC15" s="80"/>
      <c r="DF15" s="226" t="str">
        <f>IF(EE15=0, "", VLOOKUP(DP15,TableForCSVReference,Library!$BQ$1,FALSE))</f>
        <v/>
      </c>
      <c r="DG15" s="227"/>
      <c r="DH15" s="227"/>
      <c r="DI15" s="227"/>
      <c r="DJ15" s="217">
        <f>CM!D32</f>
        <v>8</v>
      </c>
      <c r="DK15" s="227" t="s">
        <v>102</v>
      </c>
      <c r="DL15" s="227"/>
      <c r="DM15" s="227"/>
      <c r="DN15" s="227"/>
      <c r="DO15" s="227"/>
      <c r="DP15" s="227" t="str">
        <f t="shared" si="5"/>
        <v/>
      </c>
      <c r="DQ15" s="227"/>
      <c r="DR15" s="227"/>
      <c r="DS15" s="227"/>
      <c r="DT15" s="227"/>
      <c r="DU15" s="227"/>
      <c r="DV15" s="227"/>
      <c r="DW15" s="227"/>
      <c r="DX15" s="227"/>
      <c r="DY15" s="227"/>
      <c r="DZ15" s="227"/>
      <c r="EA15" s="227"/>
      <c r="EB15" s="227"/>
      <c r="EC15" s="227"/>
      <c r="ED15" s="227"/>
      <c r="EE15" s="227">
        <f>CM!F32</f>
        <v>0</v>
      </c>
      <c r="EF15" s="227"/>
      <c r="EG15" s="227"/>
      <c r="EH15" s="227"/>
      <c r="EI15" s="227"/>
      <c r="EJ15" s="227"/>
      <c r="EK15" s="227"/>
      <c r="EL15" s="227"/>
      <c r="EM15" s="227"/>
      <c r="EN15" s="227"/>
      <c r="EO15" s="227"/>
      <c r="EP15" s="227"/>
      <c r="EQ15" s="227"/>
      <c r="ER15" s="227"/>
      <c r="ES15" s="227"/>
      <c r="ET15" s="227" t="s">
        <v>102</v>
      </c>
      <c r="EU15" s="227"/>
      <c r="EV15" s="227"/>
      <c r="EW15" s="227"/>
      <c r="EX15" s="241">
        <v>1</v>
      </c>
      <c r="EY15" s="241"/>
      <c r="EZ15" s="241"/>
      <c r="FA15" s="241"/>
      <c r="FB15" s="228">
        <f>CM!AB32</f>
        <v>0</v>
      </c>
      <c r="FC15" s="241"/>
      <c r="FD15" s="241"/>
      <c r="FE15" s="228">
        <f>CM!AF32</f>
        <v>0</v>
      </c>
      <c r="FF15" s="241"/>
      <c r="FG15" s="241"/>
      <c r="FH15" s="239" t="str">
        <f t="shared" si="6"/>
        <v/>
      </c>
      <c r="FI15" s="239"/>
      <c r="FJ15" s="239"/>
      <c r="FK15" s="277">
        <f>CM!AJ32</f>
        <v>0</v>
      </c>
      <c r="FL15" s="277"/>
      <c r="FM15" s="277"/>
      <c r="FN15" s="246">
        <f>CM!AN32</f>
        <v>0</v>
      </c>
      <c r="FO15" s="246"/>
      <c r="FP15" s="246"/>
      <c r="FQ15" s="239" t="str">
        <f>IF(DP15="", "", IF(VLOOKUP(DP15,TableforIncentiveRatesandCaps,7,FALSE)*FK15&gt;FH15,FH15,VLOOKUP(DP15,TableforIncentiveRatesandCaps,7,FALSE)*FK15))</f>
        <v/>
      </c>
      <c r="FR15" s="239"/>
      <c r="FS15" s="240"/>
      <c r="FV15" s="98"/>
      <c r="FW15" s="11"/>
      <c r="FX15" s="11"/>
      <c r="FY15" s="11"/>
      <c r="FZ15" s="11"/>
      <c r="GA15" s="11"/>
      <c r="GB15" s="11"/>
      <c r="GC15" s="11"/>
      <c r="GD15" s="11"/>
      <c r="GE15" s="11"/>
      <c r="GF15" s="11"/>
      <c r="GG15" s="11"/>
      <c r="GH15" s="77"/>
      <c r="GI15" s="77"/>
      <c r="GJ15" s="77"/>
      <c r="GK15" s="77"/>
      <c r="GL15" s="77"/>
      <c r="GM15" s="77"/>
      <c r="GN15" s="77"/>
      <c r="GO15" s="77"/>
      <c r="GP15" s="77"/>
      <c r="GQ15" s="77"/>
      <c r="GR15" s="77"/>
      <c r="GS15" s="77"/>
      <c r="GT15" s="80"/>
    </row>
    <row r="16" spans="1:202" ht="15" customHeight="1">
      <c r="A16" s="226" t="str">
        <f>IF(K16=0, "", VLOOKUP(K16,TableForCSVReference,Library!$BQ$1,FALSE))</f>
        <v/>
      </c>
      <c r="B16" s="227"/>
      <c r="C16" s="227"/>
      <c r="D16" s="227"/>
      <c r="E16" s="217">
        <f>PP!D32</f>
        <v>10</v>
      </c>
      <c r="F16" s="227">
        <f>PP!F32</f>
        <v>0</v>
      </c>
      <c r="G16" s="227"/>
      <c r="H16" s="227"/>
      <c r="I16" s="227"/>
      <c r="J16" s="227"/>
      <c r="K16" s="227">
        <f>PP!J32</f>
        <v>0</v>
      </c>
      <c r="L16" s="227"/>
      <c r="M16" s="227"/>
      <c r="N16" s="227"/>
      <c r="O16" s="227"/>
      <c r="P16" s="227"/>
      <c r="Q16" s="227"/>
      <c r="R16" s="227"/>
      <c r="S16" s="227"/>
      <c r="T16" s="227"/>
      <c r="U16" s="227"/>
      <c r="V16" s="227"/>
      <c r="W16" s="227"/>
      <c r="X16" s="227"/>
      <c r="Y16" s="227"/>
      <c r="Z16" s="227" t="str">
        <f>IF(K16=0,"",VLOOKUP(K16,TableForCSVReference,Library!$DH$1,FALSE))</f>
        <v/>
      </c>
      <c r="AA16" s="227"/>
      <c r="AB16" s="227"/>
      <c r="AC16" s="227"/>
      <c r="AD16" s="227">
        <f>PP!AC32</f>
        <v>0</v>
      </c>
      <c r="AE16" s="227"/>
      <c r="AF16" s="227"/>
      <c r="AG16" s="227"/>
      <c r="AH16" s="309">
        <f>PP!AF32</f>
        <v>0</v>
      </c>
      <c r="AI16" s="309"/>
      <c r="AJ16" s="309"/>
      <c r="AK16" s="309">
        <f>PP!AJ32</f>
        <v>0</v>
      </c>
      <c r="AL16" s="227"/>
      <c r="AM16" s="227"/>
      <c r="AN16" s="239" t="str">
        <f t="shared" si="4"/>
        <v/>
      </c>
      <c r="AO16" s="239"/>
      <c r="AP16" s="239"/>
      <c r="AQ16" s="310" t="str">
        <f>IF(OR(K16=0,AD16=0), "", AD16*VLOOKUP(K16,TableForCSVReference,Library!$CU$1,FALSE))</f>
        <v/>
      </c>
      <c r="AR16" s="310"/>
      <c r="AS16" s="310"/>
      <c r="AT16" s="311" t="str">
        <f>IF(OR(K16=0,AD16=0), "", AD16*VLOOKUP(K16,TableForCSVReference,Library!$CZ$1,FALSE))</f>
        <v/>
      </c>
      <c r="AU16" s="311"/>
      <c r="AV16" s="311"/>
      <c r="AW16" s="239" t="str">
        <f>IF(OR(K16=0,AD16=0), "", IF(AD16*VLOOKUP(K16,TableForCSVReference,Library!$DD$1,FALSE)&gt;AN16,AN16,AD16*VLOOKUP(K16,TableForCSVReference,Library!$DD$1,FALSE)))</f>
        <v/>
      </c>
      <c r="AX16" s="239"/>
      <c r="AY16" s="240"/>
      <c r="BB16" s="284"/>
      <c r="BC16" s="285"/>
      <c r="BD16" s="285"/>
      <c r="BE16" s="285"/>
      <c r="BF16" s="285"/>
      <c r="BG16" s="285"/>
      <c r="BH16" s="285"/>
      <c r="BI16" s="288" t="s">
        <v>381</v>
      </c>
      <c r="BJ16" s="288"/>
      <c r="BK16" s="288"/>
      <c r="BL16" s="288"/>
      <c r="BM16" s="288"/>
      <c r="BN16" s="280">
        <f>IE!AO35</f>
        <v>0</v>
      </c>
      <c r="BO16" s="280"/>
      <c r="BP16" s="281"/>
      <c r="BQ16" s="77"/>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77"/>
      <c r="CQ16" s="77"/>
      <c r="CR16" s="77"/>
      <c r="CS16" s="77"/>
      <c r="CT16" s="77"/>
      <c r="CU16" s="77"/>
      <c r="CV16" s="77"/>
      <c r="CW16" s="77"/>
      <c r="CX16" s="77"/>
      <c r="CY16" s="77"/>
      <c r="CZ16" s="77"/>
      <c r="DA16" s="77"/>
      <c r="DB16" s="77"/>
      <c r="DC16" s="80"/>
      <c r="DF16" s="226" t="str">
        <f>IF(EE16=0, "", VLOOKUP(DP16,TableForCSVReference,Library!$BQ$1,FALSE))</f>
        <v/>
      </c>
      <c r="DG16" s="227"/>
      <c r="DH16" s="227"/>
      <c r="DI16" s="227"/>
      <c r="DJ16" s="217">
        <f>CM!D33</f>
        <v>9</v>
      </c>
      <c r="DK16" s="227" t="s">
        <v>102</v>
      </c>
      <c r="DL16" s="227"/>
      <c r="DM16" s="227"/>
      <c r="DN16" s="227"/>
      <c r="DO16" s="227"/>
      <c r="DP16" s="227" t="str">
        <f t="shared" si="5"/>
        <v/>
      </c>
      <c r="DQ16" s="227"/>
      <c r="DR16" s="227"/>
      <c r="DS16" s="227"/>
      <c r="DT16" s="227"/>
      <c r="DU16" s="227"/>
      <c r="DV16" s="227"/>
      <c r="DW16" s="227"/>
      <c r="DX16" s="227"/>
      <c r="DY16" s="227"/>
      <c r="DZ16" s="227"/>
      <c r="EA16" s="227"/>
      <c r="EB16" s="227"/>
      <c r="EC16" s="227"/>
      <c r="ED16" s="227"/>
      <c r="EE16" s="227">
        <f>CM!F33</f>
        <v>0</v>
      </c>
      <c r="EF16" s="227"/>
      <c r="EG16" s="227"/>
      <c r="EH16" s="227"/>
      <c r="EI16" s="227"/>
      <c r="EJ16" s="227"/>
      <c r="EK16" s="227"/>
      <c r="EL16" s="227"/>
      <c r="EM16" s="227"/>
      <c r="EN16" s="227"/>
      <c r="EO16" s="227"/>
      <c r="EP16" s="227"/>
      <c r="EQ16" s="227"/>
      <c r="ER16" s="227"/>
      <c r="ES16" s="227"/>
      <c r="ET16" s="227" t="s">
        <v>102</v>
      </c>
      <c r="EU16" s="227"/>
      <c r="EV16" s="227"/>
      <c r="EW16" s="227"/>
      <c r="EX16" s="241">
        <v>1</v>
      </c>
      <c r="EY16" s="241"/>
      <c r="EZ16" s="241"/>
      <c r="FA16" s="241"/>
      <c r="FB16" s="228">
        <f>CM!AB33</f>
        <v>0</v>
      </c>
      <c r="FC16" s="241"/>
      <c r="FD16" s="241"/>
      <c r="FE16" s="228">
        <f>CM!AF33</f>
        <v>0</v>
      </c>
      <c r="FF16" s="241"/>
      <c r="FG16" s="241"/>
      <c r="FH16" s="239" t="str">
        <f t="shared" si="6"/>
        <v/>
      </c>
      <c r="FI16" s="239"/>
      <c r="FJ16" s="239"/>
      <c r="FK16" s="277">
        <f>CM!AJ33</f>
        <v>0</v>
      </c>
      <c r="FL16" s="277"/>
      <c r="FM16" s="277"/>
      <c r="FN16" s="246">
        <f>CM!AN33</f>
        <v>0</v>
      </c>
      <c r="FO16" s="246"/>
      <c r="FP16" s="246"/>
      <c r="FQ16" s="239" t="str">
        <f>IF(DP16="", "", IF(VLOOKUP(DP16,TableforIncentiveRatesandCaps,7,FALSE)*FK16&gt;FH16,FH16,VLOOKUP(DP16,TableforIncentiveRatesandCaps,7,FALSE)*FK16))</f>
        <v/>
      </c>
      <c r="FR16" s="239"/>
      <c r="FS16" s="240"/>
      <c r="FV16" s="260" t="s">
        <v>423</v>
      </c>
      <c r="FW16" s="231"/>
      <c r="FX16" s="231"/>
      <c r="FY16" s="231"/>
      <c r="FZ16" s="231"/>
      <c r="GA16" s="231"/>
      <c r="GB16" s="231"/>
      <c r="GC16" s="231"/>
      <c r="GD16" s="231"/>
      <c r="GE16" s="231"/>
      <c r="GF16" s="231"/>
      <c r="GG16" s="231"/>
      <c r="GH16" s="77"/>
      <c r="GI16" s="77"/>
      <c r="GJ16" s="77"/>
      <c r="GK16" s="77"/>
      <c r="GL16" s="77"/>
      <c r="GM16" s="77"/>
      <c r="GN16" s="77"/>
      <c r="GO16" s="77"/>
      <c r="GP16" s="77"/>
      <c r="GQ16" s="77"/>
      <c r="GR16" s="77"/>
      <c r="GS16" s="77"/>
      <c r="GT16" s="80"/>
    </row>
    <row r="17" spans="1:202" ht="15" customHeight="1">
      <c r="A17" s="226" t="str">
        <f>IF(K17=0, "", VLOOKUP(K17,TableForCSVReference,Library!$BQ$1,FALSE))</f>
        <v/>
      </c>
      <c r="B17" s="227"/>
      <c r="C17" s="227"/>
      <c r="D17" s="227"/>
      <c r="E17" s="217">
        <f>PP!D33</f>
        <v>11</v>
      </c>
      <c r="F17" s="227">
        <f>PP!F33</f>
        <v>0</v>
      </c>
      <c r="G17" s="227"/>
      <c r="H17" s="227"/>
      <c r="I17" s="227"/>
      <c r="J17" s="227"/>
      <c r="K17" s="227">
        <f>PP!J33</f>
        <v>0</v>
      </c>
      <c r="L17" s="227"/>
      <c r="M17" s="227"/>
      <c r="N17" s="227"/>
      <c r="O17" s="227"/>
      <c r="P17" s="227"/>
      <c r="Q17" s="227"/>
      <c r="R17" s="227"/>
      <c r="S17" s="227"/>
      <c r="T17" s="227"/>
      <c r="U17" s="227"/>
      <c r="V17" s="227"/>
      <c r="W17" s="227"/>
      <c r="X17" s="227"/>
      <c r="Y17" s="227"/>
      <c r="Z17" s="227" t="str">
        <f>IF(K17=0,"",VLOOKUP(K17,TableForCSVReference,Library!$DH$1,FALSE))</f>
        <v/>
      </c>
      <c r="AA17" s="227"/>
      <c r="AB17" s="227"/>
      <c r="AC17" s="227"/>
      <c r="AD17" s="227">
        <f>PP!AC33</f>
        <v>0</v>
      </c>
      <c r="AE17" s="227"/>
      <c r="AF17" s="227"/>
      <c r="AG17" s="227"/>
      <c r="AH17" s="309">
        <f>PP!AF33</f>
        <v>0</v>
      </c>
      <c r="AI17" s="309"/>
      <c r="AJ17" s="309"/>
      <c r="AK17" s="309">
        <f>PP!AJ33</f>
        <v>0</v>
      </c>
      <c r="AL17" s="227"/>
      <c r="AM17" s="227"/>
      <c r="AN17" s="239" t="str">
        <f t="shared" si="4"/>
        <v/>
      </c>
      <c r="AO17" s="239"/>
      <c r="AP17" s="239"/>
      <c r="AQ17" s="310" t="str">
        <f>IF(OR(K17=0,AD17=0), "", AD17*VLOOKUP(K17,TableForCSVReference,Library!$CU$1,FALSE))</f>
        <v/>
      </c>
      <c r="AR17" s="310"/>
      <c r="AS17" s="310"/>
      <c r="AT17" s="311" t="str">
        <f>IF(OR(K17=0,AD17=0), "", AD17*VLOOKUP(K17,TableForCSVReference,Library!$CZ$1,FALSE))</f>
        <v/>
      </c>
      <c r="AU17" s="311"/>
      <c r="AV17" s="311"/>
      <c r="AW17" s="239" t="str">
        <f>IF(OR(K17=0,AD17=0), "", IF(AD17*VLOOKUP(K17,TableForCSVReference,Library!$DD$1,FALSE)&gt;AN17,AN17,AD17*VLOOKUP(K17,TableForCSVReference,Library!$DD$1,FALSE)))</f>
        <v/>
      </c>
      <c r="AX17" s="239"/>
      <c r="AY17" s="240"/>
      <c r="BB17" s="286"/>
      <c r="BC17" s="287"/>
      <c r="BD17" s="287"/>
      <c r="BE17" s="287"/>
      <c r="BF17" s="287"/>
      <c r="BG17" s="287"/>
      <c r="BH17" s="287"/>
      <c r="BI17" s="259" t="s">
        <v>350</v>
      </c>
      <c r="BJ17" s="259"/>
      <c r="BK17" s="259"/>
      <c r="BL17" s="259"/>
      <c r="BM17" s="259"/>
      <c r="BN17" s="282">
        <f>IE!AO37</f>
        <v>0</v>
      </c>
      <c r="BO17" s="282"/>
      <c r="BP17" s="283"/>
      <c r="BQ17" s="77"/>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77"/>
      <c r="CQ17" s="77"/>
      <c r="CR17" s="77"/>
      <c r="CS17" s="77"/>
      <c r="CT17" s="77"/>
      <c r="CU17" s="77"/>
      <c r="CV17" s="77"/>
      <c r="CW17" s="77"/>
      <c r="CX17" s="77"/>
      <c r="CY17" s="77"/>
      <c r="CZ17" s="77"/>
      <c r="DA17" s="77"/>
      <c r="DB17" s="77"/>
      <c r="DC17" s="80"/>
      <c r="DF17" s="226" t="str">
        <f>IF(EE17=0, "", VLOOKUP(DP17,TableForCSVReference,Library!$BQ$1,FALSE))</f>
        <v/>
      </c>
      <c r="DG17" s="227"/>
      <c r="DH17" s="227"/>
      <c r="DI17" s="227"/>
      <c r="DJ17" s="217">
        <f>CM!D34</f>
        <v>10</v>
      </c>
      <c r="DK17" s="227" t="s">
        <v>102</v>
      </c>
      <c r="DL17" s="227"/>
      <c r="DM17" s="227"/>
      <c r="DN17" s="227"/>
      <c r="DO17" s="227"/>
      <c r="DP17" s="227" t="str">
        <f t="shared" si="5"/>
        <v/>
      </c>
      <c r="DQ17" s="227"/>
      <c r="DR17" s="227"/>
      <c r="DS17" s="227"/>
      <c r="DT17" s="227"/>
      <c r="DU17" s="227"/>
      <c r="DV17" s="227"/>
      <c r="DW17" s="227"/>
      <c r="DX17" s="227"/>
      <c r="DY17" s="227"/>
      <c r="DZ17" s="227"/>
      <c r="EA17" s="227"/>
      <c r="EB17" s="227"/>
      <c r="EC17" s="227"/>
      <c r="ED17" s="227"/>
      <c r="EE17" s="227">
        <f>CM!F34</f>
        <v>0</v>
      </c>
      <c r="EF17" s="227"/>
      <c r="EG17" s="227"/>
      <c r="EH17" s="227"/>
      <c r="EI17" s="227"/>
      <c r="EJ17" s="227"/>
      <c r="EK17" s="227"/>
      <c r="EL17" s="227"/>
      <c r="EM17" s="227"/>
      <c r="EN17" s="227"/>
      <c r="EO17" s="227"/>
      <c r="EP17" s="227"/>
      <c r="EQ17" s="227"/>
      <c r="ER17" s="227"/>
      <c r="ES17" s="227"/>
      <c r="ET17" s="227" t="s">
        <v>102</v>
      </c>
      <c r="EU17" s="227"/>
      <c r="EV17" s="227"/>
      <c r="EW17" s="227"/>
      <c r="EX17" s="241">
        <v>1</v>
      </c>
      <c r="EY17" s="241"/>
      <c r="EZ17" s="241"/>
      <c r="FA17" s="241"/>
      <c r="FB17" s="228">
        <f>CM!AB34</f>
        <v>0</v>
      </c>
      <c r="FC17" s="241"/>
      <c r="FD17" s="241"/>
      <c r="FE17" s="228">
        <f>CM!AF34</f>
        <v>0</v>
      </c>
      <c r="FF17" s="241"/>
      <c r="FG17" s="241"/>
      <c r="FH17" s="239" t="str">
        <f t="shared" si="6"/>
        <v/>
      </c>
      <c r="FI17" s="239"/>
      <c r="FJ17" s="239"/>
      <c r="FK17" s="277">
        <f>CM!AJ34</f>
        <v>0</v>
      </c>
      <c r="FL17" s="277"/>
      <c r="FM17" s="277"/>
      <c r="FN17" s="246">
        <f>CM!AN34</f>
        <v>0</v>
      </c>
      <c r="FO17" s="246"/>
      <c r="FP17" s="246"/>
      <c r="FQ17" s="239" t="str">
        <f>IF(DP17="", "", IF(VLOOKUP(DP17,TableforIncentiveRatesandCaps,7,FALSE)*FK17&gt;FH17,FH17,VLOOKUP(DP17,TableforIncentiveRatesandCaps,7,FALSE)*FK17))</f>
        <v/>
      </c>
      <c r="FR17" s="239"/>
      <c r="FS17" s="240"/>
      <c r="FV17" s="252" t="s">
        <v>424</v>
      </c>
      <c r="FW17" s="253"/>
      <c r="FX17" s="253"/>
      <c r="FY17" s="253"/>
      <c r="FZ17" s="253"/>
      <c r="GA17" s="253"/>
      <c r="GB17" s="253"/>
      <c r="GC17" s="253"/>
      <c r="GD17" s="261">
        <f>IF(GD13&lt;GD10,GD13,GD10)</f>
        <v>0</v>
      </c>
      <c r="GE17" s="261"/>
      <c r="GF17" s="261"/>
      <c r="GG17" s="262"/>
      <c r="GH17" s="77"/>
      <c r="GI17" s="77"/>
      <c r="GJ17" s="77"/>
      <c r="GK17" s="77"/>
      <c r="GL17" s="77"/>
      <c r="GM17" s="77"/>
      <c r="GN17" s="77"/>
      <c r="GO17" s="77"/>
      <c r="GP17" s="77"/>
      <c r="GQ17" s="77"/>
      <c r="GR17" s="77"/>
      <c r="GS17" s="77"/>
      <c r="GT17" s="80"/>
    </row>
    <row r="18" spans="1:202" ht="15" customHeight="1">
      <c r="A18" s="226" t="str">
        <f>IF(K18=0, "", VLOOKUP(K18,TableForCSVReference,Library!$BQ$1,FALSE))</f>
        <v/>
      </c>
      <c r="B18" s="227"/>
      <c r="C18" s="227"/>
      <c r="D18" s="227"/>
      <c r="E18" s="217">
        <f>PP!D34</f>
        <v>12</v>
      </c>
      <c r="F18" s="227">
        <f>PP!F34</f>
        <v>0</v>
      </c>
      <c r="G18" s="227"/>
      <c r="H18" s="227"/>
      <c r="I18" s="227"/>
      <c r="J18" s="227"/>
      <c r="K18" s="227">
        <f>PP!J34</f>
        <v>0</v>
      </c>
      <c r="L18" s="227"/>
      <c r="M18" s="227"/>
      <c r="N18" s="227"/>
      <c r="O18" s="227"/>
      <c r="P18" s="227"/>
      <c r="Q18" s="227"/>
      <c r="R18" s="227"/>
      <c r="S18" s="227"/>
      <c r="T18" s="227"/>
      <c r="U18" s="227"/>
      <c r="V18" s="227"/>
      <c r="W18" s="227"/>
      <c r="X18" s="227"/>
      <c r="Y18" s="227"/>
      <c r="Z18" s="227" t="str">
        <f>IF(K18=0,"",VLOOKUP(K18,TableForCSVReference,Library!$DH$1,FALSE))</f>
        <v/>
      </c>
      <c r="AA18" s="227"/>
      <c r="AB18" s="227"/>
      <c r="AC18" s="227"/>
      <c r="AD18" s="227">
        <f>PP!AC34</f>
        <v>0</v>
      </c>
      <c r="AE18" s="227"/>
      <c r="AF18" s="227"/>
      <c r="AG18" s="227"/>
      <c r="AH18" s="309">
        <f>PP!AF34</f>
        <v>0</v>
      </c>
      <c r="AI18" s="309"/>
      <c r="AJ18" s="309"/>
      <c r="AK18" s="309">
        <f>PP!AJ34</f>
        <v>0</v>
      </c>
      <c r="AL18" s="227"/>
      <c r="AM18" s="227"/>
      <c r="AN18" s="239" t="str">
        <f t="shared" si="4"/>
        <v/>
      </c>
      <c r="AO18" s="239"/>
      <c r="AP18" s="239"/>
      <c r="AQ18" s="310" t="str">
        <f>IF(OR(K18=0,AD18=0), "", AD18*VLOOKUP(K18,TableForCSVReference,Library!$CU$1,FALSE))</f>
        <v/>
      </c>
      <c r="AR18" s="310"/>
      <c r="AS18" s="310"/>
      <c r="AT18" s="311" t="str">
        <f>IF(OR(K18=0,AD18=0), "", AD18*VLOOKUP(K18,TableForCSVReference,Library!$CZ$1,FALSE))</f>
        <v/>
      </c>
      <c r="AU18" s="311"/>
      <c r="AV18" s="311"/>
      <c r="AW18" s="239" t="str">
        <f>IF(OR(K18=0,AD18=0), "", IF(AD18*VLOOKUP(K18,TableForCSVReference,Library!$DD$1,FALSE)&gt;AN18,AN18,AD18*VLOOKUP(K18,TableForCSVReference,Library!$DD$1,FALSE)))</f>
        <v/>
      </c>
      <c r="AX18" s="239"/>
      <c r="AY18" s="240"/>
      <c r="BB18" s="76"/>
      <c r="BC18" s="77"/>
      <c r="BD18" s="77"/>
      <c r="BE18" s="77"/>
      <c r="BF18" s="77"/>
      <c r="BG18" s="77"/>
      <c r="BH18" s="77"/>
      <c r="BI18" s="77"/>
      <c r="BJ18" s="77"/>
      <c r="BK18" s="77"/>
      <c r="BL18" s="77"/>
      <c r="BM18" s="77"/>
      <c r="BN18" s="77"/>
      <c r="BO18" s="77"/>
      <c r="BP18" s="77"/>
      <c r="BQ18" s="77"/>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77"/>
      <c r="CQ18" s="77"/>
      <c r="CR18" s="77"/>
      <c r="CS18" s="77"/>
      <c r="CT18" s="77"/>
      <c r="CU18" s="77"/>
      <c r="CV18" s="77"/>
      <c r="CW18" s="77"/>
      <c r="CX18" s="77"/>
      <c r="CY18" s="77"/>
      <c r="CZ18" s="77"/>
      <c r="DA18" s="77"/>
      <c r="DB18" s="77"/>
      <c r="DC18" s="80"/>
      <c r="DF18" s="226" t="str">
        <f>IF(EE18=0, "", VLOOKUP(DP18,TableForCSVReference,Library!$BQ$1,FALSE))</f>
        <v/>
      </c>
      <c r="DG18" s="227"/>
      <c r="DH18" s="227"/>
      <c r="DI18" s="227"/>
      <c r="DJ18" s="217">
        <f>CM!D35</f>
        <v>11</v>
      </c>
      <c r="DK18" s="227" t="s">
        <v>102</v>
      </c>
      <c r="DL18" s="227"/>
      <c r="DM18" s="227"/>
      <c r="DN18" s="227"/>
      <c r="DO18" s="227"/>
      <c r="DP18" s="227" t="str">
        <f t="shared" si="5"/>
        <v/>
      </c>
      <c r="DQ18" s="227"/>
      <c r="DR18" s="227"/>
      <c r="DS18" s="227"/>
      <c r="DT18" s="227"/>
      <c r="DU18" s="227"/>
      <c r="DV18" s="227"/>
      <c r="DW18" s="227"/>
      <c r="DX18" s="227"/>
      <c r="DY18" s="227"/>
      <c r="DZ18" s="227"/>
      <c r="EA18" s="227"/>
      <c r="EB18" s="227"/>
      <c r="EC18" s="227"/>
      <c r="ED18" s="227"/>
      <c r="EE18" s="227">
        <f>CM!F35</f>
        <v>0</v>
      </c>
      <c r="EF18" s="227"/>
      <c r="EG18" s="227"/>
      <c r="EH18" s="227"/>
      <c r="EI18" s="227"/>
      <c r="EJ18" s="227"/>
      <c r="EK18" s="227"/>
      <c r="EL18" s="227"/>
      <c r="EM18" s="227"/>
      <c r="EN18" s="227"/>
      <c r="EO18" s="227"/>
      <c r="EP18" s="227"/>
      <c r="EQ18" s="227"/>
      <c r="ER18" s="227"/>
      <c r="ES18" s="227"/>
      <c r="ET18" s="227" t="s">
        <v>102</v>
      </c>
      <c r="EU18" s="227"/>
      <c r="EV18" s="227"/>
      <c r="EW18" s="227"/>
      <c r="EX18" s="241">
        <v>1</v>
      </c>
      <c r="EY18" s="241"/>
      <c r="EZ18" s="241"/>
      <c r="FA18" s="241"/>
      <c r="FB18" s="228">
        <f>CM!AB35</f>
        <v>0</v>
      </c>
      <c r="FC18" s="241"/>
      <c r="FD18" s="241"/>
      <c r="FE18" s="228">
        <f>CM!AF35</f>
        <v>0</v>
      </c>
      <c r="FF18" s="241"/>
      <c r="FG18" s="241"/>
      <c r="FH18" s="239" t="str">
        <f t="shared" si="6"/>
        <v/>
      </c>
      <c r="FI18" s="239"/>
      <c r="FJ18" s="239"/>
      <c r="FK18" s="277">
        <f>CM!AJ35</f>
        <v>0</v>
      </c>
      <c r="FL18" s="277"/>
      <c r="FM18" s="277"/>
      <c r="FN18" s="246">
        <f>CM!AN35</f>
        <v>0</v>
      </c>
      <c r="FO18" s="246"/>
      <c r="FP18" s="246"/>
      <c r="FQ18" s="239" t="str">
        <f>IF(DP18="", "", IF(VLOOKUP(DP18,TableforIncentiveRatesandCaps,7,FALSE)*FK18&gt;FH18,FH18,VLOOKUP(DP18,TableforIncentiveRatesandCaps,7,FALSE)*FK18))</f>
        <v/>
      </c>
      <c r="FR18" s="239"/>
      <c r="FS18" s="240"/>
      <c r="FV18" s="226" t="s">
        <v>429</v>
      </c>
      <c r="FW18" s="227"/>
      <c r="FX18" s="227"/>
      <c r="FY18" s="227"/>
      <c r="FZ18" s="227"/>
      <c r="GA18" s="227"/>
      <c r="GB18" s="227"/>
      <c r="GC18" s="227"/>
      <c r="GD18" s="228">
        <f>GD14+GD17</f>
        <v>0</v>
      </c>
      <c r="GE18" s="228"/>
      <c r="GF18" s="228"/>
      <c r="GG18" s="229"/>
      <c r="GH18" s="77"/>
      <c r="GI18" s="77"/>
      <c r="GJ18" s="77"/>
      <c r="GK18" s="77"/>
      <c r="GL18" s="77"/>
      <c r="GM18" s="77"/>
      <c r="GN18" s="77"/>
      <c r="GO18" s="77"/>
      <c r="GP18" s="77"/>
      <c r="GQ18" s="77"/>
      <c r="GR18" s="77"/>
      <c r="GS18" s="77"/>
      <c r="GT18" s="80"/>
    </row>
    <row r="19" spans="1:202" ht="15" customHeight="1">
      <c r="A19" s="226" t="str">
        <f>IF(K19=0, "", VLOOKUP(K19,TableForCSVReference,Library!$BQ$1,FALSE))</f>
        <v/>
      </c>
      <c r="B19" s="227"/>
      <c r="C19" s="227"/>
      <c r="D19" s="227"/>
      <c r="E19" s="217">
        <f>PP!D35</f>
        <v>13</v>
      </c>
      <c r="F19" s="227">
        <f>PP!F35</f>
        <v>0</v>
      </c>
      <c r="G19" s="227"/>
      <c r="H19" s="227"/>
      <c r="I19" s="227"/>
      <c r="J19" s="227"/>
      <c r="K19" s="227">
        <f>PP!J35</f>
        <v>0</v>
      </c>
      <c r="L19" s="227"/>
      <c r="M19" s="227"/>
      <c r="N19" s="227"/>
      <c r="O19" s="227"/>
      <c r="P19" s="227"/>
      <c r="Q19" s="227"/>
      <c r="R19" s="227"/>
      <c r="S19" s="227"/>
      <c r="T19" s="227"/>
      <c r="U19" s="227"/>
      <c r="V19" s="227"/>
      <c r="W19" s="227"/>
      <c r="X19" s="227"/>
      <c r="Y19" s="227"/>
      <c r="Z19" s="227" t="str">
        <f>IF(K19=0,"",VLOOKUP(K19,TableForCSVReference,Library!$DH$1,FALSE))</f>
        <v/>
      </c>
      <c r="AA19" s="227"/>
      <c r="AB19" s="227"/>
      <c r="AC19" s="227"/>
      <c r="AD19" s="227">
        <f>PP!AC35</f>
        <v>0</v>
      </c>
      <c r="AE19" s="227"/>
      <c r="AF19" s="227"/>
      <c r="AG19" s="227"/>
      <c r="AH19" s="309">
        <f>PP!AF35</f>
        <v>0</v>
      </c>
      <c r="AI19" s="309"/>
      <c r="AJ19" s="309"/>
      <c r="AK19" s="309">
        <f>PP!AJ35</f>
        <v>0</v>
      </c>
      <c r="AL19" s="227"/>
      <c r="AM19" s="227"/>
      <c r="AN19" s="239" t="str">
        <f t="shared" si="4"/>
        <v/>
      </c>
      <c r="AO19" s="239"/>
      <c r="AP19" s="239"/>
      <c r="AQ19" s="310" t="str">
        <f>IF(OR(K19=0,AD19=0), "", AD19*VLOOKUP(K19,TableForCSVReference,Library!$CU$1,FALSE))</f>
        <v/>
      </c>
      <c r="AR19" s="310"/>
      <c r="AS19" s="310"/>
      <c r="AT19" s="311" t="str">
        <f>IF(OR(K19=0,AD19=0), "", AD19*VLOOKUP(K19,TableForCSVReference,Library!$CZ$1,FALSE))</f>
        <v/>
      </c>
      <c r="AU19" s="311"/>
      <c r="AV19" s="311"/>
      <c r="AW19" s="239" t="str">
        <f>IF(OR(K19=0,AD19=0), "", IF(AD19*VLOOKUP(K19,TableForCSVReference,Library!$DD$1,FALSE)&gt;AN19,AN19,AD19*VLOOKUP(K19,TableForCSVReference,Library!$DD$1,FALSE)))</f>
        <v/>
      </c>
      <c r="AX19" s="239"/>
      <c r="AY19" s="240"/>
      <c r="BB19" s="340" t="s">
        <v>392</v>
      </c>
      <c r="BC19" s="341"/>
      <c r="BD19" s="341"/>
      <c r="BE19" s="341"/>
      <c r="BF19" s="341"/>
      <c r="BG19" s="341"/>
      <c r="BH19" s="341"/>
      <c r="BI19" s="253" t="s">
        <v>395</v>
      </c>
      <c r="BJ19" s="253"/>
      <c r="BK19" s="253"/>
      <c r="BL19" s="253"/>
      <c r="BM19" s="253"/>
      <c r="BN19" s="296">
        <f>IE!Q27</f>
        <v>0</v>
      </c>
      <c r="BO19" s="296"/>
      <c r="BP19" s="297"/>
      <c r="BQ19" s="77"/>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77"/>
      <c r="CQ19" s="77"/>
      <c r="CR19" s="77"/>
      <c r="CS19" s="77"/>
      <c r="CT19" s="77"/>
      <c r="CU19" s="77"/>
      <c r="CV19" s="77"/>
      <c r="CW19" s="77"/>
      <c r="CX19" s="77"/>
      <c r="CY19" s="77"/>
      <c r="CZ19" s="77"/>
      <c r="DA19" s="77"/>
      <c r="DB19" s="77"/>
      <c r="DC19" s="80"/>
      <c r="DF19" s="226" t="str">
        <f>IF(EE19=0, "", VLOOKUP(DP19,TableForCSVReference,Library!$BQ$1,FALSE))</f>
        <v/>
      </c>
      <c r="DG19" s="227"/>
      <c r="DH19" s="227"/>
      <c r="DI19" s="227"/>
      <c r="DJ19" s="217">
        <f>CM!D36</f>
        <v>12</v>
      </c>
      <c r="DK19" s="227" t="s">
        <v>102</v>
      </c>
      <c r="DL19" s="227"/>
      <c r="DM19" s="227"/>
      <c r="DN19" s="227"/>
      <c r="DO19" s="227"/>
      <c r="DP19" s="227" t="str">
        <f t="shared" si="5"/>
        <v/>
      </c>
      <c r="DQ19" s="227"/>
      <c r="DR19" s="227"/>
      <c r="DS19" s="227"/>
      <c r="DT19" s="227"/>
      <c r="DU19" s="227"/>
      <c r="DV19" s="227"/>
      <c r="DW19" s="227"/>
      <c r="DX19" s="227"/>
      <c r="DY19" s="227"/>
      <c r="DZ19" s="227"/>
      <c r="EA19" s="227"/>
      <c r="EB19" s="227"/>
      <c r="EC19" s="227"/>
      <c r="ED19" s="227"/>
      <c r="EE19" s="227">
        <f>CM!F36</f>
        <v>0</v>
      </c>
      <c r="EF19" s="227"/>
      <c r="EG19" s="227"/>
      <c r="EH19" s="227"/>
      <c r="EI19" s="227"/>
      <c r="EJ19" s="227"/>
      <c r="EK19" s="227"/>
      <c r="EL19" s="227"/>
      <c r="EM19" s="227"/>
      <c r="EN19" s="227"/>
      <c r="EO19" s="227"/>
      <c r="EP19" s="227"/>
      <c r="EQ19" s="227"/>
      <c r="ER19" s="227"/>
      <c r="ES19" s="227"/>
      <c r="ET19" s="227" t="s">
        <v>102</v>
      </c>
      <c r="EU19" s="227"/>
      <c r="EV19" s="227"/>
      <c r="EW19" s="227"/>
      <c r="EX19" s="241">
        <v>1</v>
      </c>
      <c r="EY19" s="241"/>
      <c r="EZ19" s="241"/>
      <c r="FA19" s="241"/>
      <c r="FB19" s="228">
        <f>CM!AB36</f>
        <v>0</v>
      </c>
      <c r="FC19" s="241"/>
      <c r="FD19" s="241"/>
      <c r="FE19" s="228">
        <f>CM!AF36</f>
        <v>0</v>
      </c>
      <c r="FF19" s="241"/>
      <c r="FG19" s="241"/>
      <c r="FH19" s="239" t="str">
        <f t="shared" si="6"/>
        <v/>
      </c>
      <c r="FI19" s="239"/>
      <c r="FJ19" s="239"/>
      <c r="FK19" s="277">
        <f>CM!AJ36</f>
        <v>0</v>
      </c>
      <c r="FL19" s="277"/>
      <c r="FM19" s="277"/>
      <c r="FN19" s="246">
        <f>CM!AN36</f>
        <v>0</v>
      </c>
      <c r="FO19" s="246"/>
      <c r="FP19" s="246"/>
      <c r="FQ19" s="239" t="str">
        <f>IF(DP19="", "", IF(VLOOKUP(DP19,TableforIncentiveRatesandCaps,7,FALSE)*FK19&gt;FH19,FH19,VLOOKUP(DP19,TableforIncentiveRatesandCaps,7,FALSE)*FK19))</f>
        <v/>
      </c>
      <c r="FR19" s="239"/>
      <c r="FS19" s="240"/>
      <c r="FV19" s="226" t="s">
        <v>620</v>
      </c>
      <c r="FW19" s="227"/>
      <c r="FX19" s="227"/>
      <c r="FY19" s="227"/>
      <c r="FZ19" s="227"/>
      <c r="GA19" s="227"/>
      <c r="GB19" s="227"/>
      <c r="GC19" s="227"/>
      <c r="GD19" s="263">
        <f>AverageElectricRate*GD11</f>
        <v>0</v>
      </c>
      <c r="GE19" s="263"/>
      <c r="GF19" s="263"/>
      <c r="GG19" s="264"/>
      <c r="GH19" s="77"/>
      <c r="GI19" s="77"/>
      <c r="GJ19" s="77"/>
      <c r="GK19" s="77"/>
      <c r="GL19" s="77"/>
      <c r="GM19" s="77"/>
      <c r="GN19" s="77"/>
      <c r="GO19" s="77"/>
      <c r="GP19" s="77"/>
      <c r="GQ19" s="77"/>
      <c r="GR19" s="77"/>
      <c r="GS19" s="77"/>
      <c r="GT19" s="80"/>
    </row>
    <row r="20" spans="1:202" ht="15" customHeight="1">
      <c r="A20" s="226" t="str">
        <f>IF(K20=0, "", VLOOKUP(K20,TableForCSVReference,Library!$BQ$1,FALSE))</f>
        <v/>
      </c>
      <c r="B20" s="227"/>
      <c r="C20" s="227"/>
      <c r="D20" s="227"/>
      <c r="E20" s="217">
        <f>PP!D36</f>
        <v>14</v>
      </c>
      <c r="F20" s="227">
        <f>PP!F36</f>
        <v>0</v>
      </c>
      <c r="G20" s="227"/>
      <c r="H20" s="227"/>
      <c r="I20" s="227"/>
      <c r="J20" s="227"/>
      <c r="K20" s="227">
        <f>PP!J36</f>
        <v>0</v>
      </c>
      <c r="L20" s="227"/>
      <c r="M20" s="227"/>
      <c r="N20" s="227"/>
      <c r="O20" s="227"/>
      <c r="P20" s="227"/>
      <c r="Q20" s="227"/>
      <c r="R20" s="227"/>
      <c r="S20" s="227"/>
      <c r="T20" s="227"/>
      <c r="U20" s="227"/>
      <c r="V20" s="227"/>
      <c r="W20" s="227"/>
      <c r="X20" s="227"/>
      <c r="Y20" s="227"/>
      <c r="Z20" s="227" t="str">
        <f>IF(K20=0,"",VLOOKUP(K20,TableForCSVReference,Library!$DH$1,FALSE))</f>
        <v/>
      </c>
      <c r="AA20" s="227"/>
      <c r="AB20" s="227"/>
      <c r="AC20" s="227"/>
      <c r="AD20" s="227">
        <f>PP!AC36</f>
        <v>0</v>
      </c>
      <c r="AE20" s="227"/>
      <c r="AF20" s="227"/>
      <c r="AG20" s="227"/>
      <c r="AH20" s="309">
        <f>PP!AF36</f>
        <v>0</v>
      </c>
      <c r="AI20" s="309"/>
      <c r="AJ20" s="309"/>
      <c r="AK20" s="309">
        <f>PP!AJ36</f>
        <v>0</v>
      </c>
      <c r="AL20" s="227"/>
      <c r="AM20" s="227"/>
      <c r="AN20" s="239" t="str">
        <f t="shared" si="4"/>
        <v/>
      </c>
      <c r="AO20" s="239"/>
      <c r="AP20" s="239"/>
      <c r="AQ20" s="310" t="str">
        <f>IF(OR(K20=0,AD20=0), "", AD20*VLOOKUP(K20,TableForCSVReference,Library!$CU$1,FALSE))</f>
        <v/>
      </c>
      <c r="AR20" s="310"/>
      <c r="AS20" s="310"/>
      <c r="AT20" s="311" t="str">
        <f>IF(OR(K20=0,AD20=0), "", AD20*VLOOKUP(K20,TableForCSVReference,Library!$CZ$1,FALSE))</f>
        <v/>
      </c>
      <c r="AU20" s="311"/>
      <c r="AV20" s="311"/>
      <c r="AW20" s="239" t="str">
        <f>IF(OR(K20=0,AD20=0), "", IF(AD20*VLOOKUP(K20,TableForCSVReference,Library!$DD$1,FALSE)&gt;AN20,AN20,AD20*VLOOKUP(K20,TableForCSVReference,Library!$DD$1,FALSE)))</f>
        <v/>
      </c>
      <c r="AX20" s="239"/>
      <c r="AY20" s="240"/>
      <c r="BB20" s="284"/>
      <c r="BC20" s="285"/>
      <c r="BD20" s="285"/>
      <c r="BE20" s="285"/>
      <c r="BF20" s="285"/>
      <c r="BG20" s="285"/>
      <c r="BH20" s="285"/>
      <c r="BI20" s="288" t="s">
        <v>396</v>
      </c>
      <c r="BJ20" s="288"/>
      <c r="BK20" s="288"/>
      <c r="BL20" s="288"/>
      <c r="BM20" s="288"/>
      <c r="BN20" s="298">
        <f>IE!Q29</f>
        <v>0</v>
      </c>
      <c r="BO20" s="298"/>
      <c r="BP20" s="299"/>
      <c r="BQ20" s="77"/>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77"/>
      <c r="CQ20" s="77"/>
      <c r="CR20" s="77"/>
      <c r="CS20" s="77"/>
      <c r="CT20" s="77"/>
      <c r="CU20" s="77"/>
      <c r="CV20" s="77"/>
      <c r="CW20" s="77"/>
      <c r="CX20" s="77"/>
      <c r="CY20" s="77"/>
      <c r="CZ20" s="77"/>
      <c r="DA20" s="77"/>
      <c r="DB20" s="77"/>
      <c r="DC20" s="80"/>
      <c r="DF20" s="226" t="str">
        <f>IF(EE20=0, "", VLOOKUP(DP20,TableForCSVReference,Library!$BQ$1,FALSE))</f>
        <v/>
      </c>
      <c r="DG20" s="227"/>
      <c r="DH20" s="227"/>
      <c r="DI20" s="227"/>
      <c r="DJ20" s="217">
        <f>CM!D37</f>
        <v>13</v>
      </c>
      <c r="DK20" s="227" t="s">
        <v>102</v>
      </c>
      <c r="DL20" s="227"/>
      <c r="DM20" s="227"/>
      <c r="DN20" s="227"/>
      <c r="DO20" s="227"/>
      <c r="DP20" s="227" t="str">
        <f t="shared" si="5"/>
        <v/>
      </c>
      <c r="DQ20" s="227"/>
      <c r="DR20" s="227"/>
      <c r="DS20" s="227"/>
      <c r="DT20" s="227"/>
      <c r="DU20" s="227"/>
      <c r="DV20" s="227"/>
      <c r="DW20" s="227"/>
      <c r="DX20" s="227"/>
      <c r="DY20" s="227"/>
      <c r="DZ20" s="227"/>
      <c r="EA20" s="227"/>
      <c r="EB20" s="227"/>
      <c r="EC20" s="227"/>
      <c r="ED20" s="227"/>
      <c r="EE20" s="227">
        <f>CM!F37</f>
        <v>0</v>
      </c>
      <c r="EF20" s="227"/>
      <c r="EG20" s="227"/>
      <c r="EH20" s="227"/>
      <c r="EI20" s="227"/>
      <c r="EJ20" s="227"/>
      <c r="EK20" s="227"/>
      <c r="EL20" s="227"/>
      <c r="EM20" s="227"/>
      <c r="EN20" s="227"/>
      <c r="EO20" s="227"/>
      <c r="EP20" s="227"/>
      <c r="EQ20" s="227"/>
      <c r="ER20" s="227"/>
      <c r="ES20" s="227"/>
      <c r="ET20" s="227" t="s">
        <v>102</v>
      </c>
      <c r="EU20" s="227"/>
      <c r="EV20" s="227"/>
      <c r="EW20" s="227"/>
      <c r="EX20" s="241">
        <v>1</v>
      </c>
      <c r="EY20" s="241"/>
      <c r="EZ20" s="241"/>
      <c r="FA20" s="241"/>
      <c r="FB20" s="228">
        <f>CM!AB37</f>
        <v>0</v>
      </c>
      <c r="FC20" s="241"/>
      <c r="FD20" s="241"/>
      <c r="FE20" s="228">
        <f>CM!AF37</f>
        <v>0</v>
      </c>
      <c r="FF20" s="241"/>
      <c r="FG20" s="241"/>
      <c r="FH20" s="239" t="str">
        <f t="shared" si="6"/>
        <v/>
      </c>
      <c r="FI20" s="239"/>
      <c r="FJ20" s="239"/>
      <c r="FK20" s="277">
        <f>CM!AJ37</f>
        <v>0</v>
      </c>
      <c r="FL20" s="277"/>
      <c r="FM20" s="277"/>
      <c r="FN20" s="246">
        <f>CM!AN37</f>
        <v>0</v>
      </c>
      <c r="FO20" s="246"/>
      <c r="FP20" s="246"/>
      <c r="FQ20" s="239" t="str">
        <f>IF(DP20="", "", IF(VLOOKUP(DP20,TableforIncentiveRatesandCaps,7,FALSE)*FK20&gt;FH20,FH20,VLOOKUP(DP20,TableforIncentiveRatesandCaps,7,FALSE)*FK20))</f>
        <v/>
      </c>
      <c r="FR20" s="239"/>
      <c r="FS20" s="240"/>
      <c r="FV20" s="226" t="s">
        <v>426</v>
      </c>
      <c r="FW20" s="227"/>
      <c r="FX20" s="227"/>
      <c r="FY20" s="227"/>
      <c r="FZ20" s="227"/>
      <c r="GA20" s="227"/>
      <c r="GB20" s="227"/>
      <c r="GC20" s="227"/>
      <c r="GD20" s="228">
        <f>GD10-GD17</f>
        <v>0</v>
      </c>
      <c r="GE20" s="228"/>
      <c r="GF20" s="228"/>
      <c r="GG20" s="229"/>
      <c r="GH20" s="77"/>
      <c r="GI20" s="77"/>
      <c r="GJ20" s="77"/>
      <c r="GK20" s="77"/>
      <c r="GL20" s="77"/>
      <c r="GM20" s="77"/>
      <c r="GN20" s="77"/>
      <c r="GO20" s="77"/>
      <c r="GP20" s="77"/>
      <c r="GQ20" s="77"/>
      <c r="GR20" s="77"/>
      <c r="GS20" s="77"/>
      <c r="GT20" s="80"/>
    </row>
    <row r="21" spans="1:202" ht="15" customHeight="1">
      <c r="A21" s="226" t="str">
        <f>IF(K21=0, "", VLOOKUP(K21,TableForCSVReference,Library!$BQ$1,FALSE))</f>
        <v/>
      </c>
      <c r="B21" s="227"/>
      <c r="C21" s="227"/>
      <c r="D21" s="227"/>
      <c r="E21" s="217">
        <f>PP!D37</f>
        <v>15</v>
      </c>
      <c r="F21" s="227">
        <f>PP!F37</f>
        <v>0</v>
      </c>
      <c r="G21" s="227"/>
      <c r="H21" s="227"/>
      <c r="I21" s="227"/>
      <c r="J21" s="227"/>
      <c r="K21" s="227">
        <f>PP!J37</f>
        <v>0</v>
      </c>
      <c r="L21" s="227"/>
      <c r="M21" s="227"/>
      <c r="N21" s="227"/>
      <c r="O21" s="227"/>
      <c r="P21" s="227"/>
      <c r="Q21" s="227"/>
      <c r="R21" s="227"/>
      <c r="S21" s="227"/>
      <c r="T21" s="227"/>
      <c r="U21" s="227"/>
      <c r="V21" s="227"/>
      <c r="W21" s="227"/>
      <c r="X21" s="227"/>
      <c r="Y21" s="227"/>
      <c r="Z21" s="227" t="str">
        <f>IF(K21=0,"",VLOOKUP(K21,TableForCSVReference,Library!$DH$1,FALSE))</f>
        <v/>
      </c>
      <c r="AA21" s="227"/>
      <c r="AB21" s="227"/>
      <c r="AC21" s="227"/>
      <c r="AD21" s="227">
        <f>PP!AC37</f>
        <v>0</v>
      </c>
      <c r="AE21" s="227"/>
      <c r="AF21" s="227"/>
      <c r="AG21" s="227"/>
      <c r="AH21" s="309">
        <f>PP!AF37</f>
        <v>0</v>
      </c>
      <c r="AI21" s="309"/>
      <c r="AJ21" s="309"/>
      <c r="AK21" s="309">
        <f>PP!AJ37</f>
        <v>0</v>
      </c>
      <c r="AL21" s="227"/>
      <c r="AM21" s="227"/>
      <c r="AN21" s="239" t="str">
        <f t="shared" si="4"/>
        <v/>
      </c>
      <c r="AO21" s="239"/>
      <c r="AP21" s="239"/>
      <c r="AQ21" s="310" t="str">
        <f>IF(OR(K21=0,AD21=0), "", AD21*VLOOKUP(K21,TableForCSVReference,Library!$CU$1,FALSE))</f>
        <v/>
      </c>
      <c r="AR21" s="310"/>
      <c r="AS21" s="310"/>
      <c r="AT21" s="311" t="str">
        <f>IF(OR(K21=0,AD21=0), "", AD21*VLOOKUP(K21,TableForCSVReference,Library!$CZ$1,FALSE))</f>
        <v/>
      </c>
      <c r="AU21" s="311"/>
      <c r="AV21" s="311"/>
      <c r="AW21" s="239" t="str">
        <f>IF(OR(K21=0,AD21=0), "", IF(AD21*VLOOKUP(K21,TableForCSVReference,Library!$DD$1,FALSE)&gt;AN21,AN21,AD21*VLOOKUP(K21,TableForCSVReference,Library!$DD$1,FALSE)))</f>
        <v/>
      </c>
      <c r="AX21" s="239"/>
      <c r="AY21" s="240"/>
      <c r="BB21" s="284"/>
      <c r="BC21" s="285"/>
      <c r="BD21" s="285"/>
      <c r="BE21" s="285"/>
      <c r="BF21" s="285"/>
      <c r="BG21" s="285"/>
      <c r="BH21" s="285"/>
      <c r="BI21" s="227" t="s">
        <v>397</v>
      </c>
      <c r="BJ21" s="227"/>
      <c r="BK21" s="227"/>
      <c r="BL21" s="227"/>
      <c r="BM21" s="227"/>
      <c r="BN21" s="300">
        <f>IE!AO27</f>
        <v>0</v>
      </c>
      <c r="BO21" s="300"/>
      <c r="BP21" s="301"/>
      <c r="BQ21" s="77"/>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77"/>
      <c r="CQ21" s="77"/>
      <c r="CR21" s="77"/>
      <c r="CS21" s="77"/>
      <c r="CT21" s="77"/>
      <c r="CU21" s="77"/>
      <c r="CV21" s="77"/>
      <c r="CW21" s="77"/>
      <c r="CX21" s="77"/>
      <c r="CY21" s="77"/>
      <c r="CZ21" s="77"/>
      <c r="DA21" s="77"/>
      <c r="DB21" s="77"/>
      <c r="DC21" s="80"/>
      <c r="DF21" s="226" t="str">
        <f>IF(EE21=0, "", VLOOKUP(DP21,TableForCSVReference,Library!$BQ$1,FALSE))</f>
        <v/>
      </c>
      <c r="DG21" s="227"/>
      <c r="DH21" s="227"/>
      <c r="DI21" s="227"/>
      <c r="DJ21" s="217">
        <f>CM!D38</f>
        <v>14</v>
      </c>
      <c r="DK21" s="227" t="s">
        <v>102</v>
      </c>
      <c r="DL21" s="227"/>
      <c r="DM21" s="227"/>
      <c r="DN21" s="227"/>
      <c r="DO21" s="227"/>
      <c r="DP21" s="227" t="str">
        <f t="shared" si="5"/>
        <v/>
      </c>
      <c r="DQ21" s="227"/>
      <c r="DR21" s="227"/>
      <c r="DS21" s="227"/>
      <c r="DT21" s="227"/>
      <c r="DU21" s="227"/>
      <c r="DV21" s="227"/>
      <c r="DW21" s="227"/>
      <c r="DX21" s="227"/>
      <c r="DY21" s="227"/>
      <c r="DZ21" s="227"/>
      <c r="EA21" s="227"/>
      <c r="EB21" s="227"/>
      <c r="EC21" s="227"/>
      <c r="ED21" s="227"/>
      <c r="EE21" s="227">
        <f>CM!F38</f>
        <v>0</v>
      </c>
      <c r="EF21" s="227"/>
      <c r="EG21" s="227"/>
      <c r="EH21" s="227"/>
      <c r="EI21" s="227"/>
      <c r="EJ21" s="227"/>
      <c r="EK21" s="227"/>
      <c r="EL21" s="227"/>
      <c r="EM21" s="227"/>
      <c r="EN21" s="227"/>
      <c r="EO21" s="227"/>
      <c r="EP21" s="227"/>
      <c r="EQ21" s="227"/>
      <c r="ER21" s="227"/>
      <c r="ES21" s="227"/>
      <c r="ET21" s="227" t="s">
        <v>102</v>
      </c>
      <c r="EU21" s="227"/>
      <c r="EV21" s="227"/>
      <c r="EW21" s="227"/>
      <c r="EX21" s="241">
        <v>1</v>
      </c>
      <c r="EY21" s="241"/>
      <c r="EZ21" s="241"/>
      <c r="FA21" s="241"/>
      <c r="FB21" s="228">
        <f>CM!AB38</f>
        <v>0</v>
      </c>
      <c r="FC21" s="241"/>
      <c r="FD21" s="241"/>
      <c r="FE21" s="228">
        <f>CM!AF38</f>
        <v>0</v>
      </c>
      <c r="FF21" s="241"/>
      <c r="FG21" s="241"/>
      <c r="FH21" s="239" t="str">
        <f t="shared" si="6"/>
        <v/>
      </c>
      <c r="FI21" s="239"/>
      <c r="FJ21" s="239"/>
      <c r="FK21" s="277">
        <f>CM!AJ38</f>
        <v>0</v>
      </c>
      <c r="FL21" s="277"/>
      <c r="FM21" s="277"/>
      <c r="FN21" s="246">
        <f>CM!AN38</f>
        <v>0</v>
      </c>
      <c r="FO21" s="246"/>
      <c r="FP21" s="246"/>
      <c r="FQ21" s="239" t="str">
        <f>IF(DP21="", "", IF(VLOOKUP(DP21,TableforIncentiveRatesandCaps,7,FALSE)*FK21&gt;FH21,FH21,VLOOKUP(DP21,TableforIncentiveRatesandCaps,7,FALSE)*FK21))</f>
        <v/>
      </c>
      <c r="FR21" s="239"/>
      <c r="FS21" s="240"/>
      <c r="FV21" s="226" t="s">
        <v>427</v>
      </c>
      <c r="FW21" s="227"/>
      <c r="FX21" s="227"/>
      <c r="FY21" s="227"/>
      <c r="FZ21" s="227"/>
      <c r="GA21" s="227"/>
      <c r="GB21" s="227"/>
      <c r="GC21" s="227"/>
      <c r="GD21" s="271">
        <f>IFERROR(GD20/GD19,0)</f>
        <v>0</v>
      </c>
      <c r="GE21" s="271"/>
      <c r="GF21" s="271"/>
      <c r="GG21" s="272"/>
      <c r="GH21" s="77"/>
      <c r="GI21" s="77"/>
      <c r="GJ21" s="77"/>
      <c r="GK21" s="77"/>
      <c r="GL21" s="77"/>
      <c r="GM21" s="77"/>
      <c r="GN21" s="77"/>
      <c r="GO21" s="77"/>
      <c r="GP21" s="77"/>
      <c r="GQ21" s="77"/>
      <c r="GR21" s="77"/>
      <c r="GS21" s="77"/>
      <c r="GT21" s="80"/>
    </row>
    <row r="22" spans="1:202" ht="15" customHeight="1" thickBot="1">
      <c r="A22" s="226" t="str">
        <f>IF(K22=0, "", VLOOKUP(K22,TableForCSVReference,Library!$BQ$1,FALSE))</f>
        <v/>
      </c>
      <c r="B22" s="227"/>
      <c r="C22" s="227"/>
      <c r="D22" s="227"/>
      <c r="E22" s="217">
        <f>PP!D38</f>
        <v>16</v>
      </c>
      <c r="F22" s="227">
        <f>PP!F38</f>
        <v>0</v>
      </c>
      <c r="G22" s="227"/>
      <c r="H22" s="227"/>
      <c r="I22" s="227"/>
      <c r="J22" s="227"/>
      <c r="K22" s="227">
        <f>PP!J38</f>
        <v>0</v>
      </c>
      <c r="L22" s="227"/>
      <c r="M22" s="227"/>
      <c r="N22" s="227"/>
      <c r="O22" s="227"/>
      <c r="P22" s="227"/>
      <c r="Q22" s="227"/>
      <c r="R22" s="227"/>
      <c r="S22" s="227"/>
      <c r="T22" s="227"/>
      <c r="U22" s="227"/>
      <c r="V22" s="227"/>
      <c r="W22" s="227"/>
      <c r="X22" s="227"/>
      <c r="Y22" s="227"/>
      <c r="Z22" s="227" t="str">
        <f>IF(K22=0,"",VLOOKUP(K22,TableForCSVReference,Library!$DH$1,FALSE))</f>
        <v/>
      </c>
      <c r="AA22" s="227"/>
      <c r="AB22" s="227"/>
      <c r="AC22" s="227"/>
      <c r="AD22" s="227">
        <f>PP!AC38</f>
        <v>0</v>
      </c>
      <c r="AE22" s="227"/>
      <c r="AF22" s="227"/>
      <c r="AG22" s="227"/>
      <c r="AH22" s="309">
        <f>PP!AF38</f>
        <v>0</v>
      </c>
      <c r="AI22" s="309"/>
      <c r="AJ22" s="309"/>
      <c r="AK22" s="309">
        <f>PP!AJ38</f>
        <v>0</v>
      </c>
      <c r="AL22" s="227"/>
      <c r="AM22" s="227"/>
      <c r="AN22" s="239" t="str">
        <f t="shared" si="4"/>
        <v/>
      </c>
      <c r="AO22" s="239"/>
      <c r="AP22" s="239"/>
      <c r="AQ22" s="310" t="str">
        <f>IF(OR(K22=0,AD22=0), "", AD22*VLOOKUP(K22,TableForCSVReference,Library!$CU$1,FALSE))</f>
        <v/>
      </c>
      <c r="AR22" s="310"/>
      <c r="AS22" s="310"/>
      <c r="AT22" s="311" t="str">
        <f>IF(OR(K22=0,AD22=0), "", AD22*VLOOKUP(K22,TableForCSVReference,Library!$CZ$1,FALSE))</f>
        <v/>
      </c>
      <c r="AU22" s="311"/>
      <c r="AV22" s="311"/>
      <c r="AW22" s="239" t="str">
        <f>IF(OR(K22=0,AD22=0), "", IF(AD22*VLOOKUP(K22,TableForCSVReference,Library!$DD$1,FALSE)&gt;AN22,AN22,AD22*VLOOKUP(K22,TableForCSVReference,Library!$DD$1,FALSE)))</f>
        <v/>
      </c>
      <c r="AX22" s="239"/>
      <c r="AY22" s="240"/>
      <c r="BB22" s="284"/>
      <c r="BC22" s="285"/>
      <c r="BD22" s="285"/>
      <c r="BE22" s="285"/>
      <c r="BF22" s="285"/>
      <c r="BG22" s="285"/>
      <c r="BH22" s="285"/>
      <c r="BI22" s="288" t="s">
        <v>398</v>
      </c>
      <c r="BJ22" s="288"/>
      <c r="BK22" s="288"/>
      <c r="BL22" s="288"/>
      <c r="BM22" s="288"/>
      <c r="BN22" s="298">
        <f>IE!AO29</f>
        <v>0</v>
      </c>
      <c r="BO22" s="298"/>
      <c r="BP22" s="299"/>
      <c r="BQ22" s="77"/>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77"/>
      <c r="CQ22" s="77"/>
      <c r="CR22" s="77"/>
      <c r="CS22" s="77"/>
      <c r="CT22" s="77"/>
      <c r="CU22" s="77"/>
      <c r="CV22" s="77"/>
      <c r="CW22" s="77"/>
      <c r="CX22" s="77"/>
      <c r="CY22" s="77"/>
      <c r="CZ22" s="77"/>
      <c r="DA22" s="77"/>
      <c r="DB22" s="77"/>
      <c r="DC22" s="80"/>
      <c r="DF22" s="226" t="str">
        <f>IF(EE22=0, "", VLOOKUP(DP22,TableForCSVReference,Library!$BQ$1,FALSE))</f>
        <v/>
      </c>
      <c r="DG22" s="227"/>
      <c r="DH22" s="227"/>
      <c r="DI22" s="227"/>
      <c r="DJ22" s="217">
        <f>CM!D39</f>
        <v>15</v>
      </c>
      <c r="DK22" s="227" t="s">
        <v>102</v>
      </c>
      <c r="DL22" s="227"/>
      <c r="DM22" s="227"/>
      <c r="DN22" s="227"/>
      <c r="DO22" s="227"/>
      <c r="DP22" s="227" t="str">
        <f t="shared" si="5"/>
        <v/>
      </c>
      <c r="DQ22" s="227"/>
      <c r="DR22" s="227"/>
      <c r="DS22" s="227"/>
      <c r="DT22" s="227"/>
      <c r="DU22" s="227"/>
      <c r="DV22" s="227"/>
      <c r="DW22" s="227"/>
      <c r="DX22" s="227"/>
      <c r="DY22" s="227"/>
      <c r="DZ22" s="227"/>
      <c r="EA22" s="227"/>
      <c r="EB22" s="227"/>
      <c r="EC22" s="227"/>
      <c r="ED22" s="227"/>
      <c r="EE22" s="227">
        <f>CM!F39</f>
        <v>0</v>
      </c>
      <c r="EF22" s="227"/>
      <c r="EG22" s="227"/>
      <c r="EH22" s="227"/>
      <c r="EI22" s="227"/>
      <c r="EJ22" s="227"/>
      <c r="EK22" s="227"/>
      <c r="EL22" s="227"/>
      <c r="EM22" s="227"/>
      <c r="EN22" s="227"/>
      <c r="EO22" s="227"/>
      <c r="EP22" s="227"/>
      <c r="EQ22" s="227"/>
      <c r="ER22" s="227"/>
      <c r="ES22" s="227"/>
      <c r="ET22" s="227" t="s">
        <v>102</v>
      </c>
      <c r="EU22" s="227"/>
      <c r="EV22" s="227"/>
      <c r="EW22" s="227"/>
      <c r="EX22" s="241">
        <v>1</v>
      </c>
      <c r="EY22" s="241"/>
      <c r="EZ22" s="241"/>
      <c r="FA22" s="241"/>
      <c r="FB22" s="228">
        <f>CM!AB39</f>
        <v>0</v>
      </c>
      <c r="FC22" s="241"/>
      <c r="FD22" s="241"/>
      <c r="FE22" s="228">
        <f>CM!AF39</f>
        <v>0</v>
      </c>
      <c r="FF22" s="241"/>
      <c r="FG22" s="241"/>
      <c r="FH22" s="239" t="str">
        <f t="shared" si="6"/>
        <v/>
      </c>
      <c r="FI22" s="239"/>
      <c r="FJ22" s="239"/>
      <c r="FK22" s="277">
        <f>CM!AJ39</f>
        <v>0</v>
      </c>
      <c r="FL22" s="277"/>
      <c r="FM22" s="277"/>
      <c r="FN22" s="246">
        <f>CM!AN39</f>
        <v>0</v>
      </c>
      <c r="FO22" s="246"/>
      <c r="FP22" s="246"/>
      <c r="FQ22" s="239" t="str">
        <f>IF(DP22="", "", IF(VLOOKUP(DP22,TableforIncentiveRatesandCaps,7,FALSE)*FK22&gt;FH22,FH22,VLOOKUP(DP22,TableforIncentiveRatesandCaps,7,FALSE)*FK22))</f>
        <v/>
      </c>
      <c r="FR22" s="239"/>
      <c r="FS22" s="240"/>
      <c r="FV22" s="256" t="s">
        <v>428</v>
      </c>
      <c r="FW22" s="257"/>
      <c r="FX22" s="257"/>
      <c r="FY22" s="257"/>
      <c r="FZ22" s="257"/>
      <c r="GA22" s="257"/>
      <c r="GB22" s="257"/>
      <c r="GC22" s="257"/>
      <c r="GD22" s="269">
        <f>IFERROR(GD17/GD10,0)</f>
        <v>0</v>
      </c>
      <c r="GE22" s="269"/>
      <c r="GF22" s="269"/>
      <c r="GG22" s="270"/>
      <c r="GH22" s="102"/>
      <c r="GI22" s="102"/>
      <c r="GJ22" s="102"/>
      <c r="GK22" s="102"/>
      <c r="GL22" s="102"/>
      <c r="GM22" s="102"/>
      <c r="GN22" s="102"/>
      <c r="GO22" s="102"/>
      <c r="GP22" s="102"/>
      <c r="GQ22" s="102"/>
      <c r="GR22" s="102"/>
      <c r="GS22" s="102"/>
      <c r="GT22" s="103"/>
    </row>
    <row r="23" spans="1:202" ht="15" customHeight="1">
      <c r="A23" s="226" t="str">
        <f>IF(K23=0, "", VLOOKUP(K23,TableForCSVReference,Library!$BQ$1,FALSE))</f>
        <v/>
      </c>
      <c r="B23" s="227"/>
      <c r="C23" s="227"/>
      <c r="D23" s="227"/>
      <c r="E23" s="217">
        <f>PP!D39</f>
        <v>17</v>
      </c>
      <c r="F23" s="227">
        <f>PP!F39</f>
        <v>0</v>
      </c>
      <c r="G23" s="227"/>
      <c r="H23" s="227"/>
      <c r="I23" s="227"/>
      <c r="J23" s="227"/>
      <c r="K23" s="227">
        <f>PP!J39</f>
        <v>0</v>
      </c>
      <c r="L23" s="227"/>
      <c r="M23" s="227"/>
      <c r="N23" s="227"/>
      <c r="O23" s="227"/>
      <c r="P23" s="227"/>
      <c r="Q23" s="227"/>
      <c r="R23" s="227"/>
      <c r="S23" s="227"/>
      <c r="T23" s="227"/>
      <c r="U23" s="227"/>
      <c r="V23" s="227"/>
      <c r="W23" s="227"/>
      <c r="X23" s="227"/>
      <c r="Y23" s="227"/>
      <c r="Z23" s="227" t="str">
        <f>IF(K23=0,"",VLOOKUP(K23,TableForCSVReference,Library!$DH$1,FALSE))</f>
        <v/>
      </c>
      <c r="AA23" s="227"/>
      <c r="AB23" s="227"/>
      <c r="AC23" s="227"/>
      <c r="AD23" s="227">
        <f>PP!AC39</f>
        <v>0</v>
      </c>
      <c r="AE23" s="227"/>
      <c r="AF23" s="227"/>
      <c r="AG23" s="227"/>
      <c r="AH23" s="309">
        <f>PP!AF39</f>
        <v>0</v>
      </c>
      <c r="AI23" s="309"/>
      <c r="AJ23" s="309"/>
      <c r="AK23" s="309">
        <f>PP!AJ39</f>
        <v>0</v>
      </c>
      <c r="AL23" s="227"/>
      <c r="AM23" s="227"/>
      <c r="AN23" s="239" t="str">
        <f t="shared" si="4"/>
        <v/>
      </c>
      <c r="AO23" s="239"/>
      <c r="AP23" s="239"/>
      <c r="AQ23" s="310" t="str">
        <f>IF(OR(K23=0,AD23=0), "", AD23*VLOOKUP(K23,TableForCSVReference,Library!$CU$1,FALSE))</f>
        <v/>
      </c>
      <c r="AR23" s="310"/>
      <c r="AS23" s="310"/>
      <c r="AT23" s="311" t="str">
        <f>IF(OR(K23=0,AD23=0), "", AD23*VLOOKUP(K23,TableForCSVReference,Library!$CZ$1,FALSE))</f>
        <v/>
      </c>
      <c r="AU23" s="311"/>
      <c r="AV23" s="311"/>
      <c r="AW23" s="239" t="str">
        <f>IF(OR(K23=0,AD23=0), "", IF(AD23*VLOOKUP(K23,TableForCSVReference,Library!$DD$1,FALSE)&gt;AN23,AN23,AD23*VLOOKUP(K23,TableForCSVReference,Library!$DD$1,FALSE)))</f>
        <v/>
      </c>
      <c r="AX23" s="239"/>
      <c r="AY23" s="240"/>
      <c r="BB23" s="284"/>
      <c r="BC23" s="285"/>
      <c r="BD23" s="285"/>
      <c r="BE23" s="285"/>
      <c r="BF23" s="285"/>
      <c r="BG23" s="285"/>
      <c r="BH23" s="285"/>
      <c r="BI23" s="227" t="s">
        <v>399</v>
      </c>
      <c r="BJ23" s="227"/>
      <c r="BK23" s="227"/>
      <c r="BL23" s="227"/>
      <c r="BM23" s="227"/>
      <c r="BN23" s="343" t="str">
        <f>IF(BN20&lt;=0.9*BN19,"Yes","No")</f>
        <v>Yes</v>
      </c>
      <c r="BO23" s="343"/>
      <c r="BP23" s="344"/>
      <c r="BQ23" s="77"/>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77"/>
      <c r="CQ23" s="77"/>
      <c r="CR23" s="77"/>
      <c r="CS23" s="77"/>
      <c r="CT23" s="77"/>
      <c r="CU23" s="77"/>
      <c r="CV23" s="77"/>
      <c r="CW23" s="77"/>
      <c r="CX23" s="77"/>
      <c r="CY23" s="77"/>
      <c r="CZ23" s="77"/>
      <c r="DA23" s="77"/>
      <c r="DB23" s="77"/>
      <c r="DC23" s="80"/>
      <c r="DF23" s="226" t="str">
        <f>IF(EE23=0, "", VLOOKUP(DP23,TableForCSVReference,Library!$BQ$1,FALSE))</f>
        <v/>
      </c>
      <c r="DG23" s="227"/>
      <c r="DH23" s="227"/>
      <c r="DI23" s="227"/>
      <c r="DJ23" s="217">
        <f>CM!D40</f>
        <v>16</v>
      </c>
      <c r="DK23" s="227" t="s">
        <v>102</v>
      </c>
      <c r="DL23" s="227"/>
      <c r="DM23" s="227"/>
      <c r="DN23" s="227"/>
      <c r="DO23" s="227"/>
      <c r="DP23" s="227" t="str">
        <f t="shared" si="5"/>
        <v/>
      </c>
      <c r="DQ23" s="227"/>
      <c r="DR23" s="227"/>
      <c r="DS23" s="227"/>
      <c r="DT23" s="227"/>
      <c r="DU23" s="227"/>
      <c r="DV23" s="227"/>
      <c r="DW23" s="227"/>
      <c r="DX23" s="227"/>
      <c r="DY23" s="227"/>
      <c r="DZ23" s="227"/>
      <c r="EA23" s="227"/>
      <c r="EB23" s="227"/>
      <c r="EC23" s="227"/>
      <c r="ED23" s="227"/>
      <c r="EE23" s="227">
        <f>CM!F40</f>
        <v>0</v>
      </c>
      <c r="EF23" s="227"/>
      <c r="EG23" s="227"/>
      <c r="EH23" s="227"/>
      <c r="EI23" s="227"/>
      <c r="EJ23" s="227"/>
      <c r="EK23" s="227"/>
      <c r="EL23" s="227"/>
      <c r="EM23" s="227"/>
      <c r="EN23" s="227"/>
      <c r="EO23" s="227"/>
      <c r="EP23" s="227"/>
      <c r="EQ23" s="227"/>
      <c r="ER23" s="227"/>
      <c r="ES23" s="227"/>
      <c r="ET23" s="227" t="s">
        <v>102</v>
      </c>
      <c r="EU23" s="227"/>
      <c r="EV23" s="227"/>
      <c r="EW23" s="227"/>
      <c r="EX23" s="241">
        <v>1</v>
      </c>
      <c r="EY23" s="241"/>
      <c r="EZ23" s="241"/>
      <c r="FA23" s="241"/>
      <c r="FB23" s="228">
        <f>CM!AB40</f>
        <v>0</v>
      </c>
      <c r="FC23" s="241"/>
      <c r="FD23" s="241"/>
      <c r="FE23" s="228">
        <f>CM!AF40</f>
        <v>0</v>
      </c>
      <c r="FF23" s="241"/>
      <c r="FG23" s="241"/>
      <c r="FH23" s="239" t="str">
        <f t="shared" si="6"/>
        <v/>
      </c>
      <c r="FI23" s="239"/>
      <c r="FJ23" s="239"/>
      <c r="FK23" s="277">
        <f>CM!AJ40</f>
        <v>0</v>
      </c>
      <c r="FL23" s="277"/>
      <c r="FM23" s="277"/>
      <c r="FN23" s="246">
        <f>CM!AN40</f>
        <v>0</v>
      </c>
      <c r="FO23" s="246"/>
      <c r="FP23" s="246"/>
      <c r="FQ23" s="239" t="str">
        <f>IF(DP23="", "", IF(VLOOKUP(DP23,TableforIncentiveRatesandCaps,7,FALSE)*FK23&gt;FH23,FH23,VLOOKUP(DP23,TableforIncentiveRatesandCaps,7,FALSE)*FK23))</f>
        <v/>
      </c>
      <c r="FR23" s="239"/>
      <c r="FS23" s="240"/>
    </row>
    <row r="24" spans="1:202" ht="15" customHeight="1">
      <c r="A24" s="226" t="str">
        <f>IF(K24=0, "", VLOOKUP(K24,TableForCSVReference,Library!$BQ$1,FALSE))</f>
        <v/>
      </c>
      <c r="B24" s="227"/>
      <c r="C24" s="227"/>
      <c r="D24" s="227"/>
      <c r="E24" s="217">
        <f>PP!D40</f>
        <v>18</v>
      </c>
      <c r="F24" s="227">
        <f>PP!F40</f>
        <v>0</v>
      </c>
      <c r="G24" s="227"/>
      <c r="H24" s="227"/>
      <c r="I24" s="227"/>
      <c r="J24" s="227"/>
      <c r="K24" s="227">
        <f>PP!J40</f>
        <v>0</v>
      </c>
      <c r="L24" s="227"/>
      <c r="M24" s="227"/>
      <c r="N24" s="227"/>
      <c r="O24" s="227"/>
      <c r="P24" s="227"/>
      <c r="Q24" s="227"/>
      <c r="R24" s="227"/>
      <c r="S24" s="227"/>
      <c r="T24" s="227"/>
      <c r="U24" s="227"/>
      <c r="V24" s="227"/>
      <c r="W24" s="227"/>
      <c r="X24" s="227"/>
      <c r="Y24" s="227"/>
      <c r="Z24" s="227" t="str">
        <f>IF(K24=0,"",VLOOKUP(K24,TableForCSVReference,Library!$DH$1,FALSE))</f>
        <v/>
      </c>
      <c r="AA24" s="227"/>
      <c r="AB24" s="227"/>
      <c r="AC24" s="227"/>
      <c r="AD24" s="227">
        <f>PP!AC40</f>
        <v>0</v>
      </c>
      <c r="AE24" s="227"/>
      <c r="AF24" s="227"/>
      <c r="AG24" s="227"/>
      <c r="AH24" s="309">
        <f>PP!AF40</f>
        <v>0</v>
      </c>
      <c r="AI24" s="309"/>
      <c r="AJ24" s="309"/>
      <c r="AK24" s="309">
        <f>PP!AJ40</f>
        <v>0</v>
      </c>
      <c r="AL24" s="227"/>
      <c r="AM24" s="227"/>
      <c r="AN24" s="239" t="str">
        <f t="shared" si="4"/>
        <v/>
      </c>
      <c r="AO24" s="239"/>
      <c r="AP24" s="239"/>
      <c r="AQ24" s="310" t="str">
        <f>IF(OR(K24=0,AD24=0), "", AD24*VLOOKUP(K24,TableForCSVReference,Library!$CU$1,FALSE))</f>
        <v/>
      </c>
      <c r="AR24" s="310"/>
      <c r="AS24" s="310"/>
      <c r="AT24" s="311" t="str">
        <f>IF(OR(K24=0,AD24=0), "", AD24*VLOOKUP(K24,TableForCSVReference,Library!$CZ$1,FALSE))</f>
        <v/>
      </c>
      <c r="AU24" s="311"/>
      <c r="AV24" s="311"/>
      <c r="AW24" s="239" t="str">
        <f>IF(OR(K24=0,AD24=0), "", IF(AD24*VLOOKUP(K24,TableForCSVReference,Library!$DD$1,FALSE)&gt;AN24,AN24,AD24*VLOOKUP(K24,TableForCSVReference,Library!$DD$1,FALSE)))</f>
        <v/>
      </c>
      <c r="AX24" s="239"/>
      <c r="AY24" s="240"/>
      <c r="BB24" s="286"/>
      <c r="BC24" s="287"/>
      <c r="BD24" s="287"/>
      <c r="BE24" s="287"/>
      <c r="BF24" s="287"/>
      <c r="BG24" s="287"/>
      <c r="BH24" s="287"/>
      <c r="BI24" s="342" t="s">
        <v>400</v>
      </c>
      <c r="BJ24" s="342"/>
      <c r="BK24" s="342"/>
      <c r="BL24" s="342"/>
      <c r="BM24" s="342"/>
      <c r="BN24" s="345" t="str">
        <f>IF(BN21&lt;=0.9*BN22,"Yes","No")</f>
        <v>Yes</v>
      </c>
      <c r="BO24" s="345"/>
      <c r="BP24" s="346"/>
      <c r="BQ24" s="77"/>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77"/>
      <c r="CQ24" s="77"/>
      <c r="CR24" s="77"/>
      <c r="CS24" s="77"/>
      <c r="CT24" s="77"/>
      <c r="CU24" s="77"/>
      <c r="CV24" s="77"/>
      <c r="CW24" s="77"/>
      <c r="CX24" s="77"/>
      <c r="CY24" s="77"/>
      <c r="CZ24" s="77"/>
      <c r="DA24" s="77"/>
      <c r="DB24" s="77"/>
      <c r="DC24" s="80"/>
      <c r="DF24" s="226" t="str">
        <f>IF(EE24=0, "", VLOOKUP(DP24,TableForCSVReference,Library!$BQ$1,FALSE))</f>
        <v/>
      </c>
      <c r="DG24" s="227"/>
      <c r="DH24" s="227"/>
      <c r="DI24" s="227"/>
      <c r="DJ24" s="217">
        <f>CM!D41</f>
        <v>17</v>
      </c>
      <c r="DK24" s="227" t="s">
        <v>102</v>
      </c>
      <c r="DL24" s="227"/>
      <c r="DM24" s="227"/>
      <c r="DN24" s="227"/>
      <c r="DO24" s="227"/>
      <c r="DP24" s="227" t="str">
        <f t="shared" si="5"/>
        <v/>
      </c>
      <c r="DQ24" s="227"/>
      <c r="DR24" s="227"/>
      <c r="DS24" s="227"/>
      <c r="DT24" s="227"/>
      <c r="DU24" s="227"/>
      <c r="DV24" s="227"/>
      <c r="DW24" s="227"/>
      <c r="DX24" s="227"/>
      <c r="DY24" s="227"/>
      <c r="DZ24" s="227"/>
      <c r="EA24" s="227"/>
      <c r="EB24" s="227"/>
      <c r="EC24" s="227"/>
      <c r="ED24" s="227"/>
      <c r="EE24" s="227">
        <f>CM!F41</f>
        <v>0</v>
      </c>
      <c r="EF24" s="227"/>
      <c r="EG24" s="227"/>
      <c r="EH24" s="227"/>
      <c r="EI24" s="227"/>
      <c r="EJ24" s="227"/>
      <c r="EK24" s="227"/>
      <c r="EL24" s="227"/>
      <c r="EM24" s="227"/>
      <c r="EN24" s="227"/>
      <c r="EO24" s="227"/>
      <c r="EP24" s="227"/>
      <c r="EQ24" s="227"/>
      <c r="ER24" s="227"/>
      <c r="ES24" s="227"/>
      <c r="ET24" s="227" t="s">
        <v>102</v>
      </c>
      <c r="EU24" s="227"/>
      <c r="EV24" s="227"/>
      <c r="EW24" s="227"/>
      <c r="EX24" s="241">
        <v>1</v>
      </c>
      <c r="EY24" s="241"/>
      <c r="EZ24" s="241"/>
      <c r="FA24" s="241"/>
      <c r="FB24" s="228">
        <f>CM!AB41</f>
        <v>0</v>
      </c>
      <c r="FC24" s="241"/>
      <c r="FD24" s="241"/>
      <c r="FE24" s="228">
        <f>CM!AF41</f>
        <v>0</v>
      </c>
      <c r="FF24" s="241"/>
      <c r="FG24" s="241"/>
      <c r="FH24" s="239" t="str">
        <f t="shared" si="6"/>
        <v/>
      </c>
      <c r="FI24" s="239"/>
      <c r="FJ24" s="239"/>
      <c r="FK24" s="277">
        <f>CM!AJ41</f>
        <v>0</v>
      </c>
      <c r="FL24" s="277"/>
      <c r="FM24" s="277"/>
      <c r="FN24" s="246">
        <f>CM!AN41</f>
        <v>0</v>
      </c>
      <c r="FO24" s="246"/>
      <c r="FP24" s="246"/>
      <c r="FQ24" s="239" t="str">
        <f>IF(DP24="", "", IF(VLOOKUP(DP24,TableforIncentiveRatesandCaps,7,FALSE)*FK24&gt;FH24,FH24,VLOOKUP(DP24,TableforIncentiveRatesandCaps,7,FALSE)*FK24))</f>
        <v/>
      </c>
      <c r="FR24" s="239"/>
      <c r="FS24" s="240"/>
    </row>
    <row r="25" spans="1:202" ht="15" customHeight="1">
      <c r="A25" s="226" t="str">
        <f>IF(K25=0, "", VLOOKUP(K25,TableForCSVReference,Library!$BQ$1,FALSE))</f>
        <v/>
      </c>
      <c r="B25" s="227"/>
      <c r="C25" s="227"/>
      <c r="D25" s="227"/>
      <c r="E25" s="217">
        <f>PP!D41</f>
        <v>19</v>
      </c>
      <c r="F25" s="227">
        <f>PP!F41</f>
        <v>0</v>
      </c>
      <c r="G25" s="227"/>
      <c r="H25" s="227"/>
      <c r="I25" s="227"/>
      <c r="J25" s="227"/>
      <c r="K25" s="227">
        <f>PP!J41</f>
        <v>0</v>
      </c>
      <c r="L25" s="227"/>
      <c r="M25" s="227"/>
      <c r="N25" s="227"/>
      <c r="O25" s="227"/>
      <c r="P25" s="227"/>
      <c r="Q25" s="227"/>
      <c r="R25" s="227"/>
      <c r="S25" s="227"/>
      <c r="T25" s="227"/>
      <c r="U25" s="227"/>
      <c r="V25" s="227"/>
      <c r="W25" s="227"/>
      <c r="X25" s="227"/>
      <c r="Y25" s="227"/>
      <c r="Z25" s="227" t="str">
        <f>IF(K25=0,"",VLOOKUP(K25,TableForCSVReference,Library!$DH$1,FALSE))</f>
        <v/>
      </c>
      <c r="AA25" s="227"/>
      <c r="AB25" s="227"/>
      <c r="AC25" s="227"/>
      <c r="AD25" s="227">
        <f>PP!AC41</f>
        <v>0</v>
      </c>
      <c r="AE25" s="227"/>
      <c r="AF25" s="227"/>
      <c r="AG25" s="227"/>
      <c r="AH25" s="309">
        <f>PP!AF41</f>
        <v>0</v>
      </c>
      <c r="AI25" s="309"/>
      <c r="AJ25" s="309"/>
      <c r="AK25" s="309">
        <f>PP!AJ41</f>
        <v>0</v>
      </c>
      <c r="AL25" s="227"/>
      <c r="AM25" s="227"/>
      <c r="AN25" s="239" t="str">
        <f t="shared" si="4"/>
        <v/>
      </c>
      <c r="AO25" s="239"/>
      <c r="AP25" s="239"/>
      <c r="AQ25" s="310" t="str">
        <f>IF(OR(K25=0,AD25=0), "", AD25*VLOOKUP(K25,TableForCSVReference,Library!$CU$1,FALSE))</f>
        <v/>
      </c>
      <c r="AR25" s="310"/>
      <c r="AS25" s="310"/>
      <c r="AT25" s="311" t="str">
        <f>IF(OR(K25=0,AD25=0), "", AD25*VLOOKUP(K25,TableForCSVReference,Library!$CZ$1,FALSE))</f>
        <v/>
      </c>
      <c r="AU25" s="311"/>
      <c r="AV25" s="311"/>
      <c r="AW25" s="239" t="str">
        <f>IF(OR(K25=0,AD25=0), "", IF(AD25*VLOOKUP(K25,TableForCSVReference,Library!$DD$1,FALSE)&gt;AN25,AN25,AD25*VLOOKUP(K25,TableForCSVReference,Library!$DD$1,FALSE)))</f>
        <v/>
      </c>
      <c r="AX25" s="239"/>
      <c r="AY25" s="240"/>
      <c r="BB25" s="76"/>
      <c r="BC25" s="77"/>
      <c r="BD25" s="77"/>
      <c r="BE25" s="77"/>
      <c r="BF25" s="77"/>
      <c r="BG25" s="77"/>
      <c r="BH25" s="77"/>
      <c r="BI25" s="77"/>
      <c r="BJ25" s="77"/>
      <c r="BK25" s="77"/>
      <c r="BL25" s="77"/>
      <c r="BM25" s="77"/>
      <c r="BN25" s="77"/>
      <c r="BO25" s="77"/>
      <c r="BP25" s="77"/>
      <c r="BQ25" s="77"/>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77"/>
      <c r="CQ25" s="77"/>
      <c r="CR25" s="77"/>
      <c r="CS25" s="77"/>
      <c r="CT25" s="77"/>
      <c r="CU25" s="77"/>
      <c r="CV25" s="77"/>
      <c r="CW25" s="77"/>
      <c r="CX25" s="77"/>
      <c r="CY25" s="77"/>
      <c r="CZ25" s="77"/>
      <c r="DA25" s="77"/>
      <c r="DB25" s="77"/>
      <c r="DC25" s="80"/>
      <c r="DF25" s="226" t="str">
        <f>IF(EE25=0, "", VLOOKUP(DP25,TableForCSVReference,Library!$BQ$1,FALSE))</f>
        <v/>
      </c>
      <c r="DG25" s="227"/>
      <c r="DH25" s="227"/>
      <c r="DI25" s="227"/>
      <c r="DJ25" s="217">
        <f>CM!D42</f>
        <v>18</v>
      </c>
      <c r="DK25" s="227" t="s">
        <v>102</v>
      </c>
      <c r="DL25" s="227"/>
      <c r="DM25" s="227"/>
      <c r="DN25" s="227"/>
      <c r="DO25" s="227"/>
      <c r="DP25" s="227" t="str">
        <f t="shared" si="5"/>
        <v/>
      </c>
      <c r="DQ25" s="227"/>
      <c r="DR25" s="227"/>
      <c r="DS25" s="227"/>
      <c r="DT25" s="227"/>
      <c r="DU25" s="227"/>
      <c r="DV25" s="227"/>
      <c r="DW25" s="227"/>
      <c r="DX25" s="227"/>
      <c r="DY25" s="227"/>
      <c r="DZ25" s="227"/>
      <c r="EA25" s="227"/>
      <c r="EB25" s="227"/>
      <c r="EC25" s="227"/>
      <c r="ED25" s="227"/>
      <c r="EE25" s="227">
        <f>CM!F42</f>
        <v>0</v>
      </c>
      <c r="EF25" s="227"/>
      <c r="EG25" s="227"/>
      <c r="EH25" s="227"/>
      <c r="EI25" s="227"/>
      <c r="EJ25" s="227"/>
      <c r="EK25" s="227"/>
      <c r="EL25" s="227"/>
      <c r="EM25" s="227"/>
      <c r="EN25" s="227"/>
      <c r="EO25" s="227"/>
      <c r="EP25" s="227"/>
      <c r="EQ25" s="227"/>
      <c r="ER25" s="227"/>
      <c r="ES25" s="227"/>
      <c r="ET25" s="227" t="s">
        <v>102</v>
      </c>
      <c r="EU25" s="227"/>
      <c r="EV25" s="227"/>
      <c r="EW25" s="227"/>
      <c r="EX25" s="241">
        <v>1</v>
      </c>
      <c r="EY25" s="241"/>
      <c r="EZ25" s="241"/>
      <c r="FA25" s="241"/>
      <c r="FB25" s="228">
        <f>CM!AB42</f>
        <v>0</v>
      </c>
      <c r="FC25" s="241"/>
      <c r="FD25" s="241"/>
      <c r="FE25" s="228">
        <f>CM!AF42</f>
        <v>0</v>
      </c>
      <c r="FF25" s="241"/>
      <c r="FG25" s="241"/>
      <c r="FH25" s="239" t="str">
        <f t="shared" si="6"/>
        <v/>
      </c>
      <c r="FI25" s="239"/>
      <c r="FJ25" s="239"/>
      <c r="FK25" s="277">
        <f>CM!AJ42</f>
        <v>0</v>
      </c>
      <c r="FL25" s="277"/>
      <c r="FM25" s="277"/>
      <c r="FN25" s="246">
        <f>CM!AN42</f>
        <v>0</v>
      </c>
      <c r="FO25" s="246"/>
      <c r="FP25" s="246"/>
      <c r="FQ25" s="239" t="str">
        <f>IF(DP25="", "", IF(VLOOKUP(DP25,TableforIncentiveRatesandCaps,7,FALSE)*FK25&gt;FH25,FH25,VLOOKUP(DP25,TableforIncentiveRatesandCaps,7,FALSE)*FK25))</f>
        <v/>
      </c>
      <c r="FR25" s="239"/>
      <c r="FS25" s="240"/>
    </row>
    <row r="26" spans="1:202" ht="15" customHeight="1">
      <c r="A26" s="226" t="str">
        <f>IF(K26=0, "", VLOOKUP(K26,TableForCSVReference,Library!$BQ$1,FALSE))</f>
        <v/>
      </c>
      <c r="B26" s="227"/>
      <c r="C26" s="227"/>
      <c r="D26" s="227"/>
      <c r="E26" s="217">
        <f>PP!D42</f>
        <v>20</v>
      </c>
      <c r="F26" s="227">
        <f>PP!F42</f>
        <v>0</v>
      </c>
      <c r="G26" s="227"/>
      <c r="H26" s="227"/>
      <c r="I26" s="227"/>
      <c r="J26" s="227"/>
      <c r="K26" s="227">
        <f>PP!J42</f>
        <v>0</v>
      </c>
      <c r="L26" s="227"/>
      <c r="M26" s="227"/>
      <c r="N26" s="227"/>
      <c r="O26" s="227"/>
      <c r="P26" s="227"/>
      <c r="Q26" s="227"/>
      <c r="R26" s="227"/>
      <c r="S26" s="227"/>
      <c r="T26" s="227"/>
      <c r="U26" s="227"/>
      <c r="V26" s="227"/>
      <c r="W26" s="227"/>
      <c r="X26" s="227"/>
      <c r="Y26" s="227"/>
      <c r="Z26" s="227" t="str">
        <f>IF(K26=0,"",VLOOKUP(K26,TableForCSVReference,Library!$DH$1,FALSE))</f>
        <v/>
      </c>
      <c r="AA26" s="227"/>
      <c r="AB26" s="227"/>
      <c r="AC26" s="227"/>
      <c r="AD26" s="227">
        <f>PP!AC42</f>
        <v>0</v>
      </c>
      <c r="AE26" s="227"/>
      <c r="AF26" s="227"/>
      <c r="AG26" s="227"/>
      <c r="AH26" s="309">
        <f>PP!AF42</f>
        <v>0</v>
      </c>
      <c r="AI26" s="309"/>
      <c r="AJ26" s="309"/>
      <c r="AK26" s="309">
        <f>PP!AJ42</f>
        <v>0</v>
      </c>
      <c r="AL26" s="227"/>
      <c r="AM26" s="227"/>
      <c r="AN26" s="239" t="str">
        <f t="shared" si="4"/>
        <v/>
      </c>
      <c r="AO26" s="239"/>
      <c r="AP26" s="239"/>
      <c r="AQ26" s="310" t="str">
        <f>IF(OR(K26=0,AD26=0), "", AD26*VLOOKUP(K26,TableForCSVReference,Library!$CU$1,FALSE))</f>
        <v/>
      </c>
      <c r="AR26" s="310"/>
      <c r="AS26" s="310"/>
      <c r="AT26" s="311" t="str">
        <f>IF(OR(K26=0,AD26=0), "", AD26*VLOOKUP(K26,TableForCSVReference,Library!$CZ$1,FALSE))</f>
        <v/>
      </c>
      <c r="AU26" s="311"/>
      <c r="AV26" s="311"/>
      <c r="AW26" s="239" t="str">
        <f>IF(OR(K26=0,AD26=0), "", IF(AD26*VLOOKUP(K26,TableForCSVReference,Library!$DD$1,FALSE)&gt;AN26,AN26,AD26*VLOOKUP(K26,TableForCSVReference,Library!$DD$1,FALSE)))</f>
        <v/>
      </c>
      <c r="AX26" s="239"/>
      <c r="AY26" s="240"/>
      <c r="BB26" s="76"/>
      <c r="BC26" s="77"/>
      <c r="BD26" s="77"/>
      <c r="BE26" s="77"/>
      <c r="BF26" s="77"/>
      <c r="BG26" s="77"/>
      <c r="BH26" s="77"/>
      <c r="BI26" s="77"/>
      <c r="BJ26" s="77"/>
      <c r="BK26" s="77"/>
      <c r="BL26" s="77"/>
      <c r="BM26" s="77"/>
      <c r="BN26" s="77"/>
      <c r="BO26" s="77"/>
      <c r="BP26" s="77"/>
      <c r="BQ26" s="77"/>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77"/>
      <c r="CQ26" s="77"/>
      <c r="CR26" s="77"/>
      <c r="CS26" s="77"/>
      <c r="CT26" s="77"/>
      <c r="CU26" s="77"/>
      <c r="CV26" s="77"/>
      <c r="CW26" s="77"/>
      <c r="CX26" s="77"/>
      <c r="CY26" s="77"/>
      <c r="CZ26" s="77"/>
      <c r="DA26" s="77"/>
      <c r="DB26" s="77"/>
      <c r="DC26" s="80"/>
      <c r="DF26" s="226" t="str">
        <f>IF(EE26=0, "", VLOOKUP(DP26,TableForCSVReference,Library!$BQ$1,FALSE))</f>
        <v/>
      </c>
      <c r="DG26" s="227"/>
      <c r="DH26" s="227"/>
      <c r="DI26" s="227"/>
      <c r="DJ26" s="217">
        <f>CM!D43</f>
        <v>19</v>
      </c>
      <c r="DK26" s="227" t="s">
        <v>102</v>
      </c>
      <c r="DL26" s="227"/>
      <c r="DM26" s="227"/>
      <c r="DN26" s="227"/>
      <c r="DO26" s="227"/>
      <c r="DP26" s="227" t="str">
        <f t="shared" si="5"/>
        <v/>
      </c>
      <c r="DQ26" s="227"/>
      <c r="DR26" s="227"/>
      <c r="DS26" s="227"/>
      <c r="DT26" s="227"/>
      <c r="DU26" s="227"/>
      <c r="DV26" s="227"/>
      <c r="DW26" s="227"/>
      <c r="DX26" s="227"/>
      <c r="DY26" s="227"/>
      <c r="DZ26" s="227"/>
      <c r="EA26" s="227"/>
      <c r="EB26" s="227"/>
      <c r="EC26" s="227"/>
      <c r="ED26" s="227"/>
      <c r="EE26" s="227">
        <f>CM!F43</f>
        <v>0</v>
      </c>
      <c r="EF26" s="227"/>
      <c r="EG26" s="227"/>
      <c r="EH26" s="227"/>
      <c r="EI26" s="227"/>
      <c r="EJ26" s="227"/>
      <c r="EK26" s="227"/>
      <c r="EL26" s="227"/>
      <c r="EM26" s="227"/>
      <c r="EN26" s="227"/>
      <c r="EO26" s="227"/>
      <c r="EP26" s="227"/>
      <c r="EQ26" s="227"/>
      <c r="ER26" s="227"/>
      <c r="ES26" s="227"/>
      <c r="ET26" s="227" t="s">
        <v>102</v>
      </c>
      <c r="EU26" s="227"/>
      <c r="EV26" s="227"/>
      <c r="EW26" s="227"/>
      <c r="EX26" s="241">
        <v>1</v>
      </c>
      <c r="EY26" s="241"/>
      <c r="EZ26" s="241"/>
      <c r="FA26" s="241"/>
      <c r="FB26" s="228">
        <f>CM!AB43</f>
        <v>0</v>
      </c>
      <c r="FC26" s="241"/>
      <c r="FD26" s="241"/>
      <c r="FE26" s="228">
        <f>CM!AF43</f>
        <v>0</v>
      </c>
      <c r="FF26" s="241"/>
      <c r="FG26" s="241"/>
      <c r="FH26" s="239" t="str">
        <f t="shared" si="6"/>
        <v/>
      </c>
      <c r="FI26" s="239"/>
      <c r="FJ26" s="239"/>
      <c r="FK26" s="277">
        <f>CM!AJ43</f>
        <v>0</v>
      </c>
      <c r="FL26" s="277"/>
      <c r="FM26" s="277"/>
      <c r="FN26" s="246">
        <f>CM!AN43</f>
        <v>0</v>
      </c>
      <c r="FO26" s="246"/>
      <c r="FP26" s="246"/>
      <c r="FQ26" s="239" t="str">
        <f>IF(DP26="", "", IF(VLOOKUP(DP26,TableforIncentiveRatesandCaps,7,FALSE)*FK26&gt;FH26,FH26,VLOOKUP(DP26,TableforIncentiveRatesandCaps,7,FALSE)*FK26))</f>
        <v/>
      </c>
      <c r="FR26" s="239"/>
      <c r="FS26" s="240"/>
    </row>
    <row r="27" spans="1:202" ht="15" customHeight="1" thickBot="1">
      <c r="A27" s="226" t="str">
        <f>IF(K27=0, "", VLOOKUP(K27,TableForCSVReference,Library!$BQ$1,FALSE))</f>
        <v/>
      </c>
      <c r="B27" s="227"/>
      <c r="C27" s="227"/>
      <c r="D27" s="227"/>
      <c r="E27" s="217">
        <f>PP!D43</f>
        <v>21</v>
      </c>
      <c r="F27" s="227">
        <f>PP!F43</f>
        <v>0</v>
      </c>
      <c r="G27" s="227"/>
      <c r="H27" s="227"/>
      <c r="I27" s="227"/>
      <c r="J27" s="227"/>
      <c r="K27" s="227">
        <f>PP!J43</f>
        <v>0</v>
      </c>
      <c r="L27" s="227"/>
      <c r="M27" s="227"/>
      <c r="N27" s="227"/>
      <c r="O27" s="227"/>
      <c r="P27" s="227"/>
      <c r="Q27" s="227"/>
      <c r="R27" s="227"/>
      <c r="S27" s="227"/>
      <c r="T27" s="227"/>
      <c r="U27" s="227"/>
      <c r="V27" s="227"/>
      <c r="W27" s="227"/>
      <c r="X27" s="227"/>
      <c r="Y27" s="227"/>
      <c r="Z27" s="227" t="str">
        <f>IF(K27=0,"",VLOOKUP(K27,TableForCSVReference,Library!$DH$1,FALSE))</f>
        <v/>
      </c>
      <c r="AA27" s="227"/>
      <c r="AB27" s="227"/>
      <c r="AC27" s="227"/>
      <c r="AD27" s="227">
        <f>PP!AC43</f>
        <v>0</v>
      </c>
      <c r="AE27" s="227"/>
      <c r="AF27" s="227"/>
      <c r="AG27" s="227"/>
      <c r="AH27" s="309">
        <f>PP!AF43</f>
        <v>0</v>
      </c>
      <c r="AI27" s="309"/>
      <c r="AJ27" s="309"/>
      <c r="AK27" s="309">
        <f>PP!AJ43</f>
        <v>0</v>
      </c>
      <c r="AL27" s="227"/>
      <c r="AM27" s="227"/>
      <c r="AN27" s="239" t="str">
        <f t="shared" si="4"/>
        <v/>
      </c>
      <c r="AO27" s="239"/>
      <c r="AP27" s="239"/>
      <c r="AQ27" s="310" t="str">
        <f>IF(OR(K27=0,AD27=0), "", AD27*VLOOKUP(K27,TableForCSVReference,Library!$CU$1,FALSE))</f>
        <v/>
      </c>
      <c r="AR27" s="310"/>
      <c r="AS27" s="310"/>
      <c r="AT27" s="311" t="str">
        <f>IF(OR(K27=0,AD27=0), "", AD27*VLOOKUP(K27,TableForCSVReference,Library!$CZ$1,FALSE))</f>
        <v/>
      </c>
      <c r="AU27" s="311"/>
      <c r="AV27" s="311"/>
      <c r="AW27" s="239" t="str">
        <f>IF(OR(K27=0,AD27=0), "", IF(AD27*VLOOKUP(K27,TableForCSVReference,Library!$DD$1,FALSE)&gt;AN27,AN27,AD27*VLOOKUP(K27,TableForCSVReference,Library!$DD$1,FALSE)))</f>
        <v/>
      </c>
      <c r="AX27" s="239"/>
      <c r="AY27" s="240"/>
      <c r="BB27" s="76"/>
      <c r="BC27" s="77"/>
      <c r="BD27" s="77"/>
      <c r="BE27" s="77"/>
      <c r="BF27" s="77"/>
      <c r="BG27" s="77"/>
      <c r="BH27" s="77"/>
      <c r="BI27" s="77"/>
      <c r="BJ27" s="77"/>
      <c r="BK27" s="77"/>
      <c r="BL27" s="77"/>
      <c r="BM27" s="77"/>
      <c r="BN27" s="77"/>
      <c r="BO27" s="77"/>
      <c r="BP27" s="77"/>
      <c r="BQ27" s="77"/>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77"/>
      <c r="CQ27" s="77"/>
      <c r="CR27" s="77"/>
      <c r="CS27" s="77"/>
      <c r="CT27" s="77"/>
      <c r="CU27" s="77"/>
      <c r="CV27" s="77"/>
      <c r="CW27" s="77"/>
      <c r="CX27" s="77"/>
      <c r="CY27" s="77"/>
      <c r="CZ27" s="77"/>
      <c r="DA27" s="77"/>
      <c r="DB27" s="77"/>
      <c r="DC27" s="80"/>
      <c r="DF27" s="256" t="str">
        <f>IF(EE27=0, "", VLOOKUP(DP27,TableForCSVReference,Library!$BQ$1,FALSE))</f>
        <v/>
      </c>
      <c r="DG27" s="257"/>
      <c r="DH27" s="257"/>
      <c r="DI27" s="257"/>
      <c r="DJ27" s="218">
        <f>CM!D44</f>
        <v>20</v>
      </c>
      <c r="DK27" s="257" t="s">
        <v>102</v>
      </c>
      <c r="DL27" s="257"/>
      <c r="DM27" s="257"/>
      <c r="DN27" s="257"/>
      <c r="DO27" s="257"/>
      <c r="DP27" s="257" t="str">
        <f t="shared" si="5"/>
        <v/>
      </c>
      <c r="DQ27" s="257"/>
      <c r="DR27" s="257"/>
      <c r="DS27" s="257"/>
      <c r="DT27" s="257"/>
      <c r="DU27" s="257"/>
      <c r="DV27" s="257"/>
      <c r="DW27" s="257"/>
      <c r="DX27" s="257"/>
      <c r="DY27" s="257"/>
      <c r="DZ27" s="257"/>
      <c r="EA27" s="257"/>
      <c r="EB27" s="257"/>
      <c r="EC27" s="257"/>
      <c r="ED27" s="257"/>
      <c r="EE27" s="257">
        <f>CM!F44</f>
        <v>0</v>
      </c>
      <c r="EF27" s="257"/>
      <c r="EG27" s="257"/>
      <c r="EH27" s="257"/>
      <c r="EI27" s="257"/>
      <c r="EJ27" s="257"/>
      <c r="EK27" s="257"/>
      <c r="EL27" s="257"/>
      <c r="EM27" s="257"/>
      <c r="EN27" s="257"/>
      <c r="EO27" s="257"/>
      <c r="EP27" s="257"/>
      <c r="EQ27" s="257"/>
      <c r="ER27" s="257"/>
      <c r="ES27" s="257"/>
      <c r="ET27" s="257" t="s">
        <v>102</v>
      </c>
      <c r="EU27" s="257"/>
      <c r="EV27" s="257"/>
      <c r="EW27" s="257"/>
      <c r="EX27" s="232">
        <v>1</v>
      </c>
      <c r="EY27" s="232"/>
      <c r="EZ27" s="232"/>
      <c r="FA27" s="232"/>
      <c r="FB27" s="334">
        <f>CM!AB44</f>
        <v>0</v>
      </c>
      <c r="FC27" s="232"/>
      <c r="FD27" s="232"/>
      <c r="FE27" s="334">
        <f>CM!AF44</f>
        <v>0</v>
      </c>
      <c r="FF27" s="232"/>
      <c r="FG27" s="232"/>
      <c r="FH27" s="305" t="str">
        <f t="shared" si="6"/>
        <v/>
      </c>
      <c r="FI27" s="305"/>
      <c r="FJ27" s="305"/>
      <c r="FK27" s="358">
        <f>CM!AJ44</f>
        <v>0</v>
      </c>
      <c r="FL27" s="358"/>
      <c r="FM27" s="358"/>
      <c r="FN27" s="359">
        <f>CM!AN44</f>
        <v>0</v>
      </c>
      <c r="FO27" s="359"/>
      <c r="FP27" s="359"/>
      <c r="FQ27" s="305" t="str">
        <f>IF(DP27="", "", IF(VLOOKUP(DP27,TableforIncentiveRatesandCaps,7,FALSE)*FK27&gt;FH27,FH27,VLOOKUP(DP27,TableforIncentiveRatesandCaps,7,FALSE)*FK27))</f>
        <v/>
      </c>
      <c r="FR27" s="305"/>
      <c r="FS27" s="306"/>
    </row>
    <row r="28" spans="1:202" ht="15" customHeight="1">
      <c r="A28" s="226" t="str">
        <f>IF(K28=0, "", VLOOKUP(K28,TableForCSVReference,Library!$BQ$1,FALSE))</f>
        <v/>
      </c>
      <c r="B28" s="227"/>
      <c r="C28" s="227"/>
      <c r="D28" s="227"/>
      <c r="E28" s="217">
        <f>PP!D44</f>
        <v>22</v>
      </c>
      <c r="F28" s="227">
        <f>PP!F44</f>
        <v>0</v>
      </c>
      <c r="G28" s="227"/>
      <c r="H28" s="227"/>
      <c r="I28" s="227"/>
      <c r="J28" s="227"/>
      <c r="K28" s="227">
        <f>PP!J44</f>
        <v>0</v>
      </c>
      <c r="L28" s="227"/>
      <c r="M28" s="227"/>
      <c r="N28" s="227"/>
      <c r="O28" s="227"/>
      <c r="P28" s="227"/>
      <c r="Q28" s="227"/>
      <c r="R28" s="227"/>
      <c r="S28" s="227"/>
      <c r="T28" s="227"/>
      <c r="U28" s="227"/>
      <c r="V28" s="227"/>
      <c r="W28" s="227"/>
      <c r="X28" s="227"/>
      <c r="Y28" s="227"/>
      <c r="Z28" s="227" t="str">
        <f>IF(K28=0,"",VLOOKUP(K28,TableForCSVReference,Library!$DH$1,FALSE))</f>
        <v/>
      </c>
      <c r="AA28" s="227"/>
      <c r="AB28" s="227"/>
      <c r="AC28" s="227"/>
      <c r="AD28" s="227">
        <f>PP!AC44</f>
        <v>0</v>
      </c>
      <c r="AE28" s="227"/>
      <c r="AF28" s="227"/>
      <c r="AG28" s="227"/>
      <c r="AH28" s="309">
        <f>PP!AF44</f>
        <v>0</v>
      </c>
      <c r="AI28" s="309"/>
      <c r="AJ28" s="309"/>
      <c r="AK28" s="309">
        <f>PP!AJ44</f>
        <v>0</v>
      </c>
      <c r="AL28" s="227"/>
      <c r="AM28" s="227"/>
      <c r="AN28" s="239" t="str">
        <f t="shared" si="4"/>
        <v/>
      </c>
      <c r="AO28" s="239"/>
      <c r="AP28" s="239"/>
      <c r="AQ28" s="310" t="str">
        <f>IF(OR(K28=0,AD28=0), "", AD28*VLOOKUP(K28,TableForCSVReference,Library!$CU$1,FALSE))</f>
        <v/>
      </c>
      <c r="AR28" s="310"/>
      <c r="AS28" s="310"/>
      <c r="AT28" s="311" t="str">
        <f>IF(OR(K28=0,AD28=0), "", AD28*VLOOKUP(K28,TableForCSVReference,Library!$CZ$1,FALSE))</f>
        <v/>
      </c>
      <c r="AU28" s="311"/>
      <c r="AV28" s="311"/>
      <c r="AW28" s="239" t="str">
        <f>IF(OR(K28=0,AD28=0), "", IF(AD28*VLOOKUP(K28,TableForCSVReference,Library!$DD$1,FALSE)&gt;AN28,AN28,AD28*VLOOKUP(K28,TableForCSVReference,Library!$DD$1,FALSE)))</f>
        <v/>
      </c>
      <c r="AX28" s="239"/>
      <c r="AY28" s="240"/>
      <c r="BB28" s="76"/>
      <c r="BC28" s="77"/>
      <c r="BD28" s="77"/>
      <c r="BE28" s="77"/>
      <c r="BF28" s="77"/>
      <c r="BG28" s="77"/>
      <c r="BH28" s="77"/>
      <c r="BI28" s="77"/>
      <c r="BJ28" s="77"/>
      <c r="BK28" s="77"/>
      <c r="BL28" s="77"/>
      <c r="BM28" s="77"/>
      <c r="BN28" s="77"/>
      <c r="BO28" s="77"/>
      <c r="BP28" s="77"/>
      <c r="BQ28" s="77"/>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77"/>
      <c r="CQ28" s="77"/>
      <c r="CR28" s="77"/>
      <c r="CS28" s="77"/>
      <c r="CT28" s="77"/>
      <c r="CU28" s="77"/>
      <c r="CV28" s="77"/>
      <c r="CW28" s="77"/>
      <c r="CX28" s="77"/>
      <c r="CY28" s="77"/>
      <c r="CZ28" s="77"/>
      <c r="DA28" s="77"/>
      <c r="DB28" s="77"/>
      <c r="DC28" s="80"/>
    </row>
    <row r="29" spans="1:202" ht="15" customHeight="1" thickBot="1">
      <c r="A29" s="226" t="str">
        <f>IF(K29=0, "", VLOOKUP(K29,TableForCSVReference,Library!$BQ$1,FALSE))</f>
        <v/>
      </c>
      <c r="B29" s="227"/>
      <c r="C29" s="227"/>
      <c r="D29" s="227"/>
      <c r="E29" s="217">
        <f>PP!D45</f>
        <v>23</v>
      </c>
      <c r="F29" s="227">
        <f>PP!F45</f>
        <v>0</v>
      </c>
      <c r="G29" s="227"/>
      <c r="H29" s="227"/>
      <c r="I29" s="227"/>
      <c r="J29" s="227"/>
      <c r="K29" s="227">
        <f>PP!J45</f>
        <v>0</v>
      </c>
      <c r="L29" s="227"/>
      <c r="M29" s="227"/>
      <c r="N29" s="227"/>
      <c r="O29" s="227"/>
      <c r="P29" s="227"/>
      <c r="Q29" s="227"/>
      <c r="R29" s="227"/>
      <c r="S29" s="227"/>
      <c r="T29" s="227"/>
      <c r="U29" s="227"/>
      <c r="V29" s="227"/>
      <c r="W29" s="227"/>
      <c r="X29" s="227"/>
      <c r="Y29" s="227"/>
      <c r="Z29" s="227" t="str">
        <f>IF(K29=0,"",VLOOKUP(K29,TableForCSVReference,Library!$DH$1,FALSE))</f>
        <v/>
      </c>
      <c r="AA29" s="227"/>
      <c r="AB29" s="227"/>
      <c r="AC29" s="227"/>
      <c r="AD29" s="227">
        <f>PP!AC45</f>
        <v>0</v>
      </c>
      <c r="AE29" s="227"/>
      <c r="AF29" s="227"/>
      <c r="AG29" s="227"/>
      <c r="AH29" s="309">
        <f>PP!AF45</f>
        <v>0</v>
      </c>
      <c r="AI29" s="309"/>
      <c r="AJ29" s="309"/>
      <c r="AK29" s="309">
        <f>PP!AJ45</f>
        <v>0</v>
      </c>
      <c r="AL29" s="227"/>
      <c r="AM29" s="227"/>
      <c r="AN29" s="239" t="str">
        <f t="shared" si="4"/>
        <v/>
      </c>
      <c r="AO29" s="239"/>
      <c r="AP29" s="239"/>
      <c r="AQ29" s="310" t="str">
        <f>IF(OR(K29=0,AD29=0), "", AD29*VLOOKUP(K29,TableForCSVReference,Library!$CU$1,FALSE))</f>
        <v/>
      </c>
      <c r="AR29" s="310"/>
      <c r="AS29" s="310"/>
      <c r="AT29" s="311" t="str">
        <f>IF(OR(K29=0,AD29=0), "", AD29*VLOOKUP(K29,TableForCSVReference,Library!$CZ$1,FALSE))</f>
        <v/>
      </c>
      <c r="AU29" s="311"/>
      <c r="AV29" s="311"/>
      <c r="AW29" s="239" t="str">
        <f>IF(OR(K29=0,AD29=0), "", IF(AD29*VLOOKUP(K29,TableForCSVReference,Library!$DD$1,FALSE)&gt;AN29,AN29,AD29*VLOOKUP(K29,TableForCSVReference,Library!$DD$1,FALSE)))</f>
        <v/>
      </c>
      <c r="AX29" s="239"/>
      <c r="AY29" s="240"/>
      <c r="BB29" s="101"/>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3"/>
    </row>
    <row r="30" spans="1:202" ht="15" customHeight="1">
      <c r="A30" s="226" t="str">
        <f>IF(K30=0, "", VLOOKUP(K30,TableForCSVReference,Library!$BQ$1,FALSE))</f>
        <v/>
      </c>
      <c r="B30" s="227"/>
      <c r="C30" s="227"/>
      <c r="D30" s="227"/>
      <c r="E30" s="217">
        <f>PP!D46</f>
        <v>24</v>
      </c>
      <c r="F30" s="227">
        <f>PP!F46</f>
        <v>0</v>
      </c>
      <c r="G30" s="227"/>
      <c r="H30" s="227"/>
      <c r="I30" s="227"/>
      <c r="J30" s="227"/>
      <c r="K30" s="227">
        <f>PP!J46</f>
        <v>0</v>
      </c>
      <c r="L30" s="227"/>
      <c r="M30" s="227"/>
      <c r="N30" s="227"/>
      <c r="O30" s="227"/>
      <c r="P30" s="227"/>
      <c r="Q30" s="227"/>
      <c r="R30" s="227"/>
      <c r="S30" s="227"/>
      <c r="T30" s="227"/>
      <c r="U30" s="227"/>
      <c r="V30" s="227"/>
      <c r="W30" s="227"/>
      <c r="X30" s="227"/>
      <c r="Y30" s="227"/>
      <c r="Z30" s="227" t="str">
        <f>IF(K30=0,"",VLOOKUP(K30,TableForCSVReference,Library!$DH$1,FALSE))</f>
        <v/>
      </c>
      <c r="AA30" s="227"/>
      <c r="AB30" s="227"/>
      <c r="AC30" s="227"/>
      <c r="AD30" s="227">
        <f>PP!AC46</f>
        <v>0</v>
      </c>
      <c r="AE30" s="227"/>
      <c r="AF30" s="227"/>
      <c r="AG30" s="227"/>
      <c r="AH30" s="309">
        <f>PP!AF46</f>
        <v>0</v>
      </c>
      <c r="AI30" s="309"/>
      <c r="AJ30" s="309"/>
      <c r="AK30" s="309">
        <f>PP!AJ46</f>
        <v>0</v>
      </c>
      <c r="AL30" s="227"/>
      <c r="AM30" s="227"/>
      <c r="AN30" s="239" t="str">
        <f t="shared" si="4"/>
        <v/>
      </c>
      <c r="AO30" s="239"/>
      <c r="AP30" s="239"/>
      <c r="AQ30" s="310" t="str">
        <f>IF(OR(K30=0,AD30=0), "", AD30*VLOOKUP(K30,TableForCSVReference,Library!$CU$1,FALSE))</f>
        <v/>
      </c>
      <c r="AR30" s="310"/>
      <c r="AS30" s="310"/>
      <c r="AT30" s="311" t="str">
        <f>IF(OR(K30=0,AD30=0), "", AD30*VLOOKUP(K30,TableForCSVReference,Library!$CZ$1,FALSE))</f>
        <v/>
      </c>
      <c r="AU30" s="311"/>
      <c r="AV30" s="311"/>
      <c r="AW30" s="239" t="str">
        <f>IF(OR(K30=0,AD30=0), "", IF(AD30*VLOOKUP(K30,TableForCSVReference,Library!$DD$1,FALSE)&gt;AN30,AN30,AD30*VLOOKUP(K30,TableForCSVReference,Library!$DD$1,FALSE)))</f>
        <v/>
      </c>
      <c r="AX30" s="239"/>
      <c r="AY30" s="240"/>
      <c r="BS30" s="87"/>
      <c r="BT30" s="87"/>
      <c r="BU30" s="87"/>
      <c r="BV30" s="87"/>
      <c r="BW30" s="87"/>
      <c r="BX30" s="87"/>
      <c r="BY30" s="88"/>
      <c r="BZ30" s="88"/>
      <c r="CA30" s="88"/>
      <c r="CB30" s="88"/>
      <c r="CC30" s="88"/>
      <c r="CD30" s="88"/>
      <c r="CE30" s="88"/>
      <c r="CF30" s="88"/>
      <c r="CG30" s="88"/>
      <c r="CH30" s="88"/>
      <c r="CI30" s="88"/>
      <c r="CJ30" s="90"/>
      <c r="CK30" s="91"/>
      <c r="CL30" s="89"/>
    </row>
    <row r="31" spans="1:202" ht="15" customHeight="1">
      <c r="A31" s="226" t="str">
        <f>IF(K31=0, "", VLOOKUP(K31,TableForCSVReference,Library!$BQ$1,FALSE))</f>
        <v/>
      </c>
      <c r="B31" s="227"/>
      <c r="C31" s="227"/>
      <c r="D31" s="227"/>
      <c r="E31" s="217">
        <f>PP!D47</f>
        <v>25</v>
      </c>
      <c r="F31" s="227">
        <f>PP!F47</f>
        <v>0</v>
      </c>
      <c r="G31" s="227"/>
      <c r="H31" s="227"/>
      <c r="I31" s="227"/>
      <c r="J31" s="227"/>
      <c r="K31" s="227">
        <f>PP!J47</f>
        <v>0</v>
      </c>
      <c r="L31" s="227"/>
      <c r="M31" s="227"/>
      <c r="N31" s="227"/>
      <c r="O31" s="227"/>
      <c r="P31" s="227"/>
      <c r="Q31" s="227"/>
      <c r="R31" s="227"/>
      <c r="S31" s="227"/>
      <c r="T31" s="227"/>
      <c r="U31" s="227"/>
      <c r="V31" s="227"/>
      <c r="W31" s="227"/>
      <c r="X31" s="227"/>
      <c r="Y31" s="227"/>
      <c r="Z31" s="227" t="str">
        <f>IF(K31=0,"",VLOOKUP(K31,TableForCSVReference,Library!$DH$1,FALSE))</f>
        <v/>
      </c>
      <c r="AA31" s="227"/>
      <c r="AB31" s="227"/>
      <c r="AC31" s="227"/>
      <c r="AD31" s="227">
        <f>PP!AC47</f>
        <v>0</v>
      </c>
      <c r="AE31" s="227"/>
      <c r="AF31" s="227"/>
      <c r="AG31" s="227"/>
      <c r="AH31" s="309">
        <f>PP!AF47</f>
        <v>0</v>
      </c>
      <c r="AI31" s="309"/>
      <c r="AJ31" s="309"/>
      <c r="AK31" s="309">
        <f>PP!AJ47</f>
        <v>0</v>
      </c>
      <c r="AL31" s="227"/>
      <c r="AM31" s="227"/>
      <c r="AN31" s="239" t="str">
        <f t="shared" si="4"/>
        <v/>
      </c>
      <c r="AO31" s="239"/>
      <c r="AP31" s="239"/>
      <c r="AQ31" s="310" t="str">
        <f>IF(OR(K31=0,AD31=0), "", AD31*VLOOKUP(K31,TableForCSVReference,Library!$CU$1,FALSE))</f>
        <v/>
      </c>
      <c r="AR31" s="310"/>
      <c r="AS31" s="310"/>
      <c r="AT31" s="311" t="str">
        <f>IF(OR(K31=0,AD31=0), "", AD31*VLOOKUP(K31,TableForCSVReference,Library!$CZ$1,FALSE))</f>
        <v/>
      </c>
      <c r="AU31" s="311"/>
      <c r="AV31" s="311"/>
      <c r="AW31" s="239" t="str">
        <f>IF(OR(K31=0,AD31=0), "", IF(AD31*VLOOKUP(K31,TableForCSVReference,Library!$DD$1,FALSE)&gt;AN31,AN31,AD31*VLOOKUP(K31,TableForCSVReference,Library!$DD$1,FALSE)))</f>
        <v/>
      </c>
      <c r="AX31" s="239"/>
      <c r="AY31" s="240"/>
      <c r="BS31" s="87"/>
      <c r="BT31" s="87"/>
      <c r="BU31" s="87"/>
      <c r="BV31" s="87"/>
      <c r="BW31" s="87"/>
      <c r="BX31" s="87"/>
      <c r="BY31" s="88"/>
      <c r="BZ31" s="88"/>
      <c r="CA31" s="88"/>
      <c r="CB31" s="88"/>
      <c r="CC31" s="88"/>
      <c r="CD31" s="88"/>
      <c r="CE31" s="88"/>
      <c r="CF31" s="88"/>
      <c r="CG31" s="88"/>
      <c r="CH31" s="88"/>
      <c r="CI31" s="88"/>
      <c r="CJ31" s="90"/>
      <c r="CK31" s="91"/>
      <c r="CL31" s="89"/>
    </row>
    <row r="32" spans="1:202" ht="15" customHeight="1">
      <c r="A32" s="226" t="str">
        <f>IF(K32=0, "", VLOOKUP(K32,TableForCSVReference,Library!$BQ$1,FALSE))</f>
        <v/>
      </c>
      <c r="B32" s="227"/>
      <c r="C32" s="227"/>
      <c r="D32" s="227"/>
      <c r="E32" s="217">
        <f>PP!D48</f>
        <v>26</v>
      </c>
      <c r="F32" s="227">
        <f>PP!F48</f>
        <v>0</v>
      </c>
      <c r="G32" s="227"/>
      <c r="H32" s="227"/>
      <c r="I32" s="227"/>
      <c r="J32" s="227"/>
      <c r="K32" s="227">
        <f>PP!J48</f>
        <v>0</v>
      </c>
      <c r="L32" s="227"/>
      <c r="M32" s="227"/>
      <c r="N32" s="227"/>
      <c r="O32" s="227"/>
      <c r="P32" s="227"/>
      <c r="Q32" s="227"/>
      <c r="R32" s="227"/>
      <c r="S32" s="227"/>
      <c r="T32" s="227"/>
      <c r="U32" s="227"/>
      <c r="V32" s="227"/>
      <c r="W32" s="227"/>
      <c r="X32" s="227"/>
      <c r="Y32" s="227"/>
      <c r="Z32" s="227" t="str">
        <f>IF(K32=0,"",VLOOKUP(K32,TableForCSVReference,Library!$DH$1,FALSE))</f>
        <v/>
      </c>
      <c r="AA32" s="227"/>
      <c r="AB32" s="227"/>
      <c r="AC32" s="227"/>
      <c r="AD32" s="227">
        <f>PP!AC48</f>
        <v>0</v>
      </c>
      <c r="AE32" s="227"/>
      <c r="AF32" s="227"/>
      <c r="AG32" s="227"/>
      <c r="AH32" s="309">
        <f>PP!AF48</f>
        <v>0</v>
      </c>
      <c r="AI32" s="309"/>
      <c r="AJ32" s="309"/>
      <c r="AK32" s="309">
        <f>PP!AJ48</f>
        <v>0</v>
      </c>
      <c r="AL32" s="227"/>
      <c r="AM32" s="227"/>
      <c r="AN32" s="239" t="str">
        <f t="shared" si="4"/>
        <v/>
      </c>
      <c r="AO32" s="239"/>
      <c r="AP32" s="239"/>
      <c r="AQ32" s="310" t="str">
        <f>IF(OR(K32=0,AD32=0), "", AD32*VLOOKUP(K32,TableForCSVReference,Library!$CU$1,FALSE))</f>
        <v/>
      </c>
      <c r="AR32" s="310"/>
      <c r="AS32" s="310"/>
      <c r="AT32" s="311" t="str">
        <f>IF(OR(K32=0,AD32=0), "", AD32*VLOOKUP(K32,TableForCSVReference,Library!$CZ$1,FALSE))</f>
        <v/>
      </c>
      <c r="AU32" s="311"/>
      <c r="AV32" s="311"/>
      <c r="AW32" s="239" t="str">
        <f>IF(OR(K32=0,AD32=0), "", IF(AD32*VLOOKUP(K32,TableForCSVReference,Library!$DD$1,FALSE)&gt;AN32,AN32,AD32*VLOOKUP(K32,TableForCSVReference,Library!$DD$1,FALSE)))</f>
        <v/>
      </c>
      <c r="AX32" s="239"/>
      <c r="AY32" s="240"/>
      <c r="BS32" s="87"/>
      <c r="BT32" s="87"/>
      <c r="BU32" s="87"/>
      <c r="BV32" s="87"/>
      <c r="BW32" s="87"/>
      <c r="BX32" s="87"/>
      <c r="BY32" s="88"/>
      <c r="BZ32" s="88"/>
      <c r="CA32" s="88"/>
      <c r="CB32" s="88"/>
      <c r="CC32" s="88"/>
      <c r="CD32" s="88"/>
      <c r="CE32" s="88"/>
      <c r="CF32" s="88"/>
      <c r="CG32" s="88"/>
      <c r="CH32" s="88"/>
      <c r="CI32" s="88"/>
      <c r="CJ32" s="90"/>
      <c r="CK32" s="91"/>
      <c r="CL32" s="89"/>
    </row>
    <row r="33" spans="1:90" ht="15" customHeight="1">
      <c r="A33" s="226" t="str">
        <f>IF(K33=0, "", VLOOKUP(K33,TableForCSVReference,Library!$BQ$1,FALSE))</f>
        <v/>
      </c>
      <c r="B33" s="227"/>
      <c r="C33" s="227"/>
      <c r="D33" s="227"/>
      <c r="E33" s="217">
        <f>PP!D49</f>
        <v>27</v>
      </c>
      <c r="F33" s="227">
        <f>PP!F49</f>
        <v>0</v>
      </c>
      <c r="G33" s="227"/>
      <c r="H33" s="227"/>
      <c r="I33" s="227"/>
      <c r="J33" s="227"/>
      <c r="K33" s="227">
        <f>PP!J49</f>
        <v>0</v>
      </c>
      <c r="L33" s="227"/>
      <c r="M33" s="227"/>
      <c r="N33" s="227"/>
      <c r="O33" s="227"/>
      <c r="P33" s="227"/>
      <c r="Q33" s="227"/>
      <c r="R33" s="227"/>
      <c r="S33" s="227"/>
      <c r="T33" s="227"/>
      <c r="U33" s="227"/>
      <c r="V33" s="227"/>
      <c r="W33" s="227"/>
      <c r="X33" s="227"/>
      <c r="Y33" s="227"/>
      <c r="Z33" s="227" t="str">
        <f>IF(K33=0,"",VLOOKUP(K33,TableForCSVReference,Library!$DH$1,FALSE))</f>
        <v/>
      </c>
      <c r="AA33" s="227"/>
      <c r="AB33" s="227"/>
      <c r="AC33" s="227"/>
      <c r="AD33" s="227">
        <f>PP!AC49</f>
        <v>0</v>
      </c>
      <c r="AE33" s="227"/>
      <c r="AF33" s="227"/>
      <c r="AG33" s="227"/>
      <c r="AH33" s="309">
        <f>PP!AF49</f>
        <v>0</v>
      </c>
      <c r="AI33" s="309"/>
      <c r="AJ33" s="309"/>
      <c r="AK33" s="309">
        <f>PP!AJ49</f>
        <v>0</v>
      </c>
      <c r="AL33" s="227"/>
      <c r="AM33" s="227"/>
      <c r="AN33" s="239" t="str">
        <f t="shared" si="4"/>
        <v/>
      </c>
      <c r="AO33" s="239"/>
      <c r="AP33" s="239"/>
      <c r="AQ33" s="310" t="str">
        <f>IF(OR(K33=0,AD33=0), "", AD33*VLOOKUP(K33,TableForCSVReference,Library!$CU$1,FALSE))</f>
        <v/>
      </c>
      <c r="AR33" s="310"/>
      <c r="AS33" s="310"/>
      <c r="AT33" s="311" t="str">
        <f>IF(OR(K33=0,AD33=0), "", AD33*VLOOKUP(K33,TableForCSVReference,Library!$CZ$1,FALSE))</f>
        <v/>
      </c>
      <c r="AU33" s="311"/>
      <c r="AV33" s="311"/>
      <c r="AW33" s="239" t="str">
        <f>IF(OR(K33=0,AD33=0), "", IF(AD33*VLOOKUP(K33,TableForCSVReference,Library!$DD$1,FALSE)&gt;AN33,AN33,AD33*VLOOKUP(K33,TableForCSVReference,Library!$DD$1,FALSE)))</f>
        <v/>
      </c>
      <c r="AX33" s="239"/>
      <c r="AY33" s="240"/>
      <c r="BS33" s="87"/>
      <c r="BT33" s="87"/>
      <c r="BU33" s="87"/>
      <c r="BV33" s="87"/>
      <c r="BW33" s="87"/>
      <c r="BX33" s="87"/>
      <c r="BY33" s="88"/>
      <c r="BZ33" s="88"/>
      <c r="CA33" s="88"/>
      <c r="CB33" s="88"/>
      <c r="CC33" s="88"/>
      <c r="CD33" s="88"/>
      <c r="CE33" s="88"/>
      <c r="CF33" s="88"/>
      <c r="CG33" s="88"/>
      <c r="CH33" s="88"/>
      <c r="CI33" s="88"/>
      <c r="CJ33" s="90"/>
      <c r="CK33" s="91"/>
      <c r="CL33" s="89"/>
    </row>
    <row r="34" spans="1:90" ht="15" customHeight="1">
      <c r="A34" s="226" t="str">
        <f>IF(K34=0, "", VLOOKUP(K34,TableForCSVReference,Library!$BQ$1,FALSE))</f>
        <v/>
      </c>
      <c r="B34" s="227"/>
      <c r="C34" s="227"/>
      <c r="D34" s="227"/>
      <c r="E34" s="217">
        <f>PP!D50</f>
        <v>28</v>
      </c>
      <c r="F34" s="227">
        <f>PP!F50</f>
        <v>0</v>
      </c>
      <c r="G34" s="227"/>
      <c r="H34" s="227"/>
      <c r="I34" s="227"/>
      <c r="J34" s="227"/>
      <c r="K34" s="227">
        <f>PP!J50</f>
        <v>0</v>
      </c>
      <c r="L34" s="227"/>
      <c r="M34" s="227"/>
      <c r="N34" s="227"/>
      <c r="O34" s="227"/>
      <c r="P34" s="227"/>
      <c r="Q34" s="227"/>
      <c r="R34" s="227"/>
      <c r="S34" s="227"/>
      <c r="T34" s="227"/>
      <c r="U34" s="227"/>
      <c r="V34" s="227"/>
      <c r="W34" s="227"/>
      <c r="X34" s="227"/>
      <c r="Y34" s="227"/>
      <c r="Z34" s="227" t="str">
        <f>IF(K34=0,"",VLOOKUP(K34,TableForCSVReference,Library!$DH$1,FALSE))</f>
        <v/>
      </c>
      <c r="AA34" s="227"/>
      <c r="AB34" s="227"/>
      <c r="AC34" s="227"/>
      <c r="AD34" s="227">
        <f>PP!AC50</f>
        <v>0</v>
      </c>
      <c r="AE34" s="227"/>
      <c r="AF34" s="227"/>
      <c r="AG34" s="227"/>
      <c r="AH34" s="309">
        <f>PP!AF50</f>
        <v>0</v>
      </c>
      <c r="AI34" s="309"/>
      <c r="AJ34" s="309"/>
      <c r="AK34" s="309">
        <f>PP!AJ50</f>
        <v>0</v>
      </c>
      <c r="AL34" s="227"/>
      <c r="AM34" s="227"/>
      <c r="AN34" s="239" t="str">
        <f t="shared" si="4"/>
        <v/>
      </c>
      <c r="AO34" s="239"/>
      <c r="AP34" s="239"/>
      <c r="AQ34" s="310" t="str">
        <f>IF(OR(K34=0,AD34=0), "", AD34*VLOOKUP(K34,TableForCSVReference,Library!$CU$1,FALSE))</f>
        <v/>
      </c>
      <c r="AR34" s="310"/>
      <c r="AS34" s="310"/>
      <c r="AT34" s="311" t="str">
        <f>IF(OR(K34=0,AD34=0), "", AD34*VLOOKUP(K34,TableForCSVReference,Library!$CZ$1,FALSE))</f>
        <v/>
      </c>
      <c r="AU34" s="311"/>
      <c r="AV34" s="311"/>
      <c r="AW34" s="239" t="str">
        <f>IF(OR(K34=0,AD34=0), "", IF(AD34*VLOOKUP(K34,TableForCSVReference,Library!$DD$1,FALSE)&gt;AN34,AN34,AD34*VLOOKUP(K34,TableForCSVReference,Library!$DD$1,FALSE)))</f>
        <v/>
      </c>
      <c r="AX34" s="239"/>
      <c r="AY34" s="240"/>
      <c r="BS34" s="87"/>
      <c r="BT34" s="87"/>
      <c r="BU34" s="87"/>
      <c r="BV34" s="87"/>
      <c r="BW34" s="87"/>
      <c r="BX34" s="87"/>
      <c r="BY34" s="88"/>
      <c r="BZ34" s="88"/>
      <c r="CA34" s="88"/>
      <c r="CB34" s="88"/>
      <c r="CC34" s="88"/>
      <c r="CD34" s="88"/>
      <c r="CE34" s="88"/>
      <c r="CF34" s="88"/>
      <c r="CG34" s="88"/>
      <c r="CH34" s="88"/>
      <c r="CI34" s="88"/>
      <c r="CJ34" s="90"/>
      <c r="CK34" s="91"/>
      <c r="CL34" s="89"/>
    </row>
    <row r="35" spans="1:90" ht="15" customHeight="1">
      <c r="A35" s="226" t="str">
        <f>IF(K35=0, "", VLOOKUP(K35,TableForCSVReference,Library!$BQ$1,FALSE))</f>
        <v/>
      </c>
      <c r="B35" s="227"/>
      <c r="C35" s="227"/>
      <c r="D35" s="227"/>
      <c r="E35" s="217">
        <f>PP!D51</f>
        <v>29</v>
      </c>
      <c r="F35" s="227">
        <f>PP!F51</f>
        <v>0</v>
      </c>
      <c r="G35" s="227"/>
      <c r="H35" s="227"/>
      <c r="I35" s="227"/>
      <c r="J35" s="227"/>
      <c r="K35" s="227">
        <f>PP!J51</f>
        <v>0</v>
      </c>
      <c r="L35" s="227"/>
      <c r="M35" s="227"/>
      <c r="N35" s="227"/>
      <c r="O35" s="227"/>
      <c r="P35" s="227"/>
      <c r="Q35" s="227"/>
      <c r="R35" s="227"/>
      <c r="S35" s="227"/>
      <c r="T35" s="227"/>
      <c r="U35" s="227"/>
      <c r="V35" s="227"/>
      <c r="W35" s="227"/>
      <c r="X35" s="227"/>
      <c r="Y35" s="227"/>
      <c r="Z35" s="227" t="str">
        <f>IF(K35=0,"",VLOOKUP(K35,TableForCSVReference,Library!$DH$1,FALSE))</f>
        <v/>
      </c>
      <c r="AA35" s="227"/>
      <c r="AB35" s="227"/>
      <c r="AC35" s="227"/>
      <c r="AD35" s="227">
        <f>PP!AC51</f>
        <v>0</v>
      </c>
      <c r="AE35" s="227"/>
      <c r="AF35" s="227"/>
      <c r="AG35" s="227"/>
      <c r="AH35" s="309">
        <f>PP!AF51</f>
        <v>0</v>
      </c>
      <c r="AI35" s="309"/>
      <c r="AJ35" s="309"/>
      <c r="AK35" s="309">
        <f>PP!AJ51</f>
        <v>0</v>
      </c>
      <c r="AL35" s="227"/>
      <c r="AM35" s="227"/>
      <c r="AN35" s="239" t="str">
        <f t="shared" si="4"/>
        <v/>
      </c>
      <c r="AO35" s="239"/>
      <c r="AP35" s="239"/>
      <c r="AQ35" s="310" t="str">
        <f>IF(OR(K35=0,AD35=0), "", AD35*VLOOKUP(K35,TableForCSVReference,Library!$CU$1,FALSE))</f>
        <v/>
      </c>
      <c r="AR35" s="310"/>
      <c r="AS35" s="310"/>
      <c r="AT35" s="311" t="str">
        <f>IF(OR(K35=0,AD35=0), "", AD35*VLOOKUP(K35,TableForCSVReference,Library!$CZ$1,FALSE))</f>
        <v/>
      </c>
      <c r="AU35" s="311"/>
      <c r="AV35" s="311"/>
      <c r="AW35" s="239" t="str">
        <f>IF(OR(K35=0,AD35=0), "", IF(AD35*VLOOKUP(K35,TableForCSVReference,Library!$DD$1,FALSE)&gt;AN35,AN35,AD35*VLOOKUP(K35,TableForCSVReference,Library!$DD$1,FALSE)))</f>
        <v/>
      </c>
      <c r="AX35" s="239"/>
      <c r="AY35" s="240"/>
      <c r="BS35" s="87"/>
      <c r="BT35" s="87"/>
      <c r="BU35" s="87"/>
      <c r="BV35" s="87"/>
      <c r="BW35" s="87"/>
      <c r="BX35" s="87"/>
      <c r="BY35" s="88"/>
      <c r="BZ35" s="88"/>
      <c r="CA35" s="88"/>
      <c r="CB35" s="88"/>
      <c r="CC35" s="88"/>
      <c r="CD35" s="88"/>
      <c r="CE35" s="88"/>
      <c r="CF35" s="88"/>
      <c r="CG35" s="88"/>
      <c r="CH35" s="88"/>
      <c r="CI35" s="88"/>
      <c r="CJ35" s="90"/>
      <c r="CK35" s="91"/>
      <c r="CL35" s="89"/>
    </row>
    <row r="36" spans="1:90" ht="15" customHeight="1">
      <c r="A36" s="226" t="str">
        <f>IF(K36=0, "", VLOOKUP(K36,TableForCSVReference,Library!$BQ$1,FALSE))</f>
        <v/>
      </c>
      <c r="B36" s="227"/>
      <c r="C36" s="227"/>
      <c r="D36" s="227"/>
      <c r="E36" s="217">
        <f>PP!D52</f>
        <v>30</v>
      </c>
      <c r="F36" s="227">
        <f>PP!F52</f>
        <v>0</v>
      </c>
      <c r="G36" s="227"/>
      <c r="H36" s="227"/>
      <c r="I36" s="227"/>
      <c r="J36" s="227"/>
      <c r="K36" s="227">
        <f>PP!J52</f>
        <v>0</v>
      </c>
      <c r="L36" s="227"/>
      <c r="M36" s="227"/>
      <c r="N36" s="227"/>
      <c r="O36" s="227"/>
      <c r="P36" s="227"/>
      <c r="Q36" s="227"/>
      <c r="R36" s="227"/>
      <c r="S36" s="227"/>
      <c r="T36" s="227"/>
      <c r="U36" s="227"/>
      <c r="V36" s="227"/>
      <c r="W36" s="227"/>
      <c r="X36" s="227"/>
      <c r="Y36" s="227"/>
      <c r="Z36" s="227" t="str">
        <f>IF(K36=0,"",VLOOKUP(K36,TableForCSVReference,Library!$DH$1,FALSE))</f>
        <v/>
      </c>
      <c r="AA36" s="227"/>
      <c r="AB36" s="227"/>
      <c r="AC36" s="227"/>
      <c r="AD36" s="227">
        <f>PP!AC52</f>
        <v>0</v>
      </c>
      <c r="AE36" s="227"/>
      <c r="AF36" s="227"/>
      <c r="AG36" s="227"/>
      <c r="AH36" s="309">
        <f>PP!AF52</f>
        <v>0</v>
      </c>
      <c r="AI36" s="309"/>
      <c r="AJ36" s="309"/>
      <c r="AK36" s="309">
        <f>PP!AJ52</f>
        <v>0</v>
      </c>
      <c r="AL36" s="227"/>
      <c r="AM36" s="227"/>
      <c r="AN36" s="239" t="str">
        <f t="shared" si="4"/>
        <v/>
      </c>
      <c r="AO36" s="239"/>
      <c r="AP36" s="239"/>
      <c r="AQ36" s="310" t="str">
        <f>IF(OR(K36=0,AD36=0), "", AD36*VLOOKUP(K36,TableForCSVReference,Library!$CU$1,FALSE))</f>
        <v/>
      </c>
      <c r="AR36" s="310"/>
      <c r="AS36" s="310"/>
      <c r="AT36" s="311" t="str">
        <f>IF(OR(K36=0,AD36=0), "", AD36*VLOOKUP(K36,TableForCSVReference,Library!$CZ$1,FALSE))</f>
        <v/>
      </c>
      <c r="AU36" s="311"/>
      <c r="AV36" s="311"/>
      <c r="AW36" s="239" t="str">
        <f>IF(OR(K36=0,AD36=0), "", IF(AD36*VLOOKUP(K36,TableForCSVReference,Library!$DD$1,FALSE)&gt;AN36,AN36,AD36*VLOOKUP(K36,TableForCSVReference,Library!$DD$1,FALSE)))</f>
        <v/>
      </c>
      <c r="AX36" s="239"/>
      <c r="AY36" s="240"/>
      <c r="BS36" s="87"/>
      <c r="BT36" s="87"/>
      <c r="BU36" s="87"/>
      <c r="BV36" s="87"/>
      <c r="BW36" s="87"/>
      <c r="BX36" s="87"/>
      <c r="BY36" s="88"/>
      <c r="BZ36" s="88"/>
      <c r="CA36" s="88"/>
      <c r="CB36" s="88"/>
      <c r="CC36" s="88"/>
      <c r="CD36" s="88"/>
      <c r="CE36" s="88"/>
      <c r="CF36" s="88"/>
      <c r="CG36" s="88"/>
      <c r="CH36" s="88"/>
      <c r="CI36" s="88"/>
      <c r="CJ36" s="90"/>
      <c r="CK36" s="91"/>
      <c r="CL36" s="89"/>
    </row>
    <row r="37" spans="1:90" ht="15" customHeight="1">
      <c r="A37" s="226" t="str">
        <f>IF(K37=0, "", VLOOKUP(K37,TableForCSVReference,Library!$BQ$1,FALSE))</f>
        <v/>
      </c>
      <c r="B37" s="227"/>
      <c r="C37" s="227"/>
      <c r="D37" s="227"/>
      <c r="E37" s="217">
        <f>PP!D53</f>
        <v>31</v>
      </c>
      <c r="F37" s="227">
        <f>PP!F53</f>
        <v>0</v>
      </c>
      <c r="G37" s="227"/>
      <c r="H37" s="227"/>
      <c r="I37" s="227"/>
      <c r="J37" s="227"/>
      <c r="K37" s="227">
        <f>PP!J53</f>
        <v>0</v>
      </c>
      <c r="L37" s="227"/>
      <c r="M37" s="227"/>
      <c r="N37" s="227"/>
      <c r="O37" s="227"/>
      <c r="P37" s="227"/>
      <c r="Q37" s="227"/>
      <c r="R37" s="227"/>
      <c r="S37" s="227"/>
      <c r="T37" s="227"/>
      <c r="U37" s="227"/>
      <c r="V37" s="227"/>
      <c r="W37" s="227"/>
      <c r="X37" s="227"/>
      <c r="Y37" s="227"/>
      <c r="Z37" s="227" t="str">
        <f>IF(K37=0,"",VLOOKUP(K37,TableForCSVReference,Library!$DH$1,FALSE))</f>
        <v/>
      </c>
      <c r="AA37" s="227"/>
      <c r="AB37" s="227"/>
      <c r="AC37" s="227"/>
      <c r="AD37" s="227">
        <f>PP!AC53</f>
        <v>0</v>
      </c>
      <c r="AE37" s="227"/>
      <c r="AF37" s="227"/>
      <c r="AG37" s="227"/>
      <c r="AH37" s="309">
        <f>PP!AF53</f>
        <v>0</v>
      </c>
      <c r="AI37" s="309"/>
      <c r="AJ37" s="309"/>
      <c r="AK37" s="309">
        <f>PP!AJ53</f>
        <v>0</v>
      </c>
      <c r="AL37" s="227"/>
      <c r="AM37" s="227"/>
      <c r="AN37" s="239" t="str">
        <f t="shared" si="4"/>
        <v/>
      </c>
      <c r="AO37" s="239"/>
      <c r="AP37" s="239"/>
      <c r="AQ37" s="310" t="str">
        <f>IF(OR(K37=0,AD37=0), "", AD37*VLOOKUP(K37,TableForCSVReference,Library!$CU$1,FALSE))</f>
        <v/>
      </c>
      <c r="AR37" s="310"/>
      <c r="AS37" s="310"/>
      <c r="AT37" s="311" t="str">
        <f>IF(OR(K37=0,AD37=0), "", AD37*VLOOKUP(K37,TableForCSVReference,Library!$CZ$1,FALSE))</f>
        <v/>
      </c>
      <c r="AU37" s="311"/>
      <c r="AV37" s="311"/>
      <c r="AW37" s="239" t="str">
        <f>IF(OR(K37=0,AD37=0), "", IF(AD37*VLOOKUP(K37,TableForCSVReference,Library!$DD$1,FALSE)&gt;AN37,AN37,AD37*VLOOKUP(K37,TableForCSVReference,Library!$DD$1,FALSE)))</f>
        <v/>
      </c>
      <c r="AX37" s="239"/>
      <c r="AY37" s="240"/>
      <c r="BS37" s="87"/>
      <c r="BT37" s="87"/>
      <c r="BU37" s="87"/>
      <c r="BV37" s="87"/>
      <c r="BW37" s="87"/>
      <c r="BX37" s="87"/>
      <c r="BY37" s="88"/>
      <c r="BZ37" s="88"/>
      <c r="CA37" s="88"/>
      <c r="CB37" s="88"/>
      <c r="CC37" s="88"/>
      <c r="CD37" s="88"/>
      <c r="CE37" s="88"/>
      <c r="CF37" s="88"/>
      <c r="CG37" s="88"/>
      <c r="CH37" s="88"/>
      <c r="CI37" s="88"/>
      <c r="CJ37" s="90"/>
      <c r="CK37" s="91"/>
      <c r="CL37" s="89"/>
    </row>
    <row r="38" spans="1:90" ht="15" customHeight="1">
      <c r="A38" s="226" t="str">
        <f>IF(K38=0, "", VLOOKUP(K38,TableForCSVReference,Library!$BQ$1,FALSE))</f>
        <v/>
      </c>
      <c r="B38" s="227"/>
      <c r="C38" s="227"/>
      <c r="D38" s="227"/>
      <c r="E38" s="217">
        <f>PP!D54</f>
        <v>32</v>
      </c>
      <c r="F38" s="227">
        <f>PP!F54</f>
        <v>0</v>
      </c>
      <c r="G38" s="227"/>
      <c r="H38" s="227"/>
      <c r="I38" s="227"/>
      <c r="J38" s="227"/>
      <c r="K38" s="227">
        <f>PP!J54</f>
        <v>0</v>
      </c>
      <c r="L38" s="227"/>
      <c r="M38" s="227"/>
      <c r="N38" s="227"/>
      <c r="O38" s="227"/>
      <c r="P38" s="227"/>
      <c r="Q38" s="227"/>
      <c r="R38" s="227"/>
      <c r="S38" s="227"/>
      <c r="T38" s="227"/>
      <c r="U38" s="227"/>
      <c r="V38" s="227"/>
      <c r="W38" s="227"/>
      <c r="X38" s="227"/>
      <c r="Y38" s="227"/>
      <c r="Z38" s="227" t="str">
        <f>IF(K38=0,"",VLOOKUP(K38,TableForCSVReference,Library!$DH$1,FALSE))</f>
        <v/>
      </c>
      <c r="AA38" s="227"/>
      <c r="AB38" s="227"/>
      <c r="AC38" s="227"/>
      <c r="AD38" s="227">
        <f>PP!AC54</f>
        <v>0</v>
      </c>
      <c r="AE38" s="227"/>
      <c r="AF38" s="227"/>
      <c r="AG38" s="227"/>
      <c r="AH38" s="309">
        <f>PP!AF54</f>
        <v>0</v>
      </c>
      <c r="AI38" s="309"/>
      <c r="AJ38" s="309"/>
      <c r="AK38" s="309">
        <f>PP!AJ54</f>
        <v>0</v>
      </c>
      <c r="AL38" s="227"/>
      <c r="AM38" s="227"/>
      <c r="AN38" s="239" t="str">
        <f t="shared" si="4"/>
        <v/>
      </c>
      <c r="AO38" s="239"/>
      <c r="AP38" s="239"/>
      <c r="AQ38" s="310" t="str">
        <f>IF(OR(K38=0,AD38=0), "", AD38*VLOOKUP(K38,TableForCSVReference,Library!$CU$1,FALSE))</f>
        <v/>
      </c>
      <c r="AR38" s="310"/>
      <c r="AS38" s="310"/>
      <c r="AT38" s="311" t="str">
        <f>IF(OR(K38=0,AD38=0), "", AD38*VLOOKUP(K38,TableForCSVReference,Library!$CZ$1,FALSE))</f>
        <v/>
      </c>
      <c r="AU38" s="311"/>
      <c r="AV38" s="311"/>
      <c r="AW38" s="239" t="str">
        <f>IF(OR(K38=0,AD38=0), "", IF(AD38*VLOOKUP(K38,TableForCSVReference,Library!$DD$1,FALSE)&gt;AN38,AN38,AD38*VLOOKUP(K38,TableForCSVReference,Library!$DD$1,FALSE)))</f>
        <v/>
      </c>
      <c r="AX38" s="239"/>
      <c r="AY38" s="240"/>
      <c r="BS38" s="87"/>
      <c r="BT38" s="87"/>
      <c r="BU38" s="87"/>
      <c r="BV38" s="87"/>
      <c r="BW38" s="87"/>
      <c r="BX38" s="87"/>
      <c r="BY38" s="88"/>
      <c r="BZ38" s="88"/>
      <c r="CA38" s="88"/>
      <c r="CB38" s="88"/>
      <c r="CC38" s="88"/>
      <c r="CD38" s="88"/>
      <c r="CE38" s="88"/>
      <c r="CF38" s="88"/>
      <c r="CG38" s="88"/>
      <c r="CH38" s="88"/>
      <c r="CI38" s="88"/>
      <c r="CJ38" s="90"/>
      <c r="CK38" s="91"/>
      <c r="CL38" s="89"/>
    </row>
    <row r="39" spans="1:90" ht="15" customHeight="1">
      <c r="A39" s="226" t="str">
        <f>IF(K39=0, "", VLOOKUP(K39,TableForCSVReference,Library!$BQ$1,FALSE))</f>
        <v/>
      </c>
      <c r="B39" s="227"/>
      <c r="C39" s="227"/>
      <c r="D39" s="227"/>
      <c r="E39" s="217">
        <f>PP!D55</f>
        <v>33</v>
      </c>
      <c r="F39" s="227">
        <f>PP!F55</f>
        <v>0</v>
      </c>
      <c r="G39" s="227"/>
      <c r="H39" s="227"/>
      <c r="I39" s="227"/>
      <c r="J39" s="227"/>
      <c r="K39" s="227">
        <f>PP!J55</f>
        <v>0</v>
      </c>
      <c r="L39" s="227"/>
      <c r="M39" s="227"/>
      <c r="N39" s="227"/>
      <c r="O39" s="227"/>
      <c r="P39" s="227"/>
      <c r="Q39" s="227"/>
      <c r="R39" s="227"/>
      <c r="S39" s="227"/>
      <c r="T39" s="227"/>
      <c r="U39" s="227"/>
      <c r="V39" s="227"/>
      <c r="W39" s="227"/>
      <c r="X39" s="227"/>
      <c r="Y39" s="227"/>
      <c r="Z39" s="227" t="str">
        <f>IF(K39=0,"",VLOOKUP(K39,TableForCSVReference,Library!$DH$1,FALSE))</f>
        <v/>
      </c>
      <c r="AA39" s="227"/>
      <c r="AB39" s="227"/>
      <c r="AC39" s="227"/>
      <c r="AD39" s="227">
        <f>PP!AC55</f>
        <v>0</v>
      </c>
      <c r="AE39" s="227"/>
      <c r="AF39" s="227"/>
      <c r="AG39" s="227"/>
      <c r="AH39" s="309">
        <f>PP!AF55</f>
        <v>0</v>
      </c>
      <c r="AI39" s="309"/>
      <c r="AJ39" s="309"/>
      <c r="AK39" s="309">
        <f>PP!AJ55</f>
        <v>0</v>
      </c>
      <c r="AL39" s="227"/>
      <c r="AM39" s="227"/>
      <c r="AN39" s="239" t="str">
        <f t="shared" si="4"/>
        <v/>
      </c>
      <c r="AO39" s="239"/>
      <c r="AP39" s="239"/>
      <c r="AQ39" s="310" t="str">
        <f>IF(OR(K39=0,AD39=0), "", AD39*VLOOKUP(K39,TableForCSVReference,Library!$CU$1,FALSE))</f>
        <v/>
      </c>
      <c r="AR39" s="310"/>
      <c r="AS39" s="310"/>
      <c r="AT39" s="311" t="str">
        <f>IF(OR(K39=0,AD39=0), "", AD39*VLOOKUP(K39,TableForCSVReference,Library!$CZ$1,FALSE))</f>
        <v/>
      </c>
      <c r="AU39" s="311"/>
      <c r="AV39" s="311"/>
      <c r="AW39" s="239" t="str">
        <f>IF(OR(K39=0,AD39=0), "", IF(AD39*VLOOKUP(K39,TableForCSVReference,Library!$DD$1,FALSE)&gt;AN39,AN39,AD39*VLOOKUP(K39,TableForCSVReference,Library!$DD$1,FALSE)))</f>
        <v/>
      </c>
      <c r="AX39" s="239"/>
      <c r="AY39" s="240"/>
      <c r="BS39" s="87"/>
      <c r="BT39" s="87"/>
      <c r="BU39" s="87"/>
      <c r="BV39" s="87"/>
      <c r="BW39" s="87"/>
      <c r="BX39" s="87"/>
      <c r="BY39" s="88"/>
      <c r="BZ39" s="88"/>
      <c r="CA39" s="88"/>
      <c r="CB39" s="88"/>
      <c r="CC39" s="88"/>
      <c r="CD39" s="88"/>
      <c r="CE39" s="88"/>
      <c r="CF39" s="88"/>
      <c r="CG39" s="88"/>
      <c r="CH39" s="88"/>
      <c r="CI39" s="88"/>
      <c r="CJ39" s="90"/>
      <c r="CK39" s="91"/>
      <c r="CL39" s="89"/>
    </row>
    <row r="40" spans="1:90" ht="15" customHeight="1">
      <c r="A40" s="226" t="str">
        <f>IF(K40=0, "", VLOOKUP(K40,TableForCSVReference,Library!$BQ$1,FALSE))</f>
        <v/>
      </c>
      <c r="B40" s="227"/>
      <c r="C40" s="227"/>
      <c r="D40" s="227"/>
      <c r="E40" s="217">
        <f>PP!D56</f>
        <v>34</v>
      </c>
      <c r="F40" s="227">
        <f>PP!F56</f>
        <v>0</v>
      </c>
      <c r="G40" s="227"/>
      <c r="H40" s="227"/>
      <c r="I40" s="227"/>
      <c r="J40" s="227"/>
      <c r="K40" s="227">
        <f>PP!J56</f>
        <v>0</v>
      </c>
      <c r="L40" s="227"/>
      <c r="M40" s="227"/>
      <c r="N40" s="227"/>
      <c r="O40" s="227"/>
      <c r="P40" s="227"/>
      <c r="Q40" s="227"/>
      <c r="R40" s="227"/>
      <c r="S40" s="227"/>
      <c r="T40" s="227"/>
      <c r="U40" s="227"/>
      <c r="V40" s="227"/>
      <c r="W40" s="227"/>
      <c r="X40" s="227"/>
      <c r="Y40" s="227"/>
      <c r="Z40" s="227" t="str">
        <f>IF(K40=0,"",VLOOKUP(K40,TableForCSVReference,Library!$DH$1,FALSE))</f>
        <v/>
      </c>
      <c r="AA40" s="227"/>
      <c r="AB40" s="227"/>
      <c r="AC40" s="227"/>
      <c r="AD40" s="227">
        <f>PP!AC56</f>
        <v>0</v>
      </c>
      <c r="AE40" s="227"/>
      <c r="AF40" s="227"/>
      <c r="AG40" s="227"/>
      <c r="AH40" s="309">
        <f>PP!AF56</f>
        <v>0</v>
      </c>
      <c r="AI40" s="309"/>
      <c r="AJ40" s="309"/>
      <c r="AK40" s="309">
        <f>PP!AJ56</f>
        <v>0</v>
      </c>
      <c r="AL40" s="227"/>
      <c r="AM40" s="227"/>
      <c r="AN40" s="239" t="str">
        <f t="shared" si="4"/>
        <v/>
      </c>
      <c r="AO40" s="239"/>
      <c r="AP40" s="239"/>
      <c r="AQ40" s="310" t="str">
        <f>IF(OR(K40=0,AD40=0), "", AD40*VLOOKUP(K40,TableForCSVReference,Library!$CU$1,FALSE))</f>
        <v/>
      </c>
      <c r="AR40" s="310"/>
      <c r="AS40" s="310"/>
      <c r="AT40" s="311" t="str">
        <f>IF(OR(K40=0,AD40=0), "", AD40*VLOOKUP(K40,TableForCSVReference,Library!$CZ$1,FALSE))</f>
        <v/>
      </c>
      <c r="AU40" s="311"/>
      <c r="AV40" s="311"/>
      <c r="AW40" s="239" t="str">
        <f>IF(OR(K40=0,AD40=0), "", IF(AD40*VLOOKUP(K40,TableForCSVReference,Library!$DD$1,FALSE)&gt;AN40,AN40,AD40*VLOOKUP(K40,TableForCSVReference,Library!$DD$1,FALSE)))</f>
        <v/>
      </c>
      <c r="AX40" s="239"/>
      <c r="AY40" s="240"/>
      <c r="BS40" s="87"/>
      <c r="BT40" s="87"/>
      <c r="BU40" s="87"/>
      <c r="BV40" s="87"/>
      <c r="BW40" s="87"/>
      <c r="BX40" s="87"/>
      <c r="BY40" s="88"/>
      <c r="BZ40" s="88"/>
      <c r="CA40" s="88"/>
      <c r="CB40" s="88"/>
      <c r="CC40" s="88"/>
      <c r="CD40" s="88"/>
      <c r="CE40" s="88"/>
      <c r="CF40" s="88"/>
      <c r="CG40" s="88"/>
      <c r="CH40" s="88"/>
      <c r="CI40" s="88"/>
      <c r="CJ40" s="90"/>
      <c r="CK40" s="91"/>
      <c r="CL40" s="89"/>
    </row>
    <row r="41" spans="1:90" ht="15" customHeight="1">
      <c r="A41" s="226" t="str">
        <f>IF(K41=0, "", VLOOKUP(K41,TableForCSVReference,Library!$BQ$1,FALSE))</f>
        <v/>
      </c>
      <c r="B41" s="227"/>
      <c r="C41" s="227"/>
      <c r="D41" s="227"/>
      <c r="E41" s="217">
        <f>PP!D57</f>
        <v>35</v>
      </c>
      <c r="F41" s="227">
        <f>PP!F57</f>
        <v>0</v>
      </c>
      <c r="G41" s="227"/>
      <c r="H41" s="227"/>
      <c r="I41" s="227"/>
      <c r="J41" s="227"/>
      <c r="K41" s="227">
        <f>PP!J57</f>
        <v>0</v>
      </c>
      <c r="L41" s="227"/>
      <c r="M41" s="227"/>
      <c r="N41" s="227"/>
      <c r="O41" s="227"/>
      <c r="P41" s="227"/>
      <c r="Q41" s="227"/>
      <c r="R41" s="227"/>
      <c r="S41" s="227"/>
      <c r="T41" s="227"/>
      <c r="U41" s="227"/>
      <c r="V41" s="227"/>
      <c r="W41" s="227"/>
      <c r="X41" s="227"/>
      <c r="Y41" s="227"/>
      <c r="Z41" s="227" t="str">
        <f>IF(K41=0,"",VLOOKUP(K41,TableForCSVReference,Library!$DH$1,FALSE))</f>
        <v/>
      </c>
      <c r="AA41" s="227"/>
      <c r="AB41" s="227"/>
      <c r="AC41" s="227"/>
      <c r="AD41" s="227">
        <f>PP!AC57</f>
        <v>0</v>
      </c>
      <c r="AE41" s="227"/>
      <c r="AF41" s="227"/>
      <c r="AG41" s="227"/>
      <c r="AH41" s="309">
        <f>PP!AF57</f>
        <v>0</v>
      </c>
      <c r="AI41" s="309"/>
      <c r="AJ41" s="309"/>
      <c r="AK41" s="309">
        <f>PP!AJ57</f>
        <v>0</v>
      </c>
      <c r="AL41" s="227"/>
      <c r="AM41" s="227"/>
      <c r="AN41" s="239" t="str">
        <f t="shared" si="4"/>
        <v/>
      </c>
      <c r="AO41" s="239"/>
      <c r="AP41" s="239"/>
      <c r="AQ41" s="310" t="str">
        <f>IF(OR(K41=0,AD41=0), "", AD41*VLOOKUP(K41,TableForCSVReference,Library!$CU$1,FALSE))</f>
        <v/>
      </c>
      <c r="AR41" s="310"/>
      <c r="AS41" s="310"/>
      <c r="AT41" s="311" t="str">
        <f>IF(OR(K41=0,AD41=0), "", AD41*VLOOKUP(K41,TableForCSVReference,Library!$CZ$1,FALSE))</f>
        <v/>
      </c>
      <c r="AU41" s="311"/>
      <c r="AV41" s="311"/>
      <c r="AW41" s="239" t="str">
        <f>IF(OR(K41=0,AD41=0), "", IF(AD41*VLOOKUP(K41,TableForCSVReference,Library!$DD$1,FALSE)&gt;AN41,AN41,AD41*VLOOKUP(K41,TableForCSVReference,Library!$DD$1,FALSE)))</f>
        <v/>
      </c>
      <c r="AX41" s="239"/>
      <c r="AY41" s="240"/>
      <c r="BS41" s="87"/>
      <c r="BT41" s="87"/>
      <c r="BU41" s="87"/>
      <c r="BV41" s="87"/>
      <c r="BW41" s="87"/>
      <c r="BX41" s="87"/>
      <c r="BY41" s="88"/>
      <c r="BZ41" s="88"/>
      <c r="CA41" s="88"/>
      <c r="CB41" s="88"/>
      <c r="CC41" s="88"/>
      <c r="CD41" s="88"/>
      <c r="CE41" s="88"/>
      <c r="CF41" s="88"/>
      <c r="CG41" s="88"/>
      <c r="CH41" s="88"/>
      <c r="CI41" s="88"/>
      <c r="CJ41" s="90"/>
      <c r="CK41" s="91"/>
      <c r="CL41" s="89"/>
    </row>
    <row r="42" spans="1:90" ht="15" customHeight="1">
      <c r="A42" s="226" t="str">
        <f>IF(K42=0, "", VLOOKUP(K42,TableForCSVReference,Library!$BQ$1,FALSE))</f>
        <v/>
      </c>
      <c r="B42" s="227"/>
      <c r="C42" s="227"/>
      <c r="D42" s="227"/>
      <c r="E42" s="217">
        <f>PP!D58</f>
        <v>36</v>
      </c>
      <c r="F42" s="227">
        <f>PP!F58</f>
        <v>0</v>
      </c>
      <c r="G42" s="227"/>
      <c r="H42" s="227"/>
      <c r="I42" s="227"/>
      <c r="J42" s="227"/>
      <c r="K42" s="227">
        <f>PP!J58</f>
        <v>0</v>
      </c>
      <c r="L42" s="227"/>
      <c r="M42" s="227"/>
      <c r="N42" s="227"/>
      <c r="O42" s="227"/>
      <c r="P42" s="227"/>
      <c r="Q42" s="227"/>
      <c r="R42" s="227"/>
      <c r="S42" s="227"/>
      <c r="T42" s="227"/>
      <c r="U42" s="227"/>
      <c r="V42" s="227"/>
      <c r="W42" s="227"/>
      <c r="X42" s="227"/>
      <c r="Y42" s="227"/>
      <c r="Z42" s="227" t="str">
        <f>IF(K42=0,"",VLOOKUP(K42,TableForCSVReference,Library!$DH$1,FALSE))</f>
        <v/>
      </c>
      <c r="AA42" s="227"/>
      <c r="AB42" s="227"/>
      <c r="AC42" s="227"/>
      <c r="AD42" s="227">
        <f>PP!AC58</f>
        <v>0</v>
      </c>
      <c r="AE42" s="227"/>
      <c r="AF42" s="227"/>
      <c r="AG42" s="227"/>
      <c r="AH42" s="309">
        <f>PP!AF58</f>
        <v>0</v>
      </c>
      <c r="AI42" s="309"/>
      <c r="AJ42" s="309"/>
      <c r="AK42" s="309">
        <f>PP!AJ58</f>
        <v>0</v>
      </c>
      <c r="AL42" s="227"/>
      <c r="AM42" s="227"/>
      <c r="AN42" s="239" t="str">
        <f t="shared" si="4"/>
        <v/>
      </c>
      <c r="AO42" s="239"/>
      <c r="AP42" s="239"/>
      <c r="AQ42" s="310" t="str">
        <f>IF(OR(K42=0,AD42=0), "", AD42*VLOOKUP(K42,TableForCSVReference,Library!$CU$1,FALSE))</f>
        <v/>
      </c>
      <c r="AR42" s="310"/>
      <c r="AS42" s="310"/>
      <c r="AT42" s="311" t="str">
        <f>IF(OR(K42=0,AD42=0), "", AD42*VLOOKUP(K42,TableForCSVReference,Library!$CZ$1,FALSE))</f>
        <v/>
      </c>
      <c r="AU42" s="311"/>
      <c r="AV42" s="311"/>
      <c r="AW42" s="239" t="str">
        <f>IF(OR(K42=0,AD42=0), "", IF(AD42*VLOOKUP(K42,TableForCSVReference,Library!$DD$1,FALSE)&gt;AN42,AN42,AD42*VLOOKUP(K42,TableForCSVReference,Library!$DD$1,FALSE)))</f>
        <v/>
      </c>
      <c r="AX42" s="239"/>
      <c r="AY42" s="240"/>
      <c r="BS42" s="87"/>
      <c r="BT42" s="87"/>
      <c r="BU42" s="87"/>
      <c r="BV42" s="87"/>
      <c r="BW42" s="87"/>
      <c r="BX42" s="87"/>
      <c r="BY42" s="88"/>
      <c r="BZ42" s="88"/>
      <c r="CA42" s="88"/>
      <c r="CB42" s="88"/>
      <c r="CC42" s="88"/>
      <c r="CD42" s="88"/>
      <c r="CE42" s="88"/>
      <c r="CF42" s="88"/>
      <c r="CG42" s="88"/>
      <c r="CH42" s="88"/>
      <c r="CI42" s="88"/>
      <c r="CJ42" s="90"/>
      <c r="CK42" s="91"/>
      <c r="CL42" s="89"/>
    </row>
    <row r="43" spans="1:90" ht="15" customHeight="1">
      <c r="A43" s="226" t="str">
        <f>IF(K43=0, "", VLOOKUP(K43,TableForCSVReference,Library!$BQ$1,FALSE))</f>
        <v/>
      </c>
      <c r="B43" s="227"/>
      <c r="C43" s="227"/>
      <c r="D43" s="227"/>
      <c r="E43" s="217">
        <f>PP!D59</f>
        <v>37</v>
      </c>
      <c r="F43" s="227">
        <f>PP!F59</f>
        <v>0</v>
      </c>
      <c r="G43" s="227"/>
      <c r="H43" s="227"/>
      <c r="I43" s="227"/>
      <c r="J43" s="227"/>
      <c r="K43" s="227">
        <f>PP!J59</f>
        <v>0</v>
      </c>
      <c r="L43" s="227"/>
      <c r="M43" s="227"/>
      <c r="N43" s="227"/>
      <c r="O43" s="227"/>
      <c r="P43" s="227"/>
      <c r="Q43" s="227"/>
      <c r="R43" s="227"/>
      <c r="S43" s="227"/>
      <c r="T43" s="227"/>
      <c r="U43" s="227"/>
      <c r="V43" s="227"/>
      <c r="W43" s="227"/>
      <c r="X43" s="227"/>
      <c r="Y43" s="227"/>
      <c r="Z43" s="227" t="str">
        <f>IF(K43=0,"",VLOOKUP(K43,TableForCSVReference,Library!$DH$1,FALSE))</f>
        <v/>
      </c>
      <c r="AA43" s="227"/>
      <c r="AB43" s="227"/>
      <c r="AC43" s="227"/>
      <c r="AD43" s="227">
        <f>PP!AC59</f>
        <v>0</v>
      </c>
      <c r="AE43" s="227"/>
      <c r="AF43" s="227"/>
      <c r="AG43" s="227"/>
      <c r="AH43" s="309">
        <f>PP!AF59</f>
        <v>0</v>
      </c>
      <c r="AI43" s="309"/>
      <c r="AJ43" s="309"/>
      <c r="AK43" s="309">
        <f>PP!AJ59</f>
        <v>0</v>
      </c>
      <c r="AL43" s="227"/>
      <c r="AM43" s="227"/>
      <c r="AN43" s="239" t="str">
        <f t="shared" si="4"/>
        <v/>
      </c>
      <c r="AO43" s="239"/>
      <c r="AP43" s="239"/>
      <c r="AQ43" s="310" t="str">
        <f>IF(OR(K43=0,AD43=0), "", AD43*VLOOKUP(K43,TableForCSVReference,Library!$CU$1,FALSE))</f>
        <v/>
      </c>
      <c r="AR43" s="310"/>
      <c r="AS43" s="310"/>
      <c r="AT43" s="311" t="str">
        <f>IF(OR(K43=0,AD43=0), "", AD43*VLOOKUP(K43,TableForCSVReference,Library!$CZ$1,FALSE))</f>
        <v/>
      </c>
      <c r="AU43" s="311"/>
      <c r="AV43" s="311"/>
      <c r="AW43" s="239" t="str">
        <f>IF(OR(K43=0,AD43=0), "", IF(AD43*VLOOKUP(K43,TableForCSVReference,Library!$DD$1,FALSE)&gt;AN43,AN43,AD43*VLOOKUP(K43,TableForCSVReference,Library!$DD$1,FALSE)))</f>
        <v/>
      </c>
      <c r="AX43" s="239"/>
      <c r="AY43" s="240"/>
      <c r="BS43" s="87"/>
      <c r="BT43" s="87"/>
      <c r="BU43" s="87"/>
      <c r="BV43" s="87"/>
      <c r="BW43" s="87"/>
      <c r="BX43" s="87"/>
      <c r="BY43" s="88"/>
      <c r="BZ43" s="88"/>
      <c r="CA43" s="88"/>
      <c r="CB43" s="88"/>
      <c r="CC43" s="88"/>
      <c r="CD43" s="88"/>
      <c r="CE43" s="88"/>
      <c r="CF43" s="88"/>
      <c r="CG43" s="88"/>
      <c r="CH43" s="88"/>
      <c r="CI43" s="88"/>
      <c r="CJ43" s="90"/>
      <c r="CK43" s="91"/>
      <c r="CL43" s="89"/>
    </row>
    <row r="44" spans="1:90" ht="15" customHeight="1">
      <c r="A44" s="226" t="str">
        <f>IF(K44=0, "", VLOOKUP(K44,TableForCSVReference,Library!$BQ$1,FALSE))</f>
        <v/>
      </c>
      <c r="B44" s="227"/>
      <c r="C44" s="227"/>
      <c r="D44" s="227"/>
      <c r="E44" s="217">
        <f>PP!D60</f>
        <v>38</v>
      </c>
      <c r="F44" s="227">
        <f>PP!F60</f>
        <v>0</v>
      </c>
      <c r="G44" s="227"/>
      <c r="H44" s="227"/>
      <c r="I44" s="227"/>
      <c r="J44" s="227"/>
      <c r="K44" s="227">
        <f>PP!J60</f>
        <v>0</v>
      </c>
      <c r="L44" s="227"/>
      <c r="M44" s="227"/>
      <c r="N44" s="227"/>
      <c r="O44" s="227"/>
      <c r="P44" s="227"/>
      <c r="Q44" s="227"/>
      <c r="R44" s="227"/>
      <c r="S44" s="227"/>
      <c r="T44" s="227"/>
      <c r="U44" s="227"/>
      <c r="V44" s="227"/>
      <c r="W44" s="227"/>
      <c r="X44" s="227"/>
      <c r="Y44" s="227"/>
      <c r="Z44" s="227" t="str">
        <f>IF(K44=0,"",VLOOKUP(K44,TableForCSVReference,Library!$DH$1,FALSE))</f>
        <v/>
      </c>
      <c r="AA44" s="227"/>
      <c r="AB44" s="227"/>
      <c r="AC44" s="227"/>
      <c r="AD44" s="227">
        <f>PP!AC60</f>
        <v>0</v>
      </c>
      <c r="AE44" s="227"/>
      <c r="AF44" s="227"/>
      <c r="AG44" s="227"/>
      <c r="AH44" s="309">
        <f>PP!AF60</f>
        <v>0</v>
      </c>
      <c r="AI44" s="309"/>
      <c r="AJ44" s="309"/>
      <c r="AK44" s="309">
        <f>PP!AJ60</f>
        <v>0</v>
      </c>
      <c r="AL44" s="227"/>
      <c r="AM44" s="227"/>
      <c r="AN44" s="239" t="str">
        <f t="shared" si="4"/>
        <v/>
      </c>
      <c r="AO44" s="239"/>
      <c r="AP44" s="239"/>
      <c r="AQ44" s="310" t="str">
        <f>IF(OR(K44=0,AD44=0), "", AD44*VLOOKUP(K44,TableForCSVReference,Library!$CU$1,FALSE))</f>
        <v/>
      </c>
      <c r="AR44" s="310"/>
      <c r="AS44" s="310"/>
      <c r="AT44" s="311" t="str">
        <f>IF(OR(K44=0,AD44=0), "", AD44*VLOOKUP(K44,TableForCSVReference,Library!$CZ$1,FALSE))</f>
        <v/>
      </c>
      <c r="AU44" s="311"/>
      <c r="AV44" s="311"/>
      <c r="AW44" s="239" t="str">
        <f>IF(OR(K44=0,AD44=0), "", IF(AD44*VLOOKUP(K44,TableForCSVReference,Library!$DD$1,FALSE)&gt;AN44,AN44,AD44*VLOOKUP(K44,TableForCSVReference,Library!$DD$1,FALSE)))</f>
        <v/>
      </c>
      <c r="AX44" s="239"/>
      <c r="AY44" s="240"/>
      <c r="BS44" s="87"/>
      <c r="BT44" s="87"/>
      <c r="BU44" s="87"/>
      <c r="BV44" s="87"/>
      <c r="BW44" s="87"/>
      <c r="BX44" s="87"/>
      <c r="BY44" s="88"/>
      <c r="BZ44" s="88"/>
      <c r="CA44" s="88"/>
      <c r="CB44" s="88"/>
      <c r="CC44" s="88"/>
      <c r="CD44" s="88"/>
      <c r="CE44" s="88"/>
      <c r="CF44" s="88"/>
      <c r="CG44" s="88"/>
      <c r="CH44" s="88"/>
      <c r="CI44" s="88"/>
      <c r="CJ44" s="90"/>
      <c r="CK44" s="91"/>
      <c r="CL44" s="89"/>
    </row>
    <row r="45" spans="1:90" ht="15" customHeight="1">
      <c r="A45" s="226" t="str">
        <f>IF(K45=0, "", VLOOKUP(K45,TableForCSVReference,Library!$BQ$1,FALSE))</f>
        <v/>
      </c>
      <c r="B45" s="227"/>
      <c r="C45" s="227"/>
      <c r="D45" s="227"/>
      <c r="E45" s="217">
        <f>PP!D61</f>
        <v>39</v>
      </c>
      <c r="F45" s="227">
        <f>PP!F61</f>
        <v>0</v>
      </c>
      <c r="G45" s="227"/>
      <c r="H45" s="227"/>
      <c r="I45" s="227"/>
      <c r="J45" s="227"/>
      <c r="K45" s="227">
        <f>PP!J61</f>
        <v>0</v>
      </c>
      <c r="L45" s="227"/>
      <c r="M45" s="227"/>
      <c r="N45" s="227"/>
      <c r="O45" s="227"/>
      <c r="P45" s="227"/>
      <c r="Q45" s="227"/>
      <c r="R45" s="227"/>
      <c r="S45" s="227"/>
      <c r="T45" s="227"/>
      <c r="U45" s="227"/>
      <c r="V45" s="227"/>
      <c r="W45" s="227"/>
      <c r="X45" s="227"/>
      <c r="Y45" s="227"/>
      <c r="Z45" s="227" t="str">
        <f>IF(K45=0,"",VLOOKUP(K45,TableForCSVReference,Library!$DH$1,FALSE))</f>
        <v/>
      </c>
      <c r="AA45" s="227"/>
      <c r="AB45" s="227"/>
      <c r="AC45" s="227"/>
      <c r="AD45" s="227">
        <f>PP!AC61</f>
        <v>0</v>
      </c>
      <c r="AE45" s="227"/>
      <c r="AF45" s="227"/>
      <c r="AG45" s="227"/>
      <c r="AH45" s="309">
        <f>PP!AF61</f>
        <v>0</v>
      </c>
      <c r="AI45" s="309"/>
      <c r="AJ45" s="309"/>
      <c r="AK45" s="309">
        <f>PP!AJ61</f>
        <v>0</v>
      </c>
      <c r="AL45" s="227"/>
      <c r="AM45" s="227"/>
      <c r="AN45" s="239" t="str">
        <f t="shared" si="4"/>
        <v/>
      </c>
      <c r="AO45" s="239"/>
      <c r="AP45" s="239"/>
      <c r="AQ45" s="310" t="str">
        <f>IF(OR(K45=0,AD45=0), "", AD45*VLOOKUP(K45,TableForCSVReference,Library!$CU$1,FALSE))</f>
        <v/>
      </c>
      <c r="AR45" s="310"/>
      <c r="AS45" s="310"/>
      <c r="AT45" s="311" t="str">
        <f>IF(OR(K45=0,AD45=0), "", AD45*VLOOKUP(K45,TableForCSVReference,Library!$CZ$1,FALSE))</f>
        <v/>
      </c>
      <c r="AU45" s="311"/>
      <c r="AV45" s="311"/>
      <c r="AW45" s="239" t="str">
        <f>IF(OR(K45=0,AD45=0), "", IF(AD45*VLOOKUP(K45,TableForCSVReference,Library!$DD$1,FALSE)&gt;AN45,AN45,AD45*VLOOKUP(K45,TableForCSVReference,Library!$DD$1,FALSE)))</f>
        <v/>
      </c>
      <c r="AX45" s="239"/>
      <c r="AY45" s="240"/>
      <c r="BS45" s="87"/>
      <c r="BT45" s="87"/>
      <c r="BU45" s="87"/>
      <c r="BV45" s="87"/>
      <c r="BW45" s="87"/>
      <c r="BX45" s="87"/>
      <c r="BY45" s="88"/>
      <c r="BZ45" s="88"/>
      <c r="CA45" s="88"/>
      <c r="CB45" s="88"/>
      <c r="CC45" s="88"/>
      <c r="CD45" s="88"/>
      <c r="CE45" s="88"/>
      <c r="CF45" s="88"/>
      <c r="CG45" s="88"/>
      <c r="CH45" s="88"/>
      <c r="CI45" s="88"/>
      <c r="CJ45" s="90"/>
      <c r="CK45" s="91"/>
      <c r="CL45" s="89"/>
    </row>
    <row r="46" spans="1:90" ht="15" customHeight="1">
      <c r="A46" s="226" t="str">
        <f>IF(K46=0, "", VLOOKUP(K46,TableForCSVReference,Library!$BQ$1,FALSE))</f>
        <v/>
      </c>
      <c r="B46" s="227"/>
      <c r="C46" s="227"/>
      <c r="D46" s="227"/>
      <c r="E46" s="217">
        <f>PP!D62</f>
        <v>40</v>
      </c>
      <c r="F46" s="227">
        <f>PP!F62</f>
        <v>0</v>
      </c>
      <c r="G46" s="227"/>
      <c r="H46" s="227"/>
      <c r="I46" s="227"/>
      <c r="J46" s="227"/>
      <c r="K46" s="227">
        <f>PP!J62</f>
        <v>0</v>
      </c>
      <c r="L46" s="227"/>
      <c r="M46" s="227"/>
      <c r="N46" s="227"/>
      <c r="O46" s="227"/>
      <c r="P46" s="227"/>
      <c r="Q46" s="227"/>
      <c r="R46" s="227"/>
      <c r="S46" s="227"/>
      <c r="T46" s="227"/>
      <c r="U46" s="227"/>
      <c r="V46" s="227"/>
      <c r="W46" s="227"/>
      <c r="X46" s="227"/>
      <c r="Y46" s="227"/>
      <c r="Z46" s="227" t="str">
        <f>IF(K46=0,"",VLOOKUP(K46,TableForCSVReference,Library!$DH$1,FALSE))</f>
        <v/>
      </c>
      <c r="AA46" s="227"/>
      <c r="AB46" s="227"/>
      <c r="AC46" s="227"/>
      <c r="AD46" s="227">
        <f>PP!AC62</f>
        <v>0</v>
      </c>
      <c r="AE46" s="227"/>
      <c r="AF46" s="227"/>
      <c r="AG46" s="227"/>
      <c r="AH46" s="309">
        <f>PP!AF62</f>
        <v>0</v>
      </c>
      <c r="AI46" s="309"/>
      <c r="AJ46" s="309"/>
      <c r="AK46" s="309">
        <f>PP!AJ62</f>
        <v>0</v>
      </c>
      <c r="AL46" s="227"/>
      <c r="AM46" s="227"/>
      <c r="AN46" s="239" t="str">
        <f t="shared" si="4"/>
        <v/>
      </c>
      <c r="AO46" s="239"/>
      <c r="AP46" s="239"/>
      <c r="AQ46" s="310" t="str">
        <f>IF(OR(K46=0,AD46=0), "", AD46*VLOOKUP(K46,TableForCSVReference,Library!$CU$1,FALSE))</f>
        <v/>
      </c>
      <c r="AR46" s="310"/>
      <c r="AS46" s="310"/>
      <c r="AT46" s="311" t="str">
        <f>IF(OR(K46=0,AD46=0), "", AD46*VLOOKUP(K46,TableForCSVReference,Library!$CZ$1,FALSE))</f>
        <v/>
      </c>
      <c r="AU46" s="311"/>
      <c r="AV46" s="311"/>
      <c r="AW46" s="239" t="str">
        <f>IF(OR(K46=0,AD46=0), "", IF(AD46*VLOOKUP(K46,TableForCSVReference,Library!$DD$1,FALSE)&gt;AN46,AN46,AD46*VLOOKUP(K46,TableForCSVReference,Library!$DD$1,FALSE)))</f>
        <v/>
      </c>
      <c r="AX46" s="239"/>
      <c r="AY46" s="240"/>
      <c r="BS46" s="87"/>
      <c r="BT46" s="87"/>
      <c r="BU46" s="87"/>
      <c r="BV46" s="87"/>
      <c r="BW46" s="87"/>
      <c r="BX46" s="87"/>
      <c r="BY46" s="88"/>
      <c r="BZ46" s="88"/>
      <c r="CA46" s="88"/>
      <c r="CB46" s="88"/>
      <c r="CC46" s="88"/>
      <c r="CD46" s="88"/>
      <c r="CE46" s="88"/>
      <c r="CF46" s="88"/>
      <c r="CG46" s="88"/>
      <c r="CH46" s="88"/>
      <c r="CI46" s="88"/>
      <c r="CJ46" s="90"/>
      <c r="CK46" s="91"/>
      <c r="CL46" s="89"/>
    </row>
    <row r="47" spans="1:90" ht="15" customHeight="1">
      <c r="A47" s="226" t="str">
        <f>IF(K47=0, "", VLOOKUP(K47,TableForCSVReference,Library!$BQ$1,FALSE))</f>
        <v/>
      </c>
      <c r="B47" s="227"/>
      <c r="C47" s="227"/>
      <c r="D47" s="227"/>
      <c r="E47" s="217">
        <f>PP!D63</f>
        <v>41</v>
      </c>
      <c r="F47" s="227">
        <f>PP!F63</f>
        <v>0</v>
      </c>
      <c r="G47" s="227"/>
      <c r="H47" s="227"/>
      <c r="I47" s="227"/>
      <c r="J47" s="227"/>
      <c r="K47" s="227">
        <f>PP!J63</f>
        <v>0</v>
      </c>
      <c r="L47" s="227"/>
      <c r="M47" s="227"/>
      <c r="N47" s="227"/>
      <c r="O47" s="227"/>
      <c r="P47" s="227"/>
      <c r="Q47" s="227"/>
      <c r="R47" s="227"/>
      <c r="S47" s="227"/>
      <c r="T47" s="227"/>
      <c r="U47" s="227"/>
      <c r="V47" s="227"/>
      <c r="W47" s="227"/>
      <c r="X47" s="227"/>
      <c r="Y47" s="227"/>
      <c r="Z47" s="227" t="str">
        <f>IF(K47=0,"",VLOOKUP(K47,TableForCSVReference,Library!$DH$1,FALSE))</f>
        <v/>
      </c>
      <c r="AA47" s="227"/>
      <c r="AB47" s="227"/>
      <c r="AC47" s="227"/>
      <c r="AD47" s="227">
        <f>PP!AC63</f>
        <v>0</v>
      </c>
      <c r="AE47" s="227"/>
      <c r="AF47" s="227"/>
      <c r="AG47" s="227"/>
      <c r="AH47" s="309">
        <f>PP!AF63</f>
        <v>0</v>
      </c>
      <c r="AI47" s="309"/>
      <c r="AJ47" s="309"/>
      <c r="AK47" s="309">
        <f>PP!AJ63</f>
        <v>0</v>
      </c>
      <c r="AL47" s="227"/>
      <c r="AM47" s="227"/>
      <c r="AN47" s="239" t="str">
        <f t="shared" si="4"/>
        <v/>
      </c>
      <c r="AO47" s="239"/>
      <c r="AP47" s="239"/>
      <c r="AQ47" s="310" t="str">
        <f>IF(OR(K47=0,AD47=0), "", AD47*VLOOKUP(K47,TableForCSVReference,Library!$CU$1,FALSE))</f>
        <v/>
      </c>
      <c r="AR47" s="310"/>
      <c r="AS47" s="310"/>
      <c r="AT47" s="311" t="str">
        <f>IF(OR(K47=0,AD47=0), "", AD47*VLOOKUP(K47,TableForCSVReference,Library!$CZ$1,FALSE))</f>
        <v/>
      </c>
      <c r="AU47" s="311"/>
      <c r="AV47" s="311"/>
      <c r="AW47" s="239" t="str">
        <f>IF(OR(K47=0,AD47=0), "", IF(AD47*VLOOKUP(K47,TableForCSVReference,Library!$DD$1,FALSE)&gt;AN47,AN47,AD47*VLOOKUP(K47,TableForCSVReference,Library!$DD$1,FALSE)))</f>
        <v/>
      </c>
      <c r="AX47" s="239"/>
      <c r="AY47" s="240"/>
      <c r="BS47" s="87"/>
      <c r="BT47" s="87"/>
      <c r="BU47" s="87"/>
      <c r="BV47" s="87"/>
      <c r="BW47" s="87"/>
      <c r="BX47" s="87"/>
      <c r="BY47" s="88"/>
      <c r="BZ47" s="88"/>
      <c r="CA47" s="88"/>
      <c r="CB47" s="88"/>
      <c r="CC47" s="88"/>
      <c r="CD47" s="88"/>
      <c r="CE47" s="88"/>
      <c r="CF47" s="88"/>
      <c r="CG47" s="88"/>
      <c r="CH47" s="88"/>
      <c r="CI47" s="88"/>
      <c r="CJ47" s="90"/>
      <c r="CK47" s="91"/>
      <c r="CL47" s="89"/>
    </row>
    <row r="48" spans="1:90" ht="15" customHeight="1">
      <c r="A48" s="226" t="str">
        <f>IF(K48=0, "", VLOOKUP(K48,TableForCSVReference,Library!$BQ$1,FALSE))</f>
        <v/>
      </c>
      <c r="B48" s="227"/>
      <c r="C48" s="227"/>
      <c r="D48" s="227"/>
      <c r="E48" s="217">
        <f>PP!D64</f>
        <v>42</v>
      </c>
      <c r="F48" s="227">
        <f>PP!F64</f>
        <v>0</v>
      </c>
      <c r="G48" s="227"/>
      <c r="H48" s="227"/>
      <c r="I48" s="227"/>
      <c r="J48" s="227"/>
      <c r="K48" s="227">
        <f>PP!J64</f>
        <v>0</v>
      </c>
      <c r="L48" s="227"/>
      <c r="M48" s="227"/>
      <c r="N48" s="227"/>
      <c r="O48" s="227"/>
      <c r="P48" s="227"/>
      <c r="Q48" s="227"/>
      <c r="R48" s="227"/>
      <c r="S48" s="227"/>
      <c r="T48" s="227"/>
      <c r="U48" s="227"/>
      <c r="V48" s="227"/>
      <c r="W48" s="227"/>
      <c r="X48" s="227"/>
      <c r="Y48" s="227"/>
      <c r="Z48" s="227" t="str">
        <f>IF(K48=0,"",VLOOKUP(K48,TableForCSVReference,Library!$DH$1,FALSE))</f>
        <v/>
      </c>
      <c r="AA48" s="227"/>
      <c r="AB48" s="227"/>
      <c r="AC48" s="227"/>
      <c r="AD48" s="227">
        <f>PP!AC64</f>
        <v>0</v>
      </c>
      <c r="AE48" s="227"/>
      <c r="AF48" s="227"/>
      <c r="AG48" s="227"/>
      <c r="AH48" s="309">
        <f>PP!AF64</f>
        <v>0</v>
      </c>
      <c r="AI48" s="309"/>
      <c r="AJ48" s="309"/>
      <c r="AK48" s="309">
        <f>PP!AJ64</f>
        <v>0</v>
      </c>
      <c r="AL48" s="227"/>
      <c r="AM48" s="227"/>
      <c r="AN48" s="239" t="str">
        <f t="shared" si="4"/>
        <v/>
      </c>
      <c r="AO48" s="239"/>
      <c r="AP48" s="239"/>
      <c r="AQ48" s="310" t="str">
        <f>IF(OR(K48=0,AD48=0), "", AD48*VLOOKUP(K48,TableForCSVReference,Library!$CU$1,FALSE))</f>
        <v/>
      </c>
      <c r="AR48" s="310"/>
      <c r="AS48" s="310"/>
      <c r="AT48" s="311" t="str">
        <f>IF(OR(K48=0,AD48=0), "", AD48*VLOOKUP(K48,TableForCSVReference,Library!$CZ$1,FALSE))</f>
        <v/>
      </c>
      <c r="AU48" s="311"/>
      <c r="AV48" s="311"/>
      <c r="AW48" s="239" t="str">
        <f>IF(OR(K48=0,AD48=0), "", IF(AD48*VLOOKUP(K48,TableForCSVReference,Library!$DD$1,FALSE)&gt;AN48,AN48,AD48*VLOOKUP(K48,TableForCSVReference,Library!$DD$1,FALSE)))</f>
        <v/>
      </c>
      <c r="AX48" s="239"/>
      <c r="AY48" s="240"/>
      <c r="BS48" s="87"/>
      <c r="BT48" s="87"/>
      <c r="BU48" s="87"/>
      <c r="BV48" s="87"/>
      <c r="BW48" s="87"/>
      <c r="BX48" s="87"/>
      <c r="BY48" s="88"/>
      <c r="BZ48" s="88"/>
      <c r="CA48" s="88"/>
      <c r="CB48" s="88"/>
      <c r="CC48" s="88"/>
      <c r="CD48" s="88"/>
      <c r="CE48" s="88"/>
      <c r="CF48" s="88"/>
      <c r="CG48" s="88"/>
      <c r="CH48" s="88"/>
      <c r="CI48" s="88"/>
      <c r="CJ48" s="90"/>
      <c r="CK48" s="91"/>
      <c r="CL48" s="89"/>
    </row>
    <row r="49" spans="1:90" ht="15" customHeight="1">
      <c r="A49" s="226" t="str">
        <f>IF(K49=0, "", VLOOKUP(K49,TableForCSVReference,Library!$BQ$1,FALSE))</f>
        <v/>
      </c>
      <c r="B49" s="227"/>
      <c r="C49" s="227"/>
      <c r="D49" s="227"/>
      <c r="E49" s="217">
        <f>PP!D65</f>
        <v>43</v>
      </c>
      <c r="F49" s="227">
        <f>PP!F65</f>
        <v>0</v>
      </c>
      <c r="G49" s="227"/>
      <c r="H49" s="227"/>
      <c r="I49" s="227"/>
      <c r="J49" s="227"/>
      <c r="K49" s="227">
        <f>PP!J65</f>
        <v>0</v>
      </c>
      <c r="L49" s="227"/>
      <c r="M49" s="227"/>
      <c r="N49" s="227"/>
      <c r="O49" s="227"/>
      <c r="P49" s="227"/>
      <c r="Q49" s="227"/>
      <c r="R49" s="227"/>
      <c r="S49" s="227"/>
      <c r="T49" s="227"/>
      <c r="U49" s="227"/>
      <c r="V49" s="227"/>
      <c r="W49" s="227"/>
      <c r="X49" s="227"/>
      <c r="Y49" s="227"/>
      <c r="Z49" s="227" t="str">
        <f>IF(K49=0,"",VLOOKUP(K49,TableForCSVReference,Library!$DH$1,FALSE))</f>
        <v/>
      </c>
      <c r="AA49" s="227"/>
      <c r="AB49" s="227"/>
      <c r="AC49" s="227"/>
      <c r="AD49" s="227">
        <f>PP!AC65</f>
        <v>0</v>
      </c>
      <c r="AE49" s="227"/>
      <c r="AF49" s="227"/>
      <c r="AG49" s="227"/>
      <c r="AH49" s="309">
        <f>PP!AF65</f>
        <v>0</v>
      </c>
      <c r="AI49" s="309"/>
      <c r="AJ49" s="309"/>
      <c r="AK49" s="309">
        <f>PP!AJ65</f>
        <v>0</v>
      </c>
      <c r="AL49" s="227"/>
      <c r="AM49" s="227"/>
      <c r="AN49" s="239" t="str">
        <f t="shared" si="4"/>
        <v/>
      </c>
      <c r="AO49" s="239"/>
      <c r="AP49" s="239"/>
      <c r="AQ49" s="310" t="str">
        <f>IF(OR(K49=0,AD49=0), "", AD49*VLOOKUP(K49,TableForCSVReference,Library!$CU$1,FALSE))</f>
        <v/>
      </c>
      <c r="AR49" s="310"/>
      <c r="AS49" s="310"/>
      <c r="AT49" s="311" t="str">
        <f>IF(OR(K49=0,AD49=0), "", AD49*VLOOKUP(K49,TableForCSVReference,Library!$CZ$1,FALSE))</f>
        <v/>
      </c>
      <c r="AU49" s="311"/>
      <c r="AV49" s="311"/>
      <c r="AW49" s="239" t="str">
        <f>IF(OR(K49=0,AD49=0), "", IF(AD49*VLOOKUP(K49,TableForCSVReference,Library!$DD$1,FALSE)&gt;AN49,AN49,AD49*VLOOKUP(K49,TableForCSVReference,Library!$DD$1,FALSE)))</f>
        <v/>
      </c>
      <c r="AX49" s="239"/>
      <c r="AY49" s="240"/>
      <c r="BS49" s="87"/>
      <c r="BT49" s="87"/>
      <c r="BU49" s="87"/>
      <c r="BV49" s="87"/>
      <c r="BW49" s="87"/>
      <c r="BX49" s="87"/>
      <c r="BY49" s="88"/>
      <c r="BZ49" s="88"/>
      <c r="CA49" s="88"/>
      <c r="CB49" s="88"/>
      <c r="CC49" s="88"/>
      <c r="CD49" s="88"/>
      <c r="CE49" s="88"/>
      <c r="CF49" s="88"/>
      <c r="CG49" s="88"/>
      <c r="CH49" s="88"/>
      <c r="CI49" s="88"/>
      <c r="CJ49" s="90"/>
      <c r="CK49" s="91"/>
      <c r="CL49" s="89"/>
    </row>
    <row r="50" spans="1:90" ht="15" customHeight="1">
      <c r="A50" s="226" t="str">
        <f>IF(K50=0, "", VLOOKUP(K50,TableForCSVReference,Library!$BQ$1,FALSE))</f>
        <v/>
      </c>
      <c r="B50" s="227"/>
      <c r="C50" s="227"/>
      <c r="D50" s="227"/>
      <c r="E50" s="217">
        <f>PP!D66</f>
        <v>44</v>
      </c>
      <c r="F50" s="227">
        <f>PP!F66</f>
        <v>0</v>
      </c>
      <c r="G50" s="227"/>
      <c r="H50" s="227"/>
      <c r="I50" s="227"/>
      <c r="J50" s="227"/>
      <c r="K50" s="227">
        <f>PP!J66</f>
        <v>0</v>
      </c>
      <c r="L50" s="227"/>
      <c r="M50" s="227"/>
      <c r="N50" s="227"/>
      <c r="O50" s="227"/>
      <c r="P50" s="227"/>
      <c r="Q50" s="227"/>
      <c r="R50" s="227"/>
      <c r="S50" s="227"/>
      <c r="T50" s="227"/>
      <c r="U50" s="227"/>
      <c r="V50" s="227"/>
      <c r="W50" s="227"/>
      <c r="X50" s="227"/>
      <c r="Y50" s="227"/>
      <c r="Z50" s="227" t="str">
        <f>IF(K50=0,"",VLOOKUP(K50,TableForCSVReference,Library!$DH$1,FALSE))</f>
        <v/>
      </c>
      <c r="AA50" s="227"/>
      <c r="AB50" s="227"/>
      <c r="AC50" s="227"/>
      <c r="AD50" s="227">
        <f>PP!AC66</f>
        <v>0</v>
      </c>
      <c r="AE50" s="227"/>
      <c r="AF50" s="227"/>
      <c r="AG50" s="227"/>
      <c r="AH50" s="309">
        <f>PP!AF66</f>
        <v>0</v>
      </c>
      <c r="AI50" s="309"/>
      <c r="AJ50" s="309"/>
      <c r="AK50" s="309">
        <f>PP!AJ66</f>
        <v>0</v>
      </c>
      <c r="AL50" s="227"/>
      <c r="AM50" s="227"/>
      <c r="AN50" s="239" t="str">
        <f t="shared" si="4"/>
        <v/>
      </c>
      <c r="AO50" s="239"/>
      <c r="AP50" s="239"/>
      <c r="AQ50" s="310" t="str">
        <f>IF(OR(K50=0,AD50=0), "", AD50*VLOOKUP(K50,TableForCSVReference,Library!$CU$1,FALSE))</f>
        <v/>
      </c>
      <c r="AR50" s="310"/>
      <c r="AS50" s="310"/>
      <c r="AT50" s="311" t="str">
        <f>IF(OR(K50=0,AD50=0), "", AD50*VLOOKUP(K50,TableForCSVReference,Library!$CZ$1,FALSE))</f>
        <v/>
      </c>
      <c r="AU50" s="311"/>
      <c r="AV50" s="311"/>
      <c r="AW50" s="239" t="str">
        <f>IF(OR(K50=0,AD50=0), "", IF(AD50*VLOOKUP(K50,TableForCSVReference,Library!$DD$1,FALSE)&gt;AN50,AN50,AD50*VLOOKUP(K50,TableForCSVReference,Library!$DD$1,FALSE)))</f>
        <v/>
      </c>
      <c r="AX50" s="239"/>
      <c r="AY50" s="240"/>
      <c r="BS50" s="87"/>
      <c r="BT50" s="87"/>
      <c r="BU50" s="87"/>
      <c r="BV50" s="87"/>
      <c r="BW50" s="87"/>
      <c r="BX50" s="87"/>
      <c r="BY50" s="88"/>
      <c r="BZ50" s="88"/>
      <c r="CA50" s="88"/>
      <c r="CB50" s="88"/>
      <c r="CC50" s="88"/>
      <c r="CD50" s="88"/>
      <c r="CE50" s="88"/>
      <c r="CF50" s="88"/>
      <c r="CG50" s="88"/>
      <c r="CH50" s="88"/>
      <c r="CI50" s="88"/>
      <c r="CJ50" s="90"/>
      <c r="CK50" s="91"/>
      <c r="CL50" s="89"/>
    </row>
    <row r="51" spans="1:90" ht="15" customHeight="1">
      <c r="A51" s="226" t="str">
        <f>IF(K51=0, "", VLOOKUP(K51,TableForCSVReference,Library!$BQ$1,FALSE))</f>
        <v/>
      </c>
      <c r="B51" s="227"/>
      <c r="C51" s="227"/>
      <c r="D51" s="227"/>
      <c r="E51" s="217">
        <f>PP!D67</f>
        <v>45</v>
      </c>
      <c r="F51" s="227">
        <f>PP!F67</f>
        <v>0</v>
      </c>
      <c r="G51" s="227"/>
      <c r="H51" s="227"/>
      <c r="I51" s="227"/>
      <c r="J51" s="227"/>
      <c r="K51" s="227">
        <f>PP!J67</f>
        <v>0</v>
      </c>
      <c r="L51" s="227"/>
      <c r="M51" s="227"/>
      <c r="N51" s="227"/>
      <c r="O51" s="227"/>
      <c r="P51" s="227"/>
      <c r="Q51" s="227"/>
      <c r="R51" s="227"/>
      <c r="S51" s="227"/>
      <c r="T51" s="227"/>
      <c r="U51" s="227"/>
      <c r="V51" s="227"/>
      <c r="W51" s="227"/>
      <c r="X51" s="227"/>
      <c r="Y51" s="227"/>
      <c r="Z51" s="227" t="str">
        <f>IF(K51=0,"",VLOOKUP(K51,TableForCSVReference,Library!$DH$1,FALSE))</f>
        <v/>
      </c>
      <c r="AA51" s="227"/>
      <c r="AB51" s="227"/>
      <c r="AC51" s="227"/>
      <c r="AD51" s="227">
        <f>PP!AC67</f>
        <v>0</v>
      </c>
      <c r="AE51" s="227"/>
      <c r="AF51" s="227"/>
      <c r="AG51" s="227"/>
      <c r="AH51" s="309">
        <f>PP!AF67</f>
        <v>0</v>
      </c>
      <c r="AI51" s="309"/>
      <c r="AJ51" s="309"/>
      <c r="AK51" s="309">
        <f>PP!AJ67</f>
        <v>0</v>
      </c>
      <c r="AL51" s="227"/>
      <c r="AM51" s="227"/>
      <c r="AN51" s="239" t="str">
        <f t="shared" si="4"/>
        <v/>
      </c>
      <c r="AO51" s="239"/>
      <c r="AP51" s="239"/>
      <c r="AQ51" s="310" t="str">
        <f>IF(OR(K51=0,AD51=0), "", AD51*VLOOKUP(K51,TableForCSVReference,Library!$CU$1,FALSE))</f>
        <v/>
      </c>
      <c r="AR51" s="310"/>
      <c r="AS51" s="310"/>
      <c r="AT51" s="311" t="str">
        <f>IF(OR(K51=0,AD51=0), "", AD51*VLOOKUP(K51,TableForCSVReference,Library!$CZ$1,FALSE))</f>
        <v/>
      </c>
      <c r="AU51" s="311"/>
      <c r="AV51" s="311"/>
      <c r="AW51" s="239" t="str">
        <f>IF(OR(K51=0,AD51=0), "", IF(AD51*VLOOKUP(K51,TableForCSVReference,Library!$DD$1,FALSE)&gt;AN51,AN51,AD51*VLOOKUP(K51,TableForCSVReference,Library!$DD$1,FALSE)))</f>
        <v/>
      </c>
      <c r="AX51" s="239"/>
      <c r="AY51" s="240"/>
      <c r="BS51" s="87"/>
      <c r="BT51" s="87"/>
      <c r="BU51" s="87"/>
      <c r="BV51" s="87"/>
      <c r="BW51" s="87"/>
      <c r="BX51" s="87"/>
      <c r="BY51" s="88"/>
      <c r="BZ51" s="88"/>
      <c r="CA51" s="88"/>
      <c r="CB51" s="88"/>
      <c r="CC51" s="88"/>
      <c r="CD51" s="88"/>
      <c r="CE51" s="88"/>
      <c r="CF51" s="88"/>
      <c r="CG51" s="88"/>
      <c r="CH51" s="88"/>
      <c r="CI51" s="88"/>
      <c r="CJ51" s="90"/>
      <c r="CK51" s="91"/>
      <c r="CL51" s="89"/>
    </row>
    <row r="52" spans="1:90" ht="15" customHeight="1">
      <c r="A52" s="226" t="str">
        <f>IF(K52=0, "", VLOOKUP(K52,TableForCSVReference,Library!$BQ$1,FALSE))</f>
        <v/>
      </c>
      <c r="B52" s="227"/>
      <c r="C52" s="227"/>
      <c r="D52" s="227"/>
      <c r="E52" s="217">
        <f>PP!D68</f>
        <v>46</v>
      </c>
      <c r="F52" s="227">
        <f>PP!F68</f>
        <v>0</v>
      </c>
      <c r="G52" s="227"/>
      <c r="H52" s="227"/>
      <c r="I52" s="227"/>
      <c r="J52" s="227"/>
      <c r="K52" s="227">
        <f>PP!J68</f>
        <v>0</v>
      </c>
      <c r="L52" s="227"/>
      <c r="M52" s="227"/>
      <c r="N52" s="227"/>
      <c r="O52" s="227"/>
      <c r="P52" s="227"/>
      <c r="Q52" s="227"/>
      <c r="R52" s="227"/>
      <c r="S52" s="227"/>
      <c r="T52" s="227"/>
      <c r="U52" s="227"/>
      <c r="V52" s="227"/>
      <c r="W52" s="227"/>
      <c r="X52" s="227"/>
      <c r="Y52" s="227"/>
      <c r="Z52" s="227" t="str">
        <f>IF(K52=0,"",VLOOKUP(K52,TableForCSVReference,Library!$DH$1,FALSE))</f>
        <v/>
      </c>
      <c r="AA52" s="227"/>
      <c r="AB52" s="227"/>
      <c r="AC52" s="227"/>
      <c r="AD52" s="227">
        <f>PP!AC68</f>
        <v>0</v>
      </c>
      <c r="AE52" s="227"/>
      <c r="AF52" s="227"/>
      <c r="AG52" s="227"/>
      <c r="AH52" s="309">
        <f>PP!AF68</f>
        <v>0</v>
      </c>
      <c r="AI52" s="309"/>
      <c r="AJ52" s="309"/>
      <c r="AK52" s="309">
        <f>PP!AJ68</f>
        <v>0</v>
      </c>
      <c r="AL52" s="227"/>
      <c r="AM52" s="227"/>
      <c r="AN52" s="239" t="str">
        <f t="shared" si="4"/>
        <v/>
      </c>
      <c r="AO52" s="239"/>
      <c r="AP52" s="239"/>
      <c r="AQ52" s="310" t="str">
        <f>IF(OR(K52=0,AD52=0), "", AD52*VLOOKUP(K52,TableForCSVReference,Library!$CU$1,FALSE))</f>
        <v/>
      </c>
      <c r="AR52" s="310"/>
      <c r="AS52" s="310"/>
      <c r="AT52" s="311" t="str">
        <f>IF(OR(K52=0,AD52=0), "", AD52*VLOOKUP(K52,TableForCSVReference,Library!$CZ$1,FALSE))</f>
        <v/>
      </c>
      <c r="AU52" s="311"/>
      <c r="AV52" s="311"/>
      <c r="AW52" s="239" t="str">
        <f>IF(OR(K52=0,AD52=0), "", IF(AD52*VLOOKUP(K52,TableForCSVReference,Library!$DD$1,FALSE)&gt;AN52,AN52,AD52*VLOOKUP(K52,TableForCSVReference,Library!$DD$1,FALSE)))</f>
        <v/>
      </c>
      <c r="AX52" s="239"/>
      <c r="AY52" s="240"/>
    </row>
    <row r="53" spans="1:90" ht="15" customHeight="1">
      <c r="A53" s="226" t="str">
        <f>IF(K53=0, "", VLOOKUP(K53,TableForCSVReference,Library!$BQ$1,FALSE))</f>
        <v/>
      </c>
      <c r="B53" s="227"/>
      <c r="C53" s="227"/>
      <c r="D53" s="227"/>
      <c r="E53" s="217">
        <f>PP!D69</f>
        <v>47</v>
      </c>
      <c r="F53" s="227">
        <f>PP!F69</f>
        <v>0</v>
      </c>
      <c r="G53" s="227"/>
      <c r="H53" s="227"/>
      <c r="I53" s="227"/>
      <c r="J53" s="227"/>
      <c r="K53" s="227">
        <f>PP!J69</f>
        <v>0</v>
      </c>
      <c r="L53" s="227"/>
      <c r="M53" s="227"/>
      <c r="N53" s="227"/>
      <c r="O53" s="227"/>
      <c r="P53" s="227"/>
      <c r="Q53" s="227"/>
      <c r="R53" s="227"/>
      <c r="S53" s="227"/>
      <c r="T53" s="227"/>
      <c r="U53" s="227"/>
      <c r="V53" s="227"/>
      <c r="W53" s="227"/>
      <c r="X53" s="227"/>
      <c r="Y53" s="227"/>
      <c r="Z53" s="227" t="str">
        <f>IF(K53=0,"",VLOOKUP(K53,TableForCSVReference,Library!$DH$1,FALSE))</f>
        <v/>
      </c>
      <c r="AA53" s="227"/>
      <c r="AB53" s="227"/>
      <c r="AC53" s="227"/>
      <c r="AD53" s="227">
        <f>PP!AC69</f>
        <v>0</v>
      </c>
      <c r="AE53" s="227"/>
      <c r="AF53" s="227"/>
      <c r="AG53" s="227"/>
      <c r="AH53" s="309">
        <f>PP!AF69</f>
        <v>0</v>
      </c>
      <c r="AI53" s="309"/>
      <c r="AJ53" s="309"/>
      <c r="AK53" s="309">
        <f>PP!AJ69</f>
        <v>0</v>
      </c>
      <c r="AL53" s="227"/>
      <c r="AM53" s="227"/>
      <c r="AN53" s="239" t="str">
        <f t="shared" si="4"/>
        <v/>
      </c>
      <c r="AO53" s="239"/>
      <c r="AP53" s="239"/>
      <c r="AQ53" s="310" t="str">
        <f>IF(OR(K53=0,AD53=0), "", AD53*VLOOKUP(K53,TableForCSVReference,Library!$CU$1,FALSE))</f>
        <v/>
      </c>
      <c r="AR53" s="310"/>
      <c r="AS53" s="310"/>
      <c r="AT53" s="311" t="str">
        <f>IF(OR(K53=0,AD53=0), "", AD53*VLOOKUP(K53,TableForCSVReference,Library!$CZ$1,FALSE))</f>
        <v/>
      </c>
      <c r="AU53" s="311"/>
      <c r="AV53" s="311"/>
      <c r="AW53" s="239" t="str">
        <f>IF(OR(K53=0,AD53=0), "", IF(AD53*VLOOKUP(K53,TableForCSVReference,Library!$DD$1,FALSE)&gt;AN53,AN53,AD53*VLOOKUP(K53,TableForCSVReference,Library!$DD$1,FALSE)))</f>
        <v/>
      </c>
      <c r="AX53" s="239"/>
      <c r="AY53" s="240"/>
    </row>
    <row r="54" spans="1:90" ht="15" customHeight="1">
      <c r="A54" s="226" t="str">
        <f>IF(K54=0, "", VLOOKUP(K54,TableForCSVReference,Library!$BQ$1,FALSE))</f>
        <v/>
      </c>
      <c r="B54" s="227"/>
      <c r="C54" s="227"/>
      <c r="D54" s="227"/>
      <c r="E54" s="217">
        <f>PP!D70</f>
        <v>48</v>
      </c>
      <c r="F54" s="227">
        <f>PP!F70</f>
        <v>0</v>
      </c>
      <c r="G54" s="227"/>
      <c r="H54" s="227"/>
      <c r="I54" s="227"/>
      <c r="J54" s="227"/>
      <c r="K54" s="227">
        <f>PP!J70</f>
        <v>0</v>
      </c>
      <c r="L54" s="227"/>
      <c r="M54" s="227"/>
      <c r="N54" s="227"/>
      <c r="O54" s="227"/>
      <c r="P54" s="227"/>
      <c r="Q54" s="227"/>
      <c r="R54" s="227"/>
      <c r="S54" s="227"/>
      <c r="T54" s="227"/>
      <c r="U54" s="227"/>
      <c r="V54" s="227"/>
      <c r="W54" s="227"/>
      <c r="X54" s="227"/>
      <c r="Y54" s="227"/>
      <c r="Z54" s="227" t="str">
        <f>IF(K54=0,"",VLOOKUP(K54,TableForCSVReference,Library!$DH$1,FALSE))</f>
        <v/>
      </c>
      <c r="AA54" s="227"/>
      <c r="AB54" s="227"/>
      <c r="AC54" s="227"/>
      <c r="AD54" s="227">
        <f>PP!AC70</f>
        <v>0</v>
      </c>
      <c r="AE54" s="227"/>
      <c r="AF54" s="227"/>
      <c r="AG54" s="227"/>
      <c r="AH54" s="309">
        <f>PP!AF70</f>
        <v>0</v>
      </c>
      <c r="AI54" s="309"/>
      <c r="AJ54" s="309"/>
      <c r="AK54" s="309">
        <f>PP!AJ70</f>
        <v>0</v>
      </c>
      <c r="AL54" s="227"/>
      <c r="AM54" s="227"/>
      <c r="AN54" s="239" t="str">
        <f t="shared" si="4"/>
        <v/>
      </c>
      <c r="AO54" s="239"/>
      <c r="AP54" s="239"/>
      <c r="AQ54" s="310" t="str">
        <f>IF(OR(K54=0,AD54=0), "", AD54*VLOOKUP(K54,TableForCSVReference,Library!$CU$1,FALSE))</f>
        <v/>
      </c>
      <c r="AR54" s="310"/>
      <c r="AS54" s="310"/>
      <c r="AT54" s="311" t="str">
        <f>IF(OR(K54=0,AD54=0), "", AD54*VLOOKUP(K54,TableForCSVReference,Library!$CZ$1,FALSE))</f>
        <v/>
      </c>
      <c r="AU54" s="311"/>
      <c r="AV54" s="311"/>
      <c r="AW54" s="239" t="str">
        <f>IF(OR(K54=0,AD54=0), "", IF(AD54*VLOOKUP(K54,TableForCSVReference,Library!$DD$1,FALSE)&gt;AN54,AN54,AD54*VLOOKUP(K54,TableForCSVReference,Library!$DD$1,FALSE)))</f>
        <v/>
      </c>
      <c r="AX54" s="239"/>
      <c r="AY54" s="240"/>
    </row>
    <row r="55" spans="1:90" ht="15" customHeight="1">
      <c r="A55" s="226" t="str">
        <f>IF(K55=0, "", VLOOKUP(K55,TableForCSVReference,Library!$BQ$1,FALSE))</f>
        <v/>
      </c>
      <c r="B55" s="227"/>
      <c r="C55" s="227"/>
      <c r="D55" s="227"/>
      <c r="E55" s="217">
        <f>PP!D71</f>
        <v>49</v>
      </c>
      <c r="F55" s="227">
        <f>PP!F71</f>
        <v>0</v>
      </c>
      <c r="G55" s="227"/>
      <c r="H55" s="227"/>
      <c r="I55" s="227"/>
      <c r="J55" s="227"/>
      <c r="K55" s="227">
        <f>PP!J71</f>
        <v>0</v>
      </c>
      <c r="L55" s="227"/>
      <c r="M55" s="227"/>
      <c r="N55" s="227"/>
      <c r="O55" s="227"/>
      <c r="P55" s="227"/>
      <c r="Q55" s="227"/>
      <c r="R55" s="227"/>
      <c r="S55" s="227"/>
      <c r="T55" s="227"/>
      <c r="U55" s="227"/>
      <c r="V55" s="227"/>
      <c r="W55" s="227"/>
      <c r="X55" s="227"/>
      <c r="Y55" s="227"/>
      <c r="Z55" s="227" t="str">
        <f>IF(K55=0,"",VLOOKUP(K55,TableForCSVReference,Library!$DH$1,FALSE))</f>
        <v/>
      </c>
      <c r="AA55" s="227"/>
      <c r="AB55" s="227"/>
      <c r="AC55" s="227"/>
      <c r="AD55" s="227">
        <f>PP!AC71</f>
        <v>0</v>
      </c>
      <c r="AE55" s="227"/>
      <c r="AF55" s="227"/>
      <c r="AG55" s="227"/>
      <c r="AH55" s="309">
        <f>PP!AF71</f>
        <v>0</v>
      </c>
      <c r="AI55" s="309"/>
      <c r="AJ55" s="309"/>
      <c r="AK55" s="309">
        <f>PP!AJ71</f>
        <v>0</v>
      </c>
      <c r="AL55" s="227"/>
      <c r="AM55" s="227"/>
      <c r="AN55" s="239" t="str">
        <f t="shared" si="4"/>
        <v/>
      </c>
      <c r="AO55" s="239"/>
      <c r="AP55" s="239"/>
      <c r="AQ55" s="310" t="str">
        <f>IF(OR(K55=0,AD55=0), "", AD55*VLOOKUP(K55,TableForCSVReference,Library!$CU$1,FALSE))</f>
        <v/>
      </c>
      <c r="AR55" s="310"/>
      <c r="AS55" s="310"/>
      <c r="AT55" s="311" t="str">
        <f>IF(OR(K55=0,AD55=0), "", AD55*VLOOKUP(K55,TableForCSVReference,Library!$CZ$1,FALSE))</f>
        <v/>
      </c>
      <c r="AU55" s="311"/>
      <c r="AV55" s="311"/>
      <c r="AW55" s="239" t="str">
        <f>IF(OR(K55=0,AD55=0), "", IF(AD55*VLOOKUP(K55,TableForCSVReference,Library!$DD$1,FALSE)&gt;AN55,AN55,AD55*VLOOKUP(K55,TableForCSVReference,Library!$DD$1,FALSE)))</f>
        <v/>
      </c>
      <c r="AX55" s="239"/>
      <c r="AY55" s="240"/>
    </row>
    <row r="56" spans="1:90" ht="15" customHeight="1" thickBot="1">
      <c r="A56" s="256" t="str">
        <f>IF(K56=0, "", VLOOKUP(K56,TableForCSVReference,Library!$BQ$1,FALSE))</f>
        <v/>
      </c>
      <c r="B56" s="257"/>
      <c r="C56" s="257"/>
      <c r="D56" s="257"/>
      <c r="E56" s="218">
        <f>PP!D72</f>
        <v>50</v>
      </c>
      <c r="F56" s="257">
        <f>PP!F72</f>
        <v>0</v>
      </c>
      <c r="G56" s="257"/>
      <c r="H56" s="257"/>
      <c r="I56" s="257"/>
      <c r="J56" s="257"/>
      <c r="K56" s="257">
        <f>PP!J72</f>
        <v>0</v>
      </c>
      <c r="L56" s="257"/>
      <c r="M56" s="257"/>
      <c r="N56" s="257"/>
      <c r="O56" s="257"/>
      <c r="P56" s="257"/>
      <c r="Q56" s="257"/>
      <c r="R56" s="257"/>
      <c r="S56" s="257"/>
      <c r="T56" s="257"/>
      <c r="U56" s="257"/>
      <c r="V56" s="257"/>
      <c r="W56" s="257"/>
      <c r="X56" s="257"/>
      <c r="Y56" s="257"/>
      <c r="Z56" s="257" t="str">
        <f>IF(K56=0,"",VLOOKUP(K56,TableForCSVReference,Library!$DH$1,FALSE))</f>
        <v/>
      </c>
      <c r="AA56" s="257"/>
      <c r="AB56" s="257"/>
      <c r="AC56" s="257"/>
      <c r="AD56" s="257">
        <f>PP!AC72</f>
        <v>0</v>
      </c>
      <c r="AE56" s="257"/>
      <c r="AF56" s="257"/>
      <c r="AG56" s="257"/>
      <c r="AH56" s="322">
        <f>PP!AF72</f>
        <v>0</v>
      </c>
      <c r="AI56" s="322"/>
      <c r="AJ56" s="322"/>
      <c r="AK56" s="322">
        <f>PP!AJ72</f>
        <v>0</v>
      </c>
      <c r="AL56" s="257"/>
      <c r="AM56" s="257"/>
      <c r="AN56" s="305" t="str">
        <f t="shared" si="4"/>
        <v/>
      </c>
      <c r="AO56" s="305"/>
      <c r="AP56" s="305"/>
      <c r="AQ56" s="323" t="str">
        <f>IF(OR(K56=0,AD56=0), "", AD56*VLOOKUP(K56,TableForCSVReference,Library!$CU$1,FALSE))</f>
        <v/>
      </c>
      <c r="AR56" s="323"/>
      <c r="AS56" s="323"/>
      <c r="AT56" s="324" t="str">
        <f>IF(OR(K56=0,AD56=0), "", AD56*VLOOKUP(K56,TableForCSVReference,Library!$CZ$1,FALSE))</f>
        <v/>
      </c>
      <c r="AU56" s="324"/>
      <c r="AV56" s="324"/>
      <c r="AW56" s="305" t="str">
        <f>IF(OR(K56=0,AD56=0), "", IF(AD56*VLOOKUP(K56,TableForCSVReference,Library!$DD$1,FALSE)&gt;AN56,AN56,AD56*VLOOKUP(K56,TableForCSVReference,Library!$DD$1,FALSE)))</f>
        <v/>
      </c>
      <c r="AX56" s="305"/>
      <c r="AY56" s="306"/>
    </row>
  </sheetData>
  <sheetProtection algorithmName="SHA-512" hashValue="HxISNVDnFw1zwN1TRlG/LxXN0T23WcbSeVL71Lxs+E0bSw4dfsN2MtICeTtaAl/EP/Lssa1lDb8fVLiT79M4/Q==" saltValue="kTJvgV1xqgB99SGtj7qmOw==" spinCount="100000" sheet="1" objects="1" scenarios="1"/>
  <mergeCells count="992">
    <mergeCell ref="FH4:FJ5"/>
    <mergeCell ref="FK4:FM5"/>
    <mergeCell ref="FN4:FP5"/>
    <mergeCell ref="FQ4:FS5"/>
    <mergeCell ref="FE4:FG5"/>
    <mergeCell ref="DV4:DY4"/>
    <mergeCell ref="FB22:FD22"/>
    <mergeCell ref="FE22:FG22"/>
    <mergeCell ref="FH22:FJ22"/>
    <mergeCell ref="FK22:FM22"/>
    <mergeCell ref="FN22:FP22"/>
    <mergeCell ref="FK20:FM20"/>
    <mergeCell ref="FN20:FP20"/>
    <mergeCell ref="FB21:FD21"/>
    <mergeCell ref="FE21:FG21"/>
    <mergeCell ref="FH21:FJ21"/>
    <mergeCell ref="FK21:FM21"/>
    <mergeCell ref="FN21:FP21"/>
    <mergeCell ref="FH18:FJ18"/>
    <mergeCell ref="FK18:FM18"/>
    <mergeCell ref="FN18:FP18"/>
    <mergeCell ref="FB19:FD19"/>
    <mergeCell ref="FK19:FM19"/>
    <mergeCell ref="FN19:FP19"/>
    <mergeCell ref="FB23:FD23"/>
    <mergeCell ref="FE23:FG23"/>
    <mergeCell ref="FH23:FJ23"/>
    <mergeCell ref="FK23:FM23"/>
    <mergeCell ref="FN23:FP23"/>
    <mergeCell ref="FB24:FD24"/>
    <mergeCell ref="FE24:FG24"/>
    <mergeCell ref="FH24:FJ24"/>
    <mergeCell ref="FK24:FM24"/>
    <mergeCell ref="FN24:FP24"/>
    <mergeCell ref="FB26:FD26"/>
    <mergeCell ref="FE26:FG26"/>
    <mergeCell ref="FH26:FJ26"/>
    <mergeCell ref="FK26:FM26"/>
    <mergeCell ref="FN26:FP26"/>
    <mergeCell ref="FB27:FD27"/>
    <mergeCell ref="FE27:FG27"/>
    <mergeCell ref="FH27:FJ27"/>
    <mergeCell ref="FK27:FM27"/>
    <mergeCell ref="FN27:FP27"/>
    <mergeCell ref="FB25:FD25"/>
    <mergeCell ref="FB15:FD15"/>
    <mergeCell ref="FE15:FG15"/>
    <mergeCell ref="FH15:FJ15"/>
    <mergeCell ref="FK15:FM15"/>
    <mergeCell ref="FN15:FP15"/>
    <mergeCell ref="FB16:FD16"/>
    <mergeCell ref="FE16:FG16"/>
    <mergeCell ref="FH16:FJ16"/>
    <mergeCell ref="FK16:FM16"/>
    <mergeCell ref="FN16:FP16"/>
    <mergeCell ref="FB17:FD17"/>
    <mergeCell ref="FE17:FG17"/>
    <mergeCell ref="FH17:FJ17"/>
    <mergeCell ref="FK17:FM17"/>
    <mergeCell ref="FN17:FP17"/>
    <mergeCell ref="FE25:FG25"/>
    <mergeCell ref="FH25:FJ25"/>
    <mergeCell ref="FK25:FM25"/>
    <mergeCell ref="FN25:FP25"/>
    <mergeCell ref="FB18:FD18"/>
    <mergeCell ref="FE18:FG18"/>
    <mergeCell ref="FE19:FG19"/>
    <mergeCell ref="FH19:FJ19"/>
    <mergeCell ref="FB20:FD20"/>
    <mergeCell ref="FE20:FG20"/>
    <mergeCell ref="FH20:FJ20"/>
    <mergeCell ref="FN10:FP10"/>
    <mergeCell ref="FB11:FD11"/>
    <mergeCell ref="FE11:FG11"/>
    <mergeCell ref="FH11:FJ11"/>
    <mergeCell ref="FK11:FM11"/>
    <mergeCell ref="FN11:FP11"/>
    <mergeCell ref="FB12:FD12"/>
    <mergeCell ref="FE12:FG12"/>
    <mergeCell ref="FH12:FJ12"/>
    <mergeCell ref="FK12:FM12"/>
    <mergeCell ref="FN12:FP12"/>
    <mergeCell ref="FB13:FD13"/>
    <mergeCell ref="FE13:FG13"/>
    <mergeCell ref="FH13:FJ13"/>
    <mergeCell ref="FK13:FM13"/>
    <mergeCell ref="FN13:FP13"/>
    <mergeCell ref="FB14:FD14"/>
    <mergeCell ref="FE14:FG14"/>
    <mergeCell ref="FH14:FJ14"/>
    <mergeCell ref="FK14:FM14"/>
    <mergeCell ref="FN14:FP14"/>
    <mergeCell ref="EX26:FA26"/>
    <mergeCell ref="EX27:FA27"/>
    <mergeCell ref="ED2:EG2"/>
    <mergeCell ref="DV2:DY2"/>
    <mergeCell ref="FB7:FD7"/>
    <mergeCell ref="FB8:FD8"/>
    <mergeCell ref="FE7:FG7"/>
    <mergeCell ref="FH7:FJ7"/>
    <mergeCell ref="FK7:FM7"/>
    <mergeCell ref="FB6:FD6"/>
    <mergeCell ref="FE6:FG6"/>
    <mergeCell ref="FH6:FJ6"/>
    <mergeCell ref="FK6:FM6"/>
    <mergeCell ref="EE25:ES25"/>
    <mergeCell ref="EX25:FA25"/>
    <mergeCell ref="DP25:ED25"/>
    <mergeCell ref="DP26:ED26"/>
    <mergeCell ref="DP27:ED27"/>
    <mergeCell ref="ET8:EW8"/>
    <mergeCell ref="ET9:EW9"/>
    <mergeCell ref="ET10:EW10"/>
    <mergeCell ref="ET11:EW11"/>
    <mergeCell ref="ET12:EW12"/>
    <mergeCell ref="ET13:EW13"/>
    <mergeCell ref="FN6:FP6"/>
    <mergeCell ref="FQ6:FS6"/>
    <mergeCell ref="EJ3:EO3"/>
    <mergeCell ref="FB10:FD10"/>
    <mergeCell ref="FE10:FG10"/>
    <mergeCell ref="FH10:FJ10"/>
    <mergeCell ref="FK10:FM10"/>
    <mergeCell ref="EE23:ES23"/>
    <mergeCell ref="EE24:ES24"/>
    <mergeCell ref="EX11:FA11"/>
    <mergeCell ref="EX12:FA12"/>
    <mergeCell ref="EX13:FA13"/>
    <mergeCell ref="EX14:FA14"/>
    <mergeCell ref="EX15:FA15"/>
    <mergeCell ref="EX16:FA16"/>
    <mergeCell ref="EX17:FA17"/>
    <mergeCell ref="EX18:FA18"/>
    <mergeCell ref="EX19:FA19"/>
    <mergeCell ref="EX20:FA20"/>
    <mergeCell ref="EX21:FA21"/>
    <mergeCell ref="EX22:FA22"/>
    <mergeCell ref="EX23:FA23"/>
    <mergeCell ref="EX24:FA24"/>
    <mergeCell ref="ET7:EW7"/>
    <mergeCell ref="ET17:EW17"/>
    <mergeCell ref="ET18:EW18"/>
    <mergeCell ref="ET19:EW19"/>
    <mergeCell ref="ET20:EW20"/>
    <mergeCell ref="ET21:EW21"/>
    <mergeCell ref="ET22:EW22"/>
    <mergeCell ref="DK23:DO23"/>
    <mergeCell ref="DK24:DO24"/>
    <mergeCell ref="DK25:DO25"/>
    <mergeCell ref="DF25:DI25"/>
    <mergeCell ref="DF26:DI26"/>
    <mergeCell ref="DF27:DI27"/>
    <mergeCell ref="DK7:DO7"/>
    <mergeCell ref="DK8:DO8"/>
    <mergeCell ref="DK9:DO9"/>
    <mergeCell ref="DK10:DO10"/>
    <mergeCell ref="DK11:DO11"/>
    <mergeCell ref="DK12:DO12"/>
    <mergeCell ref="DK13:DO13"/>
    <mergeCell ref="DK14:DO14"/>
    <mergeCell ref="DK15:DO15"/>
    <mergeCell ref="DK16:DO16"/>
    <mergeCell ref="DK17:DO17"/>
    <mergeCell ref="DK18:DO18"/>
    <mergeCell ref="DK19:DO19"/>
    <mergeCell ref="DK20:DO20"/>
    <mergeCell ref="DK21:DO21"/>
    <mergeCell ref="DK22:DO22"/>
    <mergeCell ref="DK26:DO26"/>
    <mergeCell ref="DK27:DO27"/>
    <mergeCell ref="DF8:DI8"/>
    <mergeCell ref="DF7:DI7"/>
    <mergeCell ref="DF9:DI9"/>
    <mergeCell ref="DK6:DO6"/>
    <mergeCell ref="DP6:ED6"/>
    <mergeCell ref="ET6:EW6"/>
    <mergeCell ref="DF18:DI18"/>
    <mergeCell ref="DF19:DI19"/>
    <mergeCell ref="DF20:DI20"/>
    <mergeCell ref="DF21:DI21"/>
    <mergeCell ref="DF22:DI22"/>
    <mergeCell ref="DF23:DI23"/>
    <mergeCell ref="DP18:ED18"/>
    <mergeCell ref="DP19:ED19"/>
    <mergeCell ref="DP20:ED20"/>
    <mergeCell ref="DP21:ED21"/>
    <mergeCell ref="DP22:ED22"/>
    <mergeCell ref="DP23:ED23"/>
    <mergeCell ref="EE16:ES16"/>
    <mergeCell ref="DP9:ED9"/>
    <mergeCell ref="DP10:ED10"/>
    <mergeCell ref="DP11:ED11"/>
    <mergeCell ref="DP12:ED12"/>
    <mergeCell ref="DP13:ED13"/>
    <mergeCell ref="DP14:ED14"/>
    <mergeCell ref="DP15:ED15"/>
    <mergeCell ref="DP16:ED16"/>
    <mergeCell ref="DF15:DI15"/>
    <mergeCell ref="DF16:DI16"/>
    <mergeCell ref="DF17:DI17"/>
    <mergeCell ref="DP7:ED7"/>
    <mergeCell ref="DP8:ED8"/>
    <mergeCell ref="CX8:CZ8"/>
    <mergeCell ref="DA8:DC8"/>
    <mergeCell ref="BB19:BH24"/>
    <mergeCell ref="BI23:BM23"/>
    <mergeCell ref="BI24:BM24"/>
    <mergeCell ref="BN23:BP23"/>
    <mergeCell ref="BN24:BP24"/>
    <mergeCell ref="BB10:BH13"/>
    <mergeCell ref="DF24:DI24"/>
    <mergeCell ref="DP24:ED24"/>
    <mergeCell ref="DA7:DC7"/>
    <mergeCell ref="DP17:ED17"/>
    <mergeCell ref="DF10:DI10"/>
    <mergeCell ref="DF11:DI11"/>
    <mergeCell ref="DF12:DI12"/>
    <mergeCell ref="DF13:DI13"/>
    <mergeCell ref="DF14:DI14"/>
    <mergeCell ref="CO7:CQ7"/>
    <mergeCell ref="CU7:CW7"/>
    <mergeCell ref="CX7:CZ7"/>
    <mergeCell ref="CE8:CH8"/>
    <mergeCell ref="BL2:BM2"/>
    <mergeCell ref="BL3:BM3"/>
    <mergeCell ref="BL4:BM4"/>
    <mergeCell ref="BY2:BZ2"/>
    <mergeCell ref="BY3:BZ3"/>
    <mergeCell ref="BY4:BZ4"/>
    <mergeCell ref="CU6:CW6"/>
    <mergeCell ref="CX6:CZ6"/>
    <mergeCell ref="CL8:CN8"/>
    <mergeCell ref="CO8:CQ8"/>
    <mergeCell ref="CU8:CW8"/>
    <mergeCell ref="CK3:CL3"/>
    <mergeCell ref="CK4:CL4"/>
    <mergeCell ref="DA6:DC6"/>
    <mergeCell ref="BL8:BZ8"/>
    <mergeCell ref="CE7:CH7"/>
    <mergeCell ref="CU2:CV2"/>
    <mergeCell ref="CP2:CT2"/>
    <mergeCell ref="CR6:CT6"/>
    <mergeCell ref="CR7:CT7"/>
    <mergeCell ref="CR8:CT8"/>
    <mergeCell ref="CB3:CF3"/>
    <mergeCell ref="CB4:CF4"/>
    <mergeCell ref="CB2:CF2"/>
    <mergeCell ref="CG3:CH3"/>
    <mergeCell ref="CG4:CH4"/>
    <mergeCell ref="CG2:CH2"/>
    <mergeCell ref="CK2:CL2"/>
    <mergeCell ref="CO6:CQ6"/>
    <mergeCell ref="CM2:CN2"/>
    <mergeCell ref="CM3:CN3"/>
    <mergeCell ref="CM4:CN4"/>
    <mergeCell ref="CP3:CT3"/>
    <mergeCell ref="CU3:CV3"/>
    <mergeCell ref="CI7:CK7"/>
    <mergeCell ref="CI8:CK8"/>
    <mergeCell ref="CL7:CN7"/>
    <mergeCell ref="AQ13:AS13"/>
    <mergeCell ref="AT13:AV13"/>
    <mergeCell ref="AW13:AY13"/>
    <mergeCell ref="AK12:AM12"/>
    <mergeCell ref="AN12:AP12"/>
    <mergeCell ref="AQ12:AS12"/>
    <mergeCell ref="AT12:AV12"/>
    <mergeCell ref="AW12:AY12"/>
    <mergeCell ref="BI12:BM12"/>
    <mergeCell ref="BI13:BM13"/>
    <mergeCell ref="AK56:AM56"/>
    <mergeCell ref="AN56:AP56"/>
    <mergeCell ref="AQ56:AS56"/>
    <mergeCell ref="AT56:AV56"/>
    <mergeCell ref="AW56:AY56"/>
    <mergeCell ref="A56:D56"/>
    <mergeCell ref="F56:J56"/>
    <mergeCell ref="K56:Y56"/>
    <mergeCell ref="Z56:AC56"/>
    <mergeCell ref="AD56:AG56"/>
    <mergeCell ref="AH56:AJ56"/>
    <mergeCell ref="AH55:AJ55"/>
    <mergeCell ref="AK55:AM55"/>
    <mergeCell ref="AN55:AP55"/>
    <mergeCell ref="AQ55:AS55"/>
    <mergeCell ref="AT55:AV55"/>
    <mergeCell ref="AW55:AY55"/>
    <mergeCell ref="AK54:AM54"/>
    <mergeCell ref="AN54:AP54"/>
    <mergeCell ref="AQ54:AS54"/>
    <mergeCell ref="AT54:AV54"/>
    <mergeCell ref="AW54:AY54"/>
    <mergeCell ref="AH54:AJ54"/>
    <mergeCell ref="A55:D55"/>
    <mergeCell ref="F55:J55"/>
    <mergeCell ref="K55:Y55"/>
    <mergeCell ref="Z55:AC55"/>
    <mergeCell ref="AD55:AG55"/>
    <mergeCell ref="A54:D54"/>
    <mergeCell ref="F54:J54"/>
    <mergeCell ref="K54:Y54"/>
    <mergeCell ref="Z54:AC54"/>
    <mergeCell ref="AD54:AG54"/>
    <mergeCell ref="AH53:AJ53"/>
    <mergeCell ref="AK53:AM53"/>
    <mergeCell ref="AN53:AP53"/>
    <mergeCell ref="AQ53:AS53"/>
    <mergeCell ref="AT53:AV53"/>
    <mergeCell ref="AW53:AY53"/>
    <mergeCell ref="AK52:AM52"/>
    <mergeCell ref="AN52:AP52"/>
    <mergeCell ref="AQ52:AS52"/>
    <mergeCell ref="AT52:AV52"/>
    <mergeCell ref="AW52:AY52"/>
    <mergeCell ref="AH52:AJ52"/>
    <mergeCell ref="A53:D53"/>
    <mergeCell ref="F53:J53"/>
    <mergeCell ref="K53:Y53"/>
    <mergeCell ref="Z53:AC53"/>
    <mergeCell ref="AD53:AG53"/>
    <mergeCell ref="A52:D52"/>
    <mergeCell ref="F52:J52"/>
    <mergeCell ref="K52:Y52"/>
    <mergeCell ref="Z52:AC52"/>
    <mergeCell ref="AD52:AG52"/>
    <mergeCell ref="AH51:AJ51"/>
    <mergeCell ref="AK51:AM51"/>
    <mergeCell ref="AN51:AP51"/>
    <mergeCell ref="AQ51:AS51"/>
    <mergeCell ref="AT51:AV51"/>
    <mergeCell ref="AW51:AY51"/>
    <mergeCell ref="AK50:AM50"/>
    <mergeCell ref="AN50:AP50"/>
    <mergeCell ref="AQ50:AS50"/>
    <mergeCell ref="AT50:AV50"/>
    <mergeCell ref="AW50:AY50"/>
    <mergeCell ref="AH50:AJ50"/>
    <mergeCell ref="A51:D51"/>
    <mergeCell ref="F51:J51"/>
    <mergeCell ref="K51:Y51"/>
    <mergeCell ref="Z51:AC51"/>
    <mergeCell ref="AD51:AG51"/>
    <mergeCell ref="A50:D50"/>
    <mergeCell ref="F50:J50"/>
    <mergeCell ref="K50:Y50"/>
    <mergeCell ref="Z50:AC50"/>
    <mergeCell ref="AD50:AG50"/>
    <mergeCell ref="AH49:AJ49"/>
    <mergeCell ref="AK49:AM49"/>
    <mergeCell ref="AN49:AP49"/>
    <mergeCell ref="AQ49:AS49"/>
    <mergeCell ref="AT49:AV49"/>
    <mergeCell ref="AW49:AY49"/>
    <mergeCell ref="AK48:AM48"/>
    <mergeCell ref="AN48:AP48"/>
    <mergeCell ref="AQ48:AS48"/>
    <mergeCell ref="AT48:AV48"/>
    <mergeCell ref="AW48:AY48"/>
    <mergeCell ref="AH48:AJ48"/>
    <mergeCell ref="A49:D49"/>
    <mergeCell ref="F49:J49"/>
    <mergeCell ref="K49:Y49"/>
    <mergeCell ref="Z49:AC49"/>
    <mergeCell ref="AD49:AG49"/>
    <mergeCell ref="A48:D48"/>
    <mergeCell ref="F48:J48"/>
    <mergeCell ref="K48:Y48"/>
    <mergeCell ref="Z48:AC48"/>
    <mergeCell ref="AD48:AG48"/>
    <mergeCell ref="AH47:AJ47"/>
    <mergeCell ref="AK47:AM47"/>
    <mergeCell ref="AN47:AP47"/>
    <mergeCell ref="AQ47:AS47"/>
    <mergeCell ref="AT47:AV47"/>
    <mergeCell ref="AW47:AY47"/>
    <mergeCell ref="AK46:AM46"/>
    <mergeCell ref="AN46:AP46"/>
    <mergeCell ref="AQ46:AS46"/>
    <mergeCell ref="AT46:AV46"/>
    <mergeCell ref="AW46:AY46"/>
    <mergeCell ref="AH46:AJ46"/>
    <mergeCell ref="A47:D47"/>
    <mergeCell ref="F47:J47"/>
    <mergeCell ref="K47:Y47"/>
    <mergeCell ref="Z47:AC47"/>
    <mergeCell ref="AD47:AG47"/>
    <mergeCell ref="A46:D46"/>
    <mergeCell ref="F46:J46"/>
    <mergeCell ref="K46:Y46"/>
    <mergeCell ref="Z46:AC46"/>
    <mergeCell ref="AD46:AG46"/>
    <mergeCell ref="AH45:AJ45"/>
    <mergeCell ref="AK45:AM45"/>
    <mergeCell ref="AN45:AP45"/>
    <mergeCell ref="AQ45:AS45"/>
    <mergeCell ref="AT45:AV45"/>
    <mergeCell ref="AW45:AY45"/>
    <mergeCell ref="AK44:AM44"/>
    <mergeCell ref="AN44:AP44"/>
    <mergeCell ref="AQ44:AS44"/>
    <mergeCell ref="AT44:AV44"/>
    <mergeCell ref="AW44:AY44"/>
    <mergeCell ref="AH44:AJ44"/>
    <mergeCell ref="A45:D45"/>
    <mergeCell ref="F45:J45"/>
    <mergeCell ref="K45:Y45"/>
    <mergeCell ref="Z45:AC45"/>
    <mergeCell ref="AD45:AG45"/>
    <mergeCell ref="A44:D44"/>
    <mergeCell ref="F44:J44"/>
    <mergeCell ref="K44:Y44"/>
    <mergeCell ref="Z44:AC44"/>
    <mergeCell ref="AD44:AG44"/>
    <mergeCell ref="AH43:AJ43"/>
    <mergeCell ref="AK43:AM43"/>
    <mergeCell ref="AN43:AP43"/>
    <mergeCell ref="AQ43:AS43"/>
    <mergeCell ref="AT43:AV43"/>
    <mergeCell ref="AW43:AY43"/>
    <mergeCell ref="AK42:AM42"/>
    <mergeCell ref="AN42:AP42"/>
    <mergeCell ref="AQ42:AS42"/>
    <mergeCell ref="AT42:AV42"/>
    <mergeCell ref="AW42:AY42"/>
    <mergeCell ref="AH42:AJ42"/>
    <mergeCell ref="A43:D43"/>
    <mergeCell ref="F43:J43"/>
    <mergeCell ref="K43:Y43"/>
    <mergeCell ref="Z43:AC43"/>
    <mergeCell ref="AD43:AG43"/>
    <mergeCell ref="A42:D42"/>
    <mergeCell ref="F42:J42"/>
    <mergeCell ref="K42:Y42"/>
    <mergeCell ref="Z42:AC42"/>
    <mergeCell ref="AD42:AG42"/>
    <mergeCell ref="AH41:AJ41"/>
    <mergeCell ref="AK41:AM41"/>
    <mergeCell ref="AN41:AP41"/>
    <mergeCell ref="AQ41:AS41"/>
    <mergeCell ref="AT41:AV41"/>
    <mergeCell ref="AW41:AY41"/>
    <mergeCell ref="AK40:AM40"/>
    <mergeCell ref="AN40:AP40"/>
    <mergeCell ref="AQ40:AS40"/>
    <mergeCell ref="AT40:AV40"/>
    <mergeCell ref="AW40:AY40"/>
    <mergeCell ref="AH40:AJ40"/>
    <mergeCell ref="A41:D41"/>
    <mergeCell ref="F41:J41"/>
    <mergeCell ref="K41:Y41"/>
    <mergeCell ref="Z41:AC41"/>
    <mergeCell ref="AD41:AG41"/>
    <mergeCell ref="A40:D40"/>
    <mergeCell ref="F40:J40"/>
    <mergeCell ref="K40:Y40"/>
    <mergeCell ref="Z40:AC40"/>
    <mergeCell ref="AD40:AG40"/>
    <mergeCell ref="AH39:AJ39"/>
    <mergeCell ref="AK39:AM39"/>
    <mergeCell ref="AN39:AP39"/>
    <mergeCell ref="AQ39:AS39"/>
    <mergeCell ref="AT39:AV39"/>
    <mergeCell ref="AW39:AY39"/>
    <mergeCell ref="AK38:AM38"/>
    <mergeCell ref="AN38:AP38"/>
    <mergeCell ref="AQ38:AS38"/>
    <mergeCell ref="AT38:AV38"/>
    <mergeCell ref="AW38:AY38"/>
    <mergeCell ref="AH38:AJ38"/>
    <mergeCell ref="A39:D39"/>
    <mergeCell ref="F39:J39"/>
    <mergeCell ref="K39:Y39"/>
    <mergeCell ref="Z39:AC39"/>
    <mergeCell ref="AD39:AG39"/>
    <mergeCell ref="A38:D38"/>
    <mergeCell ref="F38:J38"/>
    <mergeCell ref="K38:Y38"/>
    <mergeCell ref="Z38:AC38"/>
    <mergeCell ref="AD38:AG38"/>
    <mergeCell ref="AH37:AJ37"/>
    <mergeCell ref="AK37:AM37"/>
    <mergeCell ref="AN37:AP37"/>
    <mergeCell ref="AQ37:AS37"/>
    <mergeCell ref="AT37:AV37"/>
    <mergeCell ref="AW37:AY37"/>
    <mergeCell ref="AK36:AM36"/>
    <mergeCell ref="AN36:AP36"/>
    <mergeCell ref="AQ36:AS36"/>
    <mergeCell ref="AT36:AV36"/>
    <mergeCell ref="AW36:AY36"/>
    <mergeCell ref="AH36:AJ36"/>
    <mergeCell ref="A37:D37"/>
    <mergeCell ref="F37:J37"/>
    <mergeCell ref="K37:Y37"/>
    <mergeCell ref="Z37:AC37"/>
    <mergeCell ref="AD37:AG37"/>
    <mergeCell ref="A36:D36"/>
    <mergeCell ref="F36:J36"/>
    <mergeCell ref="K36:Y36"/>
    <mergeCell ref="Z36:AC36"/>
    <mergeCell ref="AD36:AG36"/>
    <mergeCell ref="AH35:AJ35"/>
    <mergeCell ref="AK35:AM35"/>
    <mergeCell ref="AN35:AP35"/>
    <mergeCell ref="AQ35:AS35"/>
    <mergeCell ref="AT35:AV35"/>
    <mergeCell ref="AW35:AY35"/>
    <mergeCell ref="AK34:AM34"/>
    <mergeCell ref="AN34:AP34"/>
    <mergeCell ref="AQ34:AS34"/>
    <mergeCell ref="AT34:AV34"/>
    <mergeCell ref="AW34:AY34"/>
    <mergeCell ref="AH34:AJ34"/>
    <mergeCell ref="A35:D35"/>
    <mergeCell ref="F35:J35"/>
    <mergeCell ref="K35:Y35"/>
    <mergeCell ref="Z35:AC35"/>
    <mergeCell ref="AD35:AG35"/>
    <mergeCell ref="A34:D34"/>
    <mergeCell ref="F34:J34"/>
    <mergeCell ref="K34:Y34"/>
    <mergeCell ref="Z34:AC34"/>
    <mergeCell ref="AD34:AG34"/>
    <mergeCell ref="AH33:AJ33"/>
    <mergeCell ref="AK33:AM33"/>
    <mergeCell ref="AN33:AP33"/>
    <mergeCell ref="AQ33:AS33"/>
    <mergeCell ref="AT33:AV33"/>
    <mergeCell ref="AW33:AY33"/>
    <mergeCell ref="AK32:AM32"/>
    <mergeCell ref="AN32:AP32"/>
    <mergeCell ref="AQ32:AS32"/>
    <mergeCell ref="AT32:AV32"/>
    <mergeCell ref="AW32:AY32"/>
    <mergeCell ref="AH32:AJ32"/>
    <mergeCell ref="A33:D33"/>
    <mergeCell ref="F33:J33"/>
    <mergeCell ref="K33:Y33"/>
    <mergeCell ref="Z33:AC33"/>
    <mergeCell ref="AD33:AG33"/>
    <mergeCell ref="A32:D32"/>
    <mergeCell ref="F32:J32"/>
    <mergeCell ref="K32:Y32"/>
    <mergeCell ref="Z32:AC32"/>
    <mergeCell ref="AD32:AG32"/>
    <mergeCell ref="AH31:AJ31"/>
    <mergeCell ref="AK31:AM31"/>
    <mergeCell ref="AN31:AP31"/>
    <mergeCell ref="AQ31:AS31"/>
    <mergeCell ref="AT31:AV31"/>
    <mergeCell ref="AW31:AY31"/>
    <mergeCell ref="AK30:AM30"/>
    <mergeCell ref="AN30:AP30"/>
    <mergeCell ref="AQ30:AS30"/>
    <mergeCell ref="AT30:AV30"/>
    <mergeCell ref="AW30:AY30"/>
    <mergeCell ref="AH30:AJ30"/>
    <mergeCell ref="A31:D31"/>
    <mergeCell ref="F31:J31"/>
    <mergeCell ref="K31:Y31"/>
    <mergeCell ref="Z31:AC31"/>
    <mergeCell ref="AD31:AG31"/>
    <mergeCell ref="A30:D30"/>
    <mergeCell ref="F30:J30"/>
    <mergeCell ref="K30:Y30"/>
    <mergeCell ref="Z30:AC30"/>
    <mergeCell ref="AD30:AG30"/>
    <mergeCell ref="AH29:AJ29"/>
    <mergeCell ref="AK29:AM29"/>
    <mergeCell ref="AN29:AP29"/>
    <mergeCell ref="AQ29:AS29"/>
    <mergeCell ref="AT29:AV29"/>
    <mergeCell ref="AW29:AY29"/>
    <mergeCell ref="AK28:AM28"/>
    <mergeCell ref="AN28:AP28"/>
    <mergeCell ref="AQ28:AS28"/>
    <mergeCell ref="AT28:AV28"/>
    <mergeCell ref="AW28:AY28"/>
    <mergeCell ref="AH28:AJ28"/>
    <mergeCell ref="A29:D29"/>
    <mergeCell ref="F29:J29"/>
    <mergeCell ref="K29:Y29"/>
    <mergeCell ref="Z29:AC29"/>
    <mergeCell ref="AD29:AG29"/>
    <mergeCell ref="A28:D28"/>
    <mergeCell ref="F28:J28"/>
    <mergeCell ref="K28:Y28"/>
    <mergeCell ref="Z28:AC28"/>
    <mergeCell ref="AD28:AG28"/>
    <mergeCell ref="AH27:AJ27"/>
    <mergeCell ref="AK27:AM27"/>
    <mergeCell ref="AN27:AP27"/>
    <mergeCell ref="AQ27:AS27"/>
    <mergeCell ref="AT27:AV27"/>
    <mergeCell ref="AW27:AY27"/>
    <mergeCell ref="AK26:AM26"/>
    <mergeCell ref="AN26:AP26"/>
    <mergeCell ref="AQ26:AS26"/>
    <mergeCell ref="AT26:AV26"/>
    <mergeCell ref="AW26:AY26"/>
    <mergeCell ref="AH26:AJ26"/>
    <mergeCell ref="A27:D27"/>
    <mergeCell ref="F27:J27"/>
    <mergeCell ref="K27:Y27"/>
    <mergeCell ref="Z27:AC27"/>
    <mergeCell ref="AD27:AG27"/>
    <mergeCell ref="A26:D26"/>
    <mergeCell ref="F26:J26"/>
    <mergeCell ref="K26:Y26"/>
    <mergeCell ref="Z26:AC26"/>
    <mergeCell ref="AD26:AG26"/>
    <mergeCell ref="AH25:AJ25"/>
    <mergeCell ref="AK25:AM25"/>
    <mergeCell ref="AN25:AP25"/>
    <mergeCell ref="AQ25:AS25"/>
    <mergeCell ref="AT25:AV25"/>
    <mergeCell ref="AW25:AY25"/>
    <mergeCell ref="AK24:AM24"/>
    <mergeCell ref="AN24:AP24"/>
    <mergeCell ref="AQ24:AS24"/>
    <mergeCell ref="AT24:AV24"/>
    <mergeCell ref="AW24:AY24"/>
    <mergeCell ref="AH24:AJ24"/>
    <mergeCell ref="A25:D25"/>
    <mergeCell ref="F25:J25"/>
    <mergeCell ref="K25:Y25"/>
    <mergeCell ref="Z25:AC25"/>
    <mergeCell ref="AD25:AG25"/>
    <mergeCell ref="A24:D24"/>
    <mergeCell ref="F24:J24"/>
    <mergeCell ref="K24:Y24"/>
    <mergeCell ref="Z24:AC24"/>
    <mergeCell ref="AD24:AG24"/>
    <mergeCell ref="AH23:AJ23"/>
    <mergeCell ref="AK23:AM23"/>
    <mergeCell ref="AN23:AP23"/>
    <mergeCell ref="AQ23:AS23"/>
    <mergeCell ref="AT23:AV23"/>
    <mergeCell ref="AW23:AY23"/>
    <mergeCell ref="AK22:AM22"/>
    <mergeCell ref="AN22:AP22"/>
    <mergeCell ref="AQ22:AS22"/>
    <mergeCell ref="AT22:AV22"/>
    <mergeCell ref="AW22:AY22"/>
    <mergeCell ref="AH22:AJ22"/>
    <mergeCell ref="A23:D23"/>
    <mergeCell ref="F23:J23"/>
    <mergeCell ref="K23:Y23"/>
    <mergeCell ref="Z23:AC23"/>
    <mergeCell ref="AD23:AG23"/>
    <mergeCell ref="A22:D22"/>
    <mergeCell ref="F22:J22"/>
    <mergeCell ref="K22:Y22"/>
    <mergeCell ref="Z22:AC22"/>
    <mergeCell ref="AD22:AG22"/>
    <mergeCell ref="AH21:AJ21"/>
    <mergeCell ref="AK21:AM21"/>
    <mergeCell ref="AN21:AP21"/>
    <mergeCell ref="AQ21:AS21"/>
    <mergeCell ref="AT21:AV21"/>
    <mergeCell ref="AW21:AY21"/>
    <mergeCell ref="AK20:AM20"/>
    <mergeCell ref="AN20:AP20"/>
    <mergeCell ref="AQ20:AS20"/>
    <mergeCell ref="AT20:AV20"/>
    <mergeCell ref="AW20:AY20"/>
    <mergeCell ref="AH20:AJ20"/>
    <mergeCell ref="A21:D21"/>
    <mergeCell ref="F21:J21"/>
    <mergeCell ref="K21:Y21"/>
    <mergeCell ref="Z21:AC21"/>
    <mergeCell ref="AD21:AG21"/>
    <mergeCell ref="A20:D20"/>
    <mergeCell ref="F20:J20"/>
    <mergeCell ref="K20:Y20"/>
    <mergeCell ref="Z20:AC20"/>
    <mergeCell ref="AD20:AG20"/>
    <mergeCell ref="AH19:AJ19"/>
    <mergeCell ref="AK19:AM19"/>
    <mergeCell ref="AN19:AP19"/>
    <mergeCell ref="AQ19:AS19"/>
    <mergeCell ref="AT19:AV19"/>
    <mergeCell ref="AW19:AY19"/>
    <mergeCell ref="AK18:AM18"/>
    <mergeCell ref="AN18:AP18"/>
    <mergeCell ref="AQ18:AS18"/>
    <mergeCell ref="AT18:AV18"/>
    <mergeCell ref="AW18:AY18"/>
    <mergeCell ref="AH18:AJ18"/>
    <mergeCell ref="A19:D19"/>
    <mergeCell ref="F19:J19"/>
    <mergeCell ref="K19:Y19"/>
    <mergeCell ref="Z19:AC19"/>
    <mergeCell ref="AD19:AG19"/>
    <mergeCell ref="A18:D18"/>
    <mergeCell ref="F18:J18"/>
    <mergeCell ref="K18:Y18"/>
    <mergeCell ref="Z18:AC18"/>
    <mergeCell ref="AD18:AG18"/>
    <mergeCell ref="AH17:AJ17"/>
    <mergeCell ref="AK17:AM17"/>
    <mergeCell ref="AN17:AP17"/>
    <mergeCell ref="AQ17:AS17"/>
    <mergeCell ref="AT17:AV17"/>
    <mergeCell ref="AW17:AY17"/>
    <mergeCell ref="AK16:AM16"/>
    <mergeCell ref="AN16:AP16"/>
    <mergeCell ref="AQ16:AS16"/>
    <mergeCell ref="AT16:AV16"/>
    <mergeCell ref="AW16:AY16"/>
    <mergeCell ref="AH16:AJ16"/>
    <mergeCell ref="A17:D17"/>
    <mergeCell ref="F17:J17"/>
    <mergeCell ref="K17:Y17"/>
    <mergeCell ref="Z17:AC17"/>
    <mergeCell ref="AD17:AG17"/>
    <mergeCell ref="A16:D16"/>
    <mergeCell ref="F16:J16"/>
    <mergeCell ref="K16:Y16"/>
    <mergeCell ref="Z16:AC16"/>
    <mergeCell ref="AD16:AG16"/>
    <mergeCell ref="AH15:AJ15"/>
    <mergeCell ref="AK15:AM15"/>
    <mergeCell ref="AN15:AP15"/>
    <mergeCell ref="AQ15:AS15"/>
    <mergeCell ref="AT15:AV15"/>
    <mergeCell ref="AW15:AY15"/>
    <mergeCell ref="AK14:AM14"/>
    <mergeCell ref="AN14:AP14"/>
    <mergeCell ref="AQ14:AS14"/>
    <mergeCell ref="AT14:AV14"/>
    <mergeCell ref="AW14:AY14"/>
    <mergeCell ref="AH14:AJ14"/>
    <mergeCell ref="A15:D15"/>
    <mergeCell ref="F15:J15"/>
    <mergeCell ref="K15:Y15"/>
    <mergeCell ref="Z15:AC15"/>
    <mergeCell ref="AD15:AG15"/>
    <mergeCell ref="A14:D14"/>
    <mergeCell ref="F14:J14"/>
    <mergeCell ref="K14:Y14"/>
    <mergeCell ref="Z14:AC14"/>
    <mergeCell ref="AD14:AG14"/>
    <mergeCell ref="A13:D13"/>
    <mergeCell ref="F13:J13"/>
    <mergeCell ref="K13:Y13"/>
    <mergeCell ref="Z13:AC13"/>
    <mergeCell ref="AD13:AG13"/>
    <mergeCell ref="A12:D12"/>
    <mergeCell ref="F12:J12"/>
    <mergeCell ref="K12:Y12"/>
    <mergeCell ref="Z12:AC12"/>
    <mergeCell ref="AD12:AG12"/>
    <mergeCell ref="A11:D11"/>
    <mergeCell ref="F11:J11"/>
    <mergeCell ref="K11:Y11"/>
    <mergeCell ref="Z11:AC11"/>
    <mergeCell ref="AD11:AG11"/>
    <mergeCell ref="AN9:AP9"/>
    <mergeCell ref="AQ9:AS9"/>
    <mergeCell ref="AT9:AV9"/>
    <mergeCell ref="A10:D10"/>
    <mergeCell ref="F10:J10"/>
    <mergeCell ref="K10:Y10"/>
    <mergeCell ref="Z10:AC10"/>
    <mergeCell ref="AD10:AG10"/>
    <mergeCell ref="AH10:AJ10"/>
    <mergeCell ref="A9:D9"/>
    <mergeCell ref="F9:J9"/>
    <mergeCell ref="K9:Y9"/>
    <mergeCell ref="Z9:AC9"/>
    <mergeCell ref="AD9:AG9"/>
    <mergeCell ref="AH9:AJ9"/>
    <mergeCell ref="AK9:AM9"/>
    <mergeCell ref="A8:D8"/>
    <mergeCell ref="F8:J8"/>
    <mergeCell ref="K8:Y8"/>
    <mergeCell ref="Z8:AC8"/>
    <mergeCell ref="AD8:AG8"/>
    <mergeCell ref="AH8:AJ8"/>
    <mergeCell ref="AK8:AM8"/>
    <mergeCell ref="AN8:AP8"/>
    <mergeCell ref="AT6:AV6"/>
    <mergeCell ref="AN6:AP6"/>
    <mergeCell ref="AQ6:AS6"/>
    <mergeCell ref="A7:D7"/>
    <mergeCell ref="K7:Y7"/>
    <mergeCell ref="K6:Y6"/>
    <mergeCell ref="Z7:AC7"/>
    <mergeCell ref="Z6:AC6"/>
    <mergeCell ref="AD7:AG7"/>
    <mergeCell ref="AQ8:AS8"/>
    <mergeCell ref="AT8:AV8"/>
    <mergeCell ref="AH13:AJ13"/>
    <mergeCell ref="AK13:AM13"/>
    <mergeCell ref="AN13:AP13"/>
    <mergeCell ref="BI10:BM10"/>
    <mergeCell ref="AW6:AY6"/>
    <mergeCell ref="AN7:AP7"/>
    <mergeCell ref="F6:J6"/>
    <mergeCell ref="BG7:BK7"/>
    <mergeCell ref="BG8:BK8"/>
    <mergeCell ref="BB7:BE7"/>
    <mergeCell ref="BB8:BE8"/>
    <mergeCell ref="BL7:BZ7"/>
    <mergeCell ref="BI11:BM11"/>
    <mergeCell ref="BN10:BP10"/>
    <mergeCell ref="AH6:AJ6"/>
    <mergeCell ref="AH7:AJ7"/>
    <mergeCell ref="AK6:AM6"/>
    <mergeCell ref="AK7:AM7"/>
    <mergeCell ref="AQ7:AS7"/>
    <mergeCell ref="AT7:AV7"/>
    <mergeCell ref="AH12:AJ12"/>
    <mergeCell ref="BN11:BP11"/>
    <mergeCell ref="BN12:BP12"/>
    <mergeCell ref="BN13:BP13"/>
    <mergeCell ref="AW4:AY5"/>
    <mergeCell ref="F7:J7"/>
    <mergeCell ref="AW7:AY7"/>
    <mergeCell ref="AH11:AJ11"/>
    <mergeCell ref="AK11:AM11"/>
    <mergeCell ref="AN11:AP11"/>
    <mergeCell ref="AQ11:AS11"/>
    <mergeCell ref="AT11:AV11"/>
    <mergeCell ref="AW11:AY11"/>
    <mergeCell ref="AK10:AM10"/>
    <mergeCell ref="AN10:AP10"/>
    <mergeCell ref="AQ10:AS10"/>
    <mergeCell ref="AT10:AV10"/>
    <mergeCell ref="AW10:AY10"/>
    <mergeCell ref="AN4:AP5"/>
    <mergeCell ref="AQ4:AS5"/>
    <mergeCell ref="AT4:AV5"/>
    <mergeCell ref="AK4:AM5"/>
    <mergeCell ref="AW8:AY8"/>
    <mergeCell ref="AW9:AY9"/>
    <mergeCell ref="EE15:ES15"/>
    <mergeCell ref="EE18:ES18"/>
    <mergeCell ref="EE19:ES19"/>
    <mergeCell ref="EE20:ES20"/>
    <mergeCell ref="EE21:ES21"/>
    <mergeCell ref="EE22:ES22"/>
    <mergeCell ref="FQ26:FS26"/>
    <mergeCell ref="FQ27:FS27"/>
    <mergeCell ref="ET23:EW23"/>
    <mergeCell ref="ET24:EW24"/>
    <mergeCell ref="ET25:EW25"/>
    <mergeCell ref="EE17:ES17"/>
    <mergeCell ref="FQ17:FS17"/>
    <mergeCell ref="FQ18:FS18"/>
    <mergeCell ref="FQ19:FS19"/>
    <mergeCell ref="FQ20:FS20"/>
    <mergeCell ref="FQ21:FS21"/>
    <mergeCell ref="FQ22:FS22"/>
    <mergeCell ref="FQ23:FS23"/>
    <mergeCell ref="FQ24:FS24"/>
    <mergeCell ref="FQ25:FS25"/>
    <mergeCell ref="EE26:ES26"/>
    <mergeCell ref="ET26:EW26"/>
    <mergeCell ref="ET27:EW27"/>
    <mergeCell ref="BN19:BP19"/>
    <mergeCell ref="BN20:BP20"/>
    <mergeCell ref="BN21:BP21"/>
    <mergeCell ref="BI16:BM16"/>
    <mergeCell ref="BN22:BP22"/>
    <mergeCell ref="BI19:BM19"/>
    <mergeCell ref="BI20:BM20"/>
    <mergeCell ref="BG6:BK6"/>
    <mergeCell ref="BL6:BZ6"/>
    <mergeCell ref="BI21:BM21"/>
    <mergeCell ref="BI22:BM22"/>
    <mergeCell ref="BI17:BM17"/>
    <mergeCell ref="BI15:BM15"/>
    <mergeCell ref="DV3:DY3"/>
    <mergeCell ref="BN15:BP15"/>
    <mergeCell ref="BN16:BP16"/>
    <mergeCell ref="BN17:BP17"/>
    <mergeCell ref="BB14:BH17"/>
    <mergeCell ref="BI14:BM14"/>
    <mergeCell ref="BN14:BP14"/>
    <mergeCell ref="ET16:EW16"/>
    <mergeCell ref="FN7:FP7"/>
    <mergeCell ref="ET14:EW14"/>
    <mergeCell ref="ED3:EG3"/>
    <mergeCell ref="EE6:ES6"/>
    <mergeCell ref="EE8:ES8"/>
    <mergeCell ref="EE9:ES9"/>
    <mergeCell ref="EE10:ES10"/>
    <mergeCell ref="EE11:ES11"/>
    <mergeCell ref="EE12:ES12"/>
    <mergeCell ref="EE13:ES13"/>
    <mergeCell ref="EE14:ES14"/>
    <mergeCell ref="EE7:ES7"/>
    <mergeCell ref="ET15:EW15"/>
    <mergeCell ref="CA6:CD6"/>
    <mergeCell ref="CI6:CK6"/>
    <mergeCell ref="CL6:CN6"/>
    <mergeCell ref="EX9:FA9"/>
    <mergeCell ref="EX10:FA10"/>
    <mergeCell ref="FE9:FG9"/>
    <mergeCell ref="FH9:FJ9"/>
    <mergeCell ref="FQ7:FS7"/>
    <mergeCell ref="FE8:FG8"/>
    <mergeCell ref="FH8:FJ8"/>
    <mergeCell ref="FK8:FM8"/>
    <mergeCell ref="FN8:FP8"/>
    <mergeCell ref="FQ8:FS8"/>
    <mergeCell ref="FB9:FD9"/>
    <mergeCell ref="FQ9:FS9"/>
    <mergeCell ref="FQ10:FS10"/>
    <mergeCell ref="FK9:FM9"/>
    <mergeCell ref="FN9:FP9"/>
    <mergeCell ref="FV20:GC20"/>
    <mergeCell ref="FV21:GC21"/>
    <mergeCell ref="FV22:GC22"/>
    <mergeCell ref="FV19:GC19"/>
    <mergeCell ref="FV14:GC14"/>
    <mergeCell ref="FV9:GG9"/>
    <mergeCell ref="EE27:ES27"/>
    <mergeCell ref="GD3:GH3"/>
    <mergeCell ref="GD4:GH4"/>
    <mergeCell ref="GD5:GH5"/>
    <mergeCell ref="GD6:GH6"/>
    <mergeCell ref="GD7:GH7"/>
    <mergeCell ref="GD10:GG10"/>
    <mergeCell ref="GD13:GG13"/>
    <mergeCell ref="GD17:GG17"/>
    <mergeCell ref="GD19:GG19"/>
    <mergeCell ref="GD20:GG20"/>
    <mergeCell ref="GD11:GG11"/>
    <mergeCell ref="GD12:GG12"/>
    <mergeCell ref="GD22:GG22"/>
    <mergeCell ref="GD21:GG21"/>
    <mergeCell ref="GD14:GG14"/>
    <mergeCell ref="FV16:GG16"/>
    <mergeCell ref="FV3:GC3"/>
    <mergeCell ref="GI6:GK6"/>
    <mergeCell ref="GL6:GN6"/>
    <mergeCell ref="GO6:GQ6"/>
    <mergeCell ref="GR6:GT6"/>
    <mergeCell ref="GI7:GK7"/>
    <mergeCell ref="GL7:GN7"/>
    <mergeCell ref="GO7:GQ7"/>
    <mergeCell ref="GR7:GT7"/>
    <mergeCell ref="FV17:GC17"/>
    <mergeCell ref="FV6:GC6"/>
    <mergeCell ref="FV7:GC7"/>
    <mergeCell ref="FV10:GC10"/>
    <mergeCell ref="FV11:GC11"/>
    <mergeCell ref="FV12:GC12"/>
    <mergeCell ref="FV13:GC13"/>
    <mergeCell ref="GI2:GK2"/>
    <mergeCell ref="GL2:GN2"/>
    <mergeCell ref="GO2:GQ2"/>
    <mergeCell ref="GR2:GT2"/>
    <mergeCell ref="GI4:GK4"/>
    <mergeCell ref="GL4:GN4"/>
    <mergeCell ref="GO4:GQ4"/>
    <mergeCell ref="GR4:GT4"/>
    <mergeCell ref="GI5:GK5"/>
    <mergeCell ref="GL5:GN5"/>
    <mergeCell ref="GO5:GQ5"/>
    <mergeCell ref="GR5:GT5"/>
    <mergeCell ref="GI3:GK3"/>
    <mergeCell ref="GL3:GN3"/>
    <mergeCell ref="GO3:GQ3"/>
    <mergeCell ref="GR3:GT3"/>
    <mergeCell ref="FV18:GC18"/>
    <mergeCell ref="GD18:GG18"/>
    <mergeCell ref="DO2:DU2"/>
    <mergeCell ref="DO3:DU3"/>
    <mergeCell ref="DO4:DU4"/>
    <mergeCell ref="DX5:DY5"/>
    <mergeCell ref="EH2:EK2"/>
    <mergeCell ref="EL2:EO2"/>
    <mergeCell ref="DZ2:EC2"/>
    <mergeCell ref="DZ3:EC3"/>
    <mergeCell ref="DZ5:EC5"/>
    <mergeCell ref="ED5:EG5"/>
    <mergeCell ref="DZ4:EC4"/>
    <mergeCell ref="ED4:EG4"/>
    <mergeCell ref="FV4:GC4"/>
    <mergeCell ref="FV5:GC5"/>
    <mergeCell ref="FQ11:FS11"/>
    <mergeCell ref="FQ12:FS12"/>
    <mergeCell ref="FQ13:FS13"/>
    <mergeCell ref="FQ14:FS14"/>
    <mergeCell ref="FQ15:FS15"/>
    <mergeCell ref="FQ16:FS16"/>
    <mergeCell ref="EX7:FA7"/>
    <mergeCell ref="EX8:FA8"/>
  </mergeCells>
  <dataValidations xWindow="1493" yWindow="355" count="6">
    <dataValidation allowBlank="1" showInputMessage="1" showErrorMessage="1" prompt="Material Cost/Unit" sqref="AH6:AJ6" xr:uid="{2F39A8B7-ED44-4D75-856E-CBC6BFD26BA5}"/>
    <dataValidation allowBlank="1" showInputMessage="1" showErrorMessage="1" prompt="Total Labor Cost" sqref="AK6:AM6 CL6:CN6 FE6:FG6" xr:uid="{BC821504-84D9-410F-B3F6-1E881DE40401}"/>
    <dataValidation allowBlank="1" showInputMessage="1" showErrorMessage="1" prompt="Total Material Cost" sqref="CI6:CK6 FB6:FD6" xr:uid="{B58C8679-394F-412D-AADA-24F1F73FE1AC}"/>
    <dataValidation allowBlank="1" showInputMessage="1" showErrorMessage="1" prompt="Incentive Cap is Taken into Account_x000a_" sqref="FQ7:FS7" xr:uid="{F2EC32F1-A414-437D-8B7F-868986B57C2A}"/>
    <dataValidation allowBlank="1" showInputMessage="1" showErrorMessage="1" prompt="It is only the whole building performance incentive that is capped" sqref="FV13:GC13" xr:uid="{B2683E24-F5E6-44CE-8A25-0E15F7B44FFB}"/>
    <dataValidation allowBlank="1" showErrorMessage="1" sqref="FV14:GG14 GD13:GG13 FV22:GC22" xr:uid="{E862AC5E-3CCF-4365-A37D-1BDB069D46C6}"/>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C7DB-5D26-43D0-B9B6-4D4E63E277D2}">
  <sheetPr codeName="Sheet4">
    <tabColor theme="1" tint="0.499984740745262"/>
  </sheetPr>
  <dimension ref="A1:DL66"/>
  <sheetViews>
    <sheetView topLeftCell="A16" zoomScale="85" zoomScaleNormal="85" workbookViewId="0">
      <selection activeCell="CU27" sqref="CU27:CY27"/>
    </sheetView>
  </sheetViews>
  <sheetFormatPr defaultColWidth="3.5703125" defaultRowHeight="15" customHeight="1"/>
  <cols>
    <col min="1" max="14" width="3.5703125" style="9"/>
    <col min="15" max="15" width="25.7109375" style="9" bestFit="1" customWidth="1"/>
    <col min="16" max="16" width="23.42578125" style="9" bestFit="1" customWidth="1"/>
    <col min="17" max="71" width="3.5703125" style="9"/>
    <col min="72" max="72" width="4" style="9" customWidth="1"/>
    <col min="73" max="16384" width="3.5703125" style="9"/>
  </cols>
  <sheetData>
    <row r="1" spans="1:116" ht="15" customHeight="1">
      <c r="A1" s="10" t="s">
        <v>0</v>
      </c>
      <c r="O1" s="10" t="s">
        <v>23</v>
      </c>
      <c r="AF1" s="231" t="s">
        <v>168</v>
      </c>
      <c r="AG1" s="231"/>
      <c r="AH1" s="231"/>
      <c r="AI1" s="231"/>
      <c r="AJ1" s="231"/>
      <c r="AK1" s="231"/>
      <c r="AL1" s="231"/>
      <c r="AM1" s="231"/>
      <c r="AN1" s="231"/>
      <c r="AO1" s="231"/>
      <c r="AP1" s="231"/>
      <c r="AQ1" s="231"/>
      <c r="AR1" s="231"/>
      <c r="AS1" s="231"/>
      <c r="AT1" s="231"/>
      <c r="AU1" s="231"/>
      <c r="AW1" s="10" t="s">
        <v>116</v>
      </c>
      <c r="BC1" s="10" t="s">
        <v>299</v>
      </c>
      <c r="BQ1" s="69">
        <v>15</v>
      </c>
      <c r="BR1" s="69"/>
      <c r="BS1" s="69"/>
      <c r="BT1" s="69"/>
      <c r="BU1" s="69">
        <v>19</v>
      </c>
      <c r="BV1" s="69"/>
      <c r="BW1" s="69"/>
      <c r="BX1" s="69"/>
      <c r="BY1" s="69"/>
      <c r="BZ1" s="69"/>
      <c r="CA1" s="69"/>
      <c r="CB1" s="69"/>
      <c r="CC1" s="69"/>
      <c r="CD1" s="69"/>
      <c r="CE1" s="69"/>
      <c r="CF1" s="69"/>
      <c r="CG1" s="69"/>
      <c r="CH1" s="69"/>
      <c r="CI1" s="69"/>
      <c r="CJ1" s="69"/>
      <c r="CK1" s="69"/>
      <c r="CL1" s="69"/>
      <c r="CM1" s="69"/>
      <c r="CN1" s="69"/>
      <c r="CO1" s="69"/>
      <c r="CP1" s="69"/>
      <c r="CQ1" s="69">
        <v>41</v>
      </c>
      <c r="CR1" s="69"/>
      <c r="CS1" s="69"/>
      <c r="CT1" s="69"/>
      <c r="CU1" s="69">
        <v>45</v>
      </c>
      <c r="CV1" s="69"/>
      <c r="CW1" s="69"/>
      <c r="CX1" s="69"/>
      <c r="CY1" s="69"/>
      <c r="CZ1" s="69">
        <v>50</v>
      </c>
      <c r="DA1" s="69"/>
      <c r="DB1" s="69"/>
      <c r="DC1" s="69"/>
      <c r="DD1" s="69">
        <v>54</v>
      </c>
      <c r="DE1" s="69"/>
      <c r="DF1" s="69"/>
      <c r="DG1" s="69"/>
      <c r="DH1" s="69">
        <v>58</v>
      </c>
    </row>
    <row r="2" spans="1:116" ht="15" customHeight="1">
      <c r="A2" s="393" t="s">
        <v>1</v>
      </c>
      <c r="B2" s="391"/>
      <c r="C2" s="391" t="s">
        <v>2</v>
      </c>
      <c r="D2" s="391"/>
      <c r="E2" s="391"/>
      <c r="F2" s="391"/>
      <c r="G2" s="391"/>
      <c r="H2" s="391"/>
      <c r="I2" s="391"/>
      <c r="J2" s="391"/>
      <c r="K2" s="391"/>
      <c r="L2" s="391"/>
      <c r="M2" s="392"/>
      <c r="O2" s="378" t="s">
        <v>24</v>
      </c>
      <c r="P2" s="253"/>
      <c r="Q2" s="253"/>
      <c r="R2" s="253"/>
      <c r="S2" s="253" t="s">
        <v>30</v>
      </c>
      <c r="T2" s="253"/>
      <c r="U2" s="253"/>
      <c r="V2" s="253"/>
      <c r="W2" s="253"/>
      <c r="X2" s="253"/>
      <c r="Y2" s="253"/>
      <c r="Z2" s="253"/>
      <c r="AA2" s="253"/>
      <c r="AB2" s="253"/>
      <c r="AC2" s="253"/>
      <c r="AD2" s="361"/>
      <c r="AF2" s="363" t="s">
        <v>114</v>
      </c>
      <c r="AG2" s="364"/>
      <c r="AH2" s="364"/>
      <c r="AI2" s="364"/>
      <c r="AJ2" s="364"/>
      <c r="AK2" s="364"/>
      <c r="AL2" s="253" t="s">
        <v>179</v>
      </c>
      <c r="AM2" s="253"/>
      <c r="AN2" s="253"/>
      <c r="AO2" s="253"/>
      <c r="AP2" s="253"/>
      <c r="AQ2" s="253"/>
      <c r="AR2" s="253"/>
      <c r="AS2" s="253"/>
      <c r="AT2" s="253"/>
      <c r="AU2" s="361"/>
      <c r="AW2" s="378" t="s">
        <v>117</v>
      </c>
      <c r="AX2" s="253"/>
      <c r="AY2" s="253"/>
      <c r="AZ2" s="253"/>
      <c r="BA2" s="361"/>
      <c r="BC2" s="390" t="s">
        <v>267</v>
      </c>
      <c r="BD2" s="390"/>
      <c r="BE2" s="390"/>
      <c r="BF2" s="390"/>
      <c r="BG2" s="390"/>
      <c r="BH2" s="390"/>
      <c r="BI2" s="390"/>
      <c r="BJ2" s="390"/>
      <c r="BK2" s="390"/>
      <c r="BL2" s="390"/>
      <c r="BM2" s="390"/>
      <c r="BN2" s="390"/>
      <c r="BO2" s="390"/>
      <c r="BP2" s="390"/>
      <c r="BQ2" s="10" t="s">
        <v>298</v>
      </c>
      <c r="BU2" s="390" t="s">
        <v>300</v>
      </c>
      <c r="BV2" s="390"/>
      <c r="BW2" s="390"/>
      <c r="BX2" s="390"/>
      <c r="BY2" s="390"/>
      <c r="BZ2" s="390"/>
      <c r="CA2" s="390"/>
      <c r="CB2" s="390"/>
      <c r="CC2" s="390"/>
      <c r="CD2" s="390"/>
      <c r="CE2" s="390"/>
      <c r="CF2" s="390"/>
      <c r="CG2" s="390"/>
      <c r="CH2" s="390"/>
      <c r="CI2" s="390"/>
      <c r="CJ2" s="390"/>
      <c r="CK2" s="390"/>
      <c r="CL2" s="390"/>
      <c r="CM2" s="390"/>
      <c r="CN2" s="390"/>
      <c r="CO2" s="390"/>
      <c r="CP2" s="390"/>
      <c r="CQ2" s="390" t="s">
        <v>331</v>
      </c>
      <c r="CR2" s="390"/>
      <c r="CS2" s="390"/>
      <c r="CT2" s="390"/>
      <c r="CU2" s="404" t="s">
        <v>338</v>
      </c>
      <c r="CV2" s="404"/>
      <c r="CW2" s="404"/>
      <c r="CX2" s="404"/>
      <c r="CY2" s="404"/>
      <c r="CZ2" s="404" t="s">
        <v>339</v>
      </c>
      <c r="DA2" s="404"/>
      <c r="DB2" s="404"/>
      <c r="DC2" s="404"/>
      <c r="DD2" s="404" t="s">
        <v>340</v>
      </c>
      <c r="DE2" s="404"/>
      <c r="DF2" s="404"/>
      <c r="DG2" s="404"/>
      <c r="DH2" s="404" t="s">
        <v>337</v>
      </c>
      <c r="DI2" s="404"/>
      <c r="DJ2" s="404"/>
      <c r="DK2" s="404"/>
      <c r="DL2" s="404"/>
    </row>
    <row r="3" spans="1:116" ht="15" customHeight="1">
      <c r="A3" s="369" t="s">
        <v>3</v>
      </c>
      <c r="B3" s="227"/>
      <c r="C3" s="227" t="s">
        <v>4</v>
      </c>
      <c r="D3" s="227"/>
      <c r="E3" s="227"/>
      <c r="F3" s="227"/>
      <c r="G3" s="227"/>
      <c r="H3" s="227"/>
      <c r="I3" s="227"/>
      <c r="J3" s="227"/>
      <c r="K3" s="227"/>
      <c r="L3" s="227"/>
      <c r="M3" s="370"/>
      <c r="O3" s="367" t="s">
        <v>25</v>
      </c>
      <c r="P3" s="288"/>
      <c r="Q3" s="288"/>
      <c r="R3" s="288"/>
      <c r="S3" s="288" t="s">
        <v>31</v>
      </c>
      <c r="T3" s="288"/>
      <c r="U3" s="288"/>
      <c r="V3" s="288"/>
      <c r="W3" s="288"/>
      <c r="X3" s="288"/>
      <c r="Y3" s="288"/>
      <c r="Z3" s="288"/>
      <c r="AA3" s="288"/>
      <c r="AB3" s="288"/>
      <c r="AC3" s="288"/>
      <c r="AD3" s="368"/>
      <c r="AF3" s="383"/>
      <c r="AG3" s="337"/>
      <c r="AH3" s="337"/>
      <c r="AI3" s="337"/>
      <c r="AJ3" s="337"/>
      <c r="AK3" s="337"/>
      <c r="AL3" s="227" t="s">
        <v>180</v>
      </c>
      <c r="AM3" s="227"/>
      <c r="AN3" s="227"/>
      <c r="AO3" s="227"/>
      <c r="AP3" s="227"/>
      <c r="AQ3" s="227"/>
      <c r="AR3" s="227"/>
      <c r="AS3" s="227"/>
      <c r="AT3" s="227"/>
      <c r="AU3" s="370"/>
      <c r="AW3" s="367" t="s">
        <v>118</v>
      </c>
      <c r="AX3" s="288"/>
      <c r="AY3" s="288"/>
      <c r="AZ3" s="288"/>
      <c r="BA3" s="368"/>
      <c r="BC3" s="378" t="s">
        <v>268</v>
      </c>
      <c r="BD3" s="253"/>
      <c r="BE3" s="253"/>
      <c r="BF3" s="253"/>
      <c r="BG3" s="253"/>
      <c r="BH3" s="253"/>
      <c r="BI3" s="253"/>
      <c r="BJ3" s="253"/>
      <c r="BK3" s="253"/>
      <c r="BL3" s="253"/>
      <c r="BM3" s="253"/>
      <c r="BN3" s="253"/>
      <c r="BO3" s="253"/>
      <c r="BP3" s="253"/>
      <c r="BQ3" s="396">
        <v>253534</v>
      </c>
      <c r="BR3" s="396"/>
      <c r="BS3" s="396"/>
      <c r="BT3" s="396"/>
      <c r="BU3" s="253" t="s">
        <v>301</v>
      </c>
      <c r="BV3" s="253"/>
      <c r="BW3" s="253"/>
      <c r="BX3" s="253"/>
      <c r="BY3" s="253"/>
      <c r="BZ3" s="253"/>
      <c r="CA3" s="253"/>
      <c r="CB3" s="253"/>
      <c r="CC3" s="253"/>
      <c r="CD3" s="253"/>
      <c r="CE3" s="253"/>
      <c r="CF3" s="253"/>
      <c r="CG3" s="253"/>
      <c r="CH3" s="253"/>
      <c r="CI3" s="253"/>
      <c r="CJ3" s="253"/>
      <c r="CK3" s="253"/>
      <c r="CL3" s="253"/>
      <c r="CM3" s="253"/>
      <c r="CN3" s="253"/>
      <c r="CO3" s="253"/>
      <c r="CP3" s="253"/>
      <c r="CQ3" s="253" t="s">
        <v>332</v>
      </c>
      <c r="CR3" s="253"/>
      <c r="CS3" s="253"/>
      <c r="CT3" s="253"/>
      <c r="CU3" s="400">
        <v>4.2</v>
      </c>
      <c r="CV3" s="400"/>
      <c r="CW3" s="400"/>
      <c r="CX3" s="400"/>
      <c r="CY3" s="400"/>
      <c r="CZ3" s="405">
        <v>1E-3</v>
      </c>
      <c r="DA3" s="405"/>
      <c r="DB3" s="405"/>
      <c r="DC3" s="405"/>
      <c r="DD3" s="261">
        <v>0.35</v>
      </c>
      <c r="DE3" s="261"/>
      <c r="DF3" s="261"/>
      <c r="DG3" s="261"/>
      <c r="DH3" s="400" t="s">
        <v>736</v>
      </c>
      <c r="DI3" s="400"/>
      <c r="DJ3" s="400"/>
      <c r="DK3" s="400"/>
      <c r="DL3" s="408"/>
    </row>
    <row r="4" spans="1:116" ht="15" customHeight="1">
      <c r="A4" s="367" t="s">
        <v>190</v>
      </c>
      <c r="B4" s="288"/>
      <c r="C4" s="288" t="s">
        <v>189</v>
      </c>
      <c r="D4" s="288"/>
      <c r="E4" s="288"/>
      <c r="F4" s="288"/>
      <c r="G4" s="288"/>
      <c r="H4" s="288"/>
      <c r="I4" s="288"/>
      <c r="J4" s="288"/>
      <c r="K4" s="288"/>
      <c r="L4" s="288"/>
      <c r="M4" s="368"/>
      <c r="O4" s="369" t="s">
        <v>26</v>
      </c>
      <c r="P4" s="227"/>
      <c r="Q4" s="227"/>
      <c r="R4" s="227"/>
      <c r="S4" s="227" t="s">
        <v>32</v>
      </c>
      <c r="T4" s="227"/>
      <c r="U4" s="227"/>
      <c r="V4" s="227"/>
      <c r="W4" s="227"/>
      <c r="X4" s="227"/>
      <c r="Y4" s="227"/>
      <c r="Z4" s="227"/>
      <c r="AA4" s="227"/>
      <c r="AB4" s="227"/>
      <c r="AC4" s="227"/>
      <c r="AD4" s="370"/>
      <c r="AF4" s="383"/>
      <c r="AG4" s="337"/>
      <c r="AH4" s="337"/>
      <c r="AI4" s="337"/>
      <c r="AJ4" s="337"/>
      <c r="AK4" s="337"/>
      <c r="AL4" s="227" t="s">
        <v>181</v>
      </c>
      <c r="AM4" s="227"/>
      <c r="AN4" s="227"/>
      <c r="AO4" s="227"/>
      <c r="AP4" s="227"/>
      <c r="AQ4" s="227"/>
      <c r="AR4" s="227"/>
      <c r="AS4" s="227"/>
      <c r="AT4" s="227"/>
      <c r="AU4" s="370"/>
      <c r="AW4" s="369" t="s">
        <v>119</v>
      </c>
      <c r="AX4" s="227"/>
      <c r="AY4" s="227"/>
      <c r="AZ4" s="227"/>
      <c r="BA4" s="370"/>
      <c r="BC4" s="367" t="s">
        <v>269</v>
      </c>
      <c r="BD4" s="288"/>
      <c r="BE4" s="288"/>
      <c r="BF4" s="288"/>
      <c r="BG4" s="288"/>
      <c r="BH4" s="288"/>
      <c r="BI4" s="288"/>
      <c r="BJ4" s="288"/>
      <c r="BK4" s="288"/>
      <c r="BL4" s="288"/>
      <c r="BM4" s="288"/>
      <c r="BN4" s="288"/>
      <c r="BO4" s="288"/>
      <c r="BP4" s="288"/>
      <c r="BQ4" s="397">
        <v>257234</v>
      </c>
      <c r="BR4" s="397"/>
      <c r="BS4" s="397"/>
      <c r="BT4" s="397"/>
      <c r="BU4" s="288" t="s">
        <v>302</v>
      </c>
      <c r="BV4" s="288"/>
      <c r="BW4" s="288"/>
      <c r="BX4" s="288"/>
      <c r="BY4" s="288"/>
      <c r="BZ4" s="288"/>
      <c r="CA4" s="288"/>
      <c r="CB4" s="288"/>
      <c r="CC4" s="288"/>
      <c r="CD4" s="288"/>
      <c r="CE4" s="288"/>
      <c r="CF4" s="288"/>
      <c r="CG4" s="288"/>
      <c r="CH4" s="288"/>
      <c r="CI4" s="288"/>
      <c r="CJ4" s="288"/>
      <c r="CK4" s="288"/>
      <c r="CL4" s="288"/>
      <c r="CM4" s="288"/>
      <c r="CN4" s="288"/>
      <c r="CO4" s="288"/>
      <c r="CP4" s="288"/>
      <c r="CQ4" s="288" t="s">
        <v>332</v>
      </c>
      <c r="CR4" s="288"/>
      <c r="CS4" s="288"/>
      <c r="CT4" s="288"/>
      <c r="CU4" s="310">
        <v>4.2</v>
      </c>
      <c r="CV4" s="310"/>
      <c r="CW4" s="310"/>
      <c r="CX4" s="310"/>
      <c r="CY4" s="310"/>
      <c r="CZ4" s="401">
        <v>0</v>
      </c>
      <c r="DA4" s="401"/>
      <c r="DB4" s="401"/>
      <c r="DC4" s="401"/>
      <c r="DD4" s="239">
        <v>0.35</v>
      </c>
      <c r="DE4" s="239"/>
      <c r="DF4" s="239"/>
      <c r="DG4" s="239"/>
      <c r="DH4" s="310" t="s">
        <v>736</v>
      </c>
      <c r="DI4" s="310"/>
      <c r="DJ4" s="310"/>
      <c r="DK4" s="310"/>
      <c r="DL4" s="375"/>
    </row>
    <row r="5" spans="1:116" ht="15" customHeight="1">
      <c r="A5" s="369" t="s">
        <v>5</v>
      </c>
      <c r="B5" s="227"/>
      <c r="C5" s="227" t="s">
        <v>6</v>
      </c>
      <c r="D5" s="227"/>
      <c r="E5" s="227"/>
      <c r="F5" s="227"/>
      <c r="G5" s="227"/>
      <c r="H5" s="227"/>
      <c r="I5" s="227"/>
      <c r="J5" s="227"/>
      <c r="K5" s="227"/>
      <c r="L5" s="227"/>
      <c r="M5" s="370"/>
      <c r="O5" s="367" t="s">
        <v>27</v>
      </c>
      <c r="P5" s="288"/>
      <c r="Q5" s="288"/>
      <c r="R5" s="288"/>
      <c r="S5" s="288" t="s">
        <v>542</v>
      </c>
      <c r="T5" s="288"/>
      <c r="U5" s="288"/>
      <c r="V5" s="288"/>
      <c r="W5" s="288"/>
      <c r="X5" s="288"/>
      <c r="Y5" s="288"/>
      <c r="Z5" s="288"/>
      <c r="AA5" s="288"/>
      <c r="AB5" s="288"/>
      <c r="AC5" s="288"/>
      <c r="AD5" s="368"/>
      <c r="AF5" s="383"/>
      <c r="AG5" s="337"/>
      <c r="AH5" s="337"/>
      <c r="AI5" s="337"/>
      <c r="AJ5" s="337"/>
      <c r="AK5" s="337"/>
      <c r="AL5" s="227" t="s">
        <v>115</v>
      </c>
      <c r="AM5" s="227"/>
      <c r="AN5" s="227"/>
      <c r="AO5" s="227"/>
      <c r="AP5" s="227"/>
      <c r="AQ5" s="227"/>
      <c r="AR5" s="227"/>
      <c r="AS5" s="227"/>
      <c r="AT5" s="227"/>
      <c r="AU5" s="370"/>
      <c r="AW5" s="367" t="s">
        <v>120</v>
      </c>
      <c r="AX5" s="288"/>
      <c r="AY5" s="288"/>
      <c r="AZ5" s="288"/>
      <c r="BA5" s="368"/>
      <c r="BC5" s="369" t="s">
        <v>270</v>
      </c>
      <c r="BD5" s="227"/>
      <c r="BE5" s="227"/>
      <c r="BF5" s="227"/>
      <c r="BG5" s="227"/>
      <c r="BH5" s="227"/>
      <c r="BI5" s="227"/>
      <c r="BJ5" s="227"/>
      <c r="BK5" s="227"/>
      <c r="BL5" s="227"/>
      <c r="BM5" s="227"/>
      <c r="BN5" s="227"/>
      <c r="BO5" s="227"/>
      <c r="BP5" s="227"/>
      <c r="BQ5" s="398">
        <v>254334</v>
      </c>
      <c r="BR5" s="398"/>
      <c r="BS5" s="398"/>
      <c r="BT5" s="398"/>
      <c r="BU5" s="227" t="s">
        <v>303</v>
      </c>
      <c r="BV5" s="227"/>
      <c r="BW5" s="227"/>
      <c r="BX5" s="227"/>
      <c r="BY5" s="227"/>
      <c r="BZ5" s="227"/>
      <c r="CA5" s="227"/>
      <c r="CB5" s="227"/>
      <c r="CC5" s="227"/>
      <c r="CD5" s="227"/>
      <c r="CE5" s="227"/>
      <c r="CF5" s="227"/>
      <c r="CG5" s="227"/>
      <c r="CH5" s="227"/>
      <c r="CI5" s="227"/>
      <c r="CJ5" s="227"/>
      <c r="CK5" s="227"/>
      <c r="CL5" s="227"/>
      <c r="CM5" s="227"/>
      <c r="CN5" s="227"/>
      <c r="CO5" s="227"/>
      <c r="CP5" s="227"/>
      <c r="CQ5" s="227" t="s">
        <v>332</v>
      </c>
      <c r="CR5" s="227"/>
      <c r="CS5" s="227"/>
      <c r="CT5" s="227"/>
      <c r="CU5" s="241">
        <v>207.6</v>
      </c>
      <c r="CV5" s="241"/>
      <c r="CW5" s="241"/>
      <c r="CX5" s="241"/>
      <c r="CY5" s="241"/>
      <c r="CZ5" s="402">
        <v>0.187</v>
      </c>
      <c r="DA5" s="402"/>
      <c r="DB5" s="402"/>
      <c r="DC5" s="402"/>
      <c r="DD5" s="228">
        <v>17</v>
      </c>
      <c r="DE5" s="228"/>
      <c r="DF5" s="228"/>
      <c r="DG5" s="228"/>
      <c r="DH5" s="241" t="s">
        <v>737</v>
      </c>
      <c r="DI5" s="241"/>
      <c r="DJ5" s="241"/>
      <c r="DK5" s="241"/>
      <c r="DL5" s="377"/>
    </row>
    <row r="6" spans="1:116" ht="15" customHeight="1">
      <c r="A6" s="367" t="s">
        <v>7</v>
      </c>
      <c r="B6" s="288"/>
      <c r="C6" s="288" t="s">
        <v>8</v>
      </c>
      <c r="D6" s="288"/>
      <c r="E6" s="288"/>
      <c r="F6" s="288"/>
      <c r="G6" s="288"/>
      <c r="H6" s="288"/>
      <c r="I6" s="288"/>
      <c r="J6" s="288"/>
      <c r="K6" s="288"/>
      <c r="L6" s="288"/>
      <c r="M6" s="368"/>
      <c r="O6" s="369" t="s">
        <v>28</v>
      </c>
      <c r="P6" s="227"/>
      <c r="Q6" s="227"/>
      <c r="R6" s="227"/>
      <c r="S6" s="227" t="s">
        <v>742</v>
      </c>
      <c r="T6" s="227"/>
      <c r="U6" s="227"/>
      <c r="V6" s="227"/>
      <c r="W6" s="227"/>
      <c r="X6" s="227"/>
      <c r="Y6" s="227"/>
      <c r="Z6" s="227"/>
      <c r="AA6" s="227"/>
      <c r="AB6" s="227"/>
      <c r="AC6" s="227"/>
      <c r="AD6" s="370"/>
      <c r="AF6" s="379" t="s">
        <v>376</v>
      </c>
      <c r="AG6" s="380"/>
      <c r="AH6" s="380"/>
      <c r="AI6" s="380"/>
      <c r="AJ6" s="380"/>
      <c r="AK6" s="380"/>
      <c r="AL6" s="81" t="s">
        <v>67</v>
      </c>
      <c r="AM6" s="81"/>
      <c r="AN6" s="81"/>
      <c r="AO6" s="81"/>
      <c r="AP6" s="310">
        <v>1.2</v>
      </c>
      <c r="AQ6" s="310"/>
      <c r="AR6" s="310">
        <v>2333</v>
      </c>
      <c r="AS6" s="310"/>
      <c r="AT6" s="310">
        <v>0.47</v>
      </c>
      <c r="AU6" s="375"/>
      <c r="AW6" s="369" t="s">
        <v>121</v>
      </c>
      <c r="AX6" s="227"/>
      <c r="AY6" s="227"/>
      <c r="AZ6" s="227"/>
      <c r="BA6" s="370"/>
      <c r="BC6" s="367" t="s">
        <v>271</v>
      </c>
      <c r="BD6" s="288"/>
      <c r="BE6" s="288"/>
      <c r="BF6" s="288"/>
      <c r="BG6" s="288"/>
      <c r="BH6" s="288"/>
      <c r="BI6" s="288"/>
      <c r="BJ6" s="288"/>
      <c r="BK6" s="288"/>
      <c r="BL6" s="288"/>
      <c r="BM6" s="288"/>
      <c r="BN6" s="288"/>
      <c r="BO6" s="288"/>
      <c r="BP6" s="288"/>
      <c r="BQ6" s="397">
        <v>254434</v>
      </c>
      <c r="BR6" s="397"/>
      <c r="BS6" s="397"/>
      <c r="BT6" s="397"/>
      <c r="BU6" s="288" t="s">
        <v>304</v>
      </c>
      <c r="BV6" s="288"/>
      <c r="BW6" s="288"/>
      <c r="BX6" s="288"/>
      <c r="BY6" s="288"/>
      <c r="BZ6" s="288"/>
      <c r="CA6" s="288"/>
      <c r="CB6" s="288"/>
      <c r="CC6" s="288"/>
      <c r="CD6" s="288"/>
      <c r="CE6" s="288"/>
      <c r="CF6" s="288"/>
      <c r="CG6" s="288"/>
      <c r="CH6" s="288"/>
      <c r="CI6" s="288"/>
      <c r="CJ6" s="288"/>
      <c r="CK6" s="288"/>
      <c r="CL6" s="288"/>
      <c r="CM6" s="288"/>
      <c r="CN6" s="288"/>
      <c r="CO6" s="288"/>
      <c r="CP6" s="288"/>
      <c r="CQ6" s="288" t="s">
        <v>332</v>
      </c>
      <c r="CR6" s="288"/>
      <c r="CS6" s="288"/>
      <c r="CT6" s="288"/>
      <c r="CU6" s="310">
        <v>622.70000000000005</v>
      </c>
      <c r="CV6" s="310"/>
      <c r="CW6" s="310"/>
      <c r="CX6" s="310"/>
      <c r="CY6" s="310"/>
      <c r="CZ6" s="401">
        <v>0.56000000000000005</v>
      </c>
      <c r="DA6" s="401"/>
      <c r="DB6" s="401"/>
      <c r="DC6" s="401"/>
      <c r="DD6" s="239">
        <v>50</v>
      </c>
      <c r="DE6" s="239"/>
      <c r="DF6" s="239"/>
      <c r="DG6" s="239"/>
      <c r="DH6" s="310" t="s">
        <v>737</v>
      </c>
      <c r="DI6" s="310"/>
      <c r="DJ6" s="310"/>
      <c r="DK6" s="310"/>
      <c r="DL6" s="375"/>
    </row>
    <row r="7" spans="1:116" ht="15" customHeight="1">
      <c r="A7" s="369" t="s">
        <v>9</v>
      </c>
      <c r="B7" s="227"/>
      <c r="C7" s="227" t="s">
        <v>182</v>
      </c>
      <c r="D7" s="227"/>
      <c r="E7" s="227"/>
      <c r="F7" s="227"/>
      <c r="G7" s="227"/>
      <c r="H7" s="227"/>
      <c r="I7" s="227"/>
      <c r="J7" s="227"/>
      <c r="K7" s="227"/>
      <c r="L7" s="227"/>
      <c r="M7" s="370"/>
      <c r="O7" s="394" t="s">
        <v>29</v>
      </c>
      <c r="P7" s="342"/>
      <c r="Q7" s="342"/>
      <c r="R7" s="342"/>
      <c r="S7" s="342" t="s">
        <v>33</v>
      </c>
      <c r="T7" s="342"/>
      <c r="U7" s="342"/>
      <c r="V7" s="342"/>
      <c r="W7" s="342"/>
      <c r="X7" s="342"/>
      <c r="Y7" s="342"/>
      <c r="Z7" s="342"/>
      <c r="AA7" s="342"/>
      <c r="AB7" s="342"/>
      <c r="AC7" s="342"/>
      <c r="AD7" s="387"/>
      <c r="AF7" s="379"/>
      <c r="AG7" s="380"/>
      <c r="AH7" s="380"/>
      <c r="AI7" s="380"/>
      <c r="AJ7" s="380"/>
      <c r="AK7" s="380"/>
      <c r="AL7" s="81" t="s">
        <v>68</v>
      </c>
      <c r="AM7" s="81"/>
      <c r="AN7" s="81"/>
      <c r="AO7" s="81"/>
      <c r="AP7" s="310">
        <v>1.2</v>
      </c>
      <c r="AQ7" s="310"/>
      <c r="AR7" s="310">
        <v>3577</v>
      </c>
      <c r="AS7" s="310"/>
      <c r="AT7" s="310">
        <v>0.69</v>
      </c>
      <c r="AU7" s="375"/>
      <c r="AW7" s="367" t="s">
        <v>122</v>
      </c>
      <c r="AX7" s="288"/>
      <c r="AY7" s="288"/>
      <c r="AZ7" s="288"/>
      <c r="BA7" s="368"/>
      <c r="BC7" s="369" t="s">
        <v>272</v>
      </c>
      <c r="BD7" s="227"/>
      <c r="BE7" s="227"/>
      <c r="BF7" s="227"/>
      <c r="BG7" s="227"/>
      <c r="BH7" s="227"/>
      <c r="BI7" s="227"/>
      <c r="BJ7" s="227"/>
      <c r="BK7" s="227"/>
      <c r="BL7" s="227"/>
      <c r="BM7" s="227"/>
      <c r="BN7" s="227"/>
      <c r="BO7" s="227"/>
      <c r="BP7" s="227"/>
      <c r="BQ7" s="398">
        <v>254534</v>
      </c>
      <c r="BR7" s="398"/>
      <c r="BS7" s="398"/>
      <c r="BT7" s="398"/>
      <c r="BU7" s="227" t="s">
        <v>305</v>
      </c>
      <c r="BV7" s="227"/>
      <c r="BW7" s="227"/>
      <c r="BX7" s="227"/>
      <c r="BY7" s="227"/>
      <c r="BZ7" s="227"/>
      <c r="CA7" s="227"/>
      <c r="CB7" s="227"/>
      <c r="CC7" s="227"/>
      <c r="CD7" s="227"/>
      <c r="CE7" s="227"/>
      <c r="CF7" s="227"/>
      <c r="CG7" s="227"/>
      <c r="CH7" s="227"/>
      <c r="CI7" s="227"/>
      <c r="CJ7" s="227"/>
      <c r="CK7" s="227"/>
      <c r="CL7" s="227"/>
      <c r="CM7" s="227"/>
      <c r="CN7" s="227"/>
      <c r="CO7" s="227"/>
      <c r="CP7" s="227"/>
      <c r="CQ7" s="227" t="s">
        <v>332</v>
      </c>
      <c r="CR7" s="227"/>
      <c r="CS7" s="227"/>
      <c r="CT7" s="227"/>
      <c r="CU7" s="241">
        <v>311.3</v>
      </c>
      <c r="CV7" s="241"/>
      <c r="CW7" s="241"/>
      <c r="CX7" s="241"/>
      <c r="CY7" s="241"/>
      <c r="CZ7" s="402">
        <v>0.187</v>
      </c>
      <c r="DA7" s="402"/>
      <c r="DB7" s="402"/>
      <c r="DC7" s="402"/>
      <c r="DD7" s="228">
        <v>25</v>
      </c>
      <c r="DE7" s="228"/>
      <c r="DF7" s="228"/>
      <c r="DG7" s="228"/>
      <c r="DH7" s="241" t="s">
        <v>737</v>
      </c>
      <c r="DI7" s="241"/>
      <c r="DJ7" s="241"/>
      <c r="DK7" s="241"/>
      <c r="DL7" s="377"/>
    </row>
    <row r="8" spans="1:116" ht="15" customHeight="1">
      <c r="A8" s="367" t="s">
        <v>10</v>
      </c>
      <c r="B8" s="288"/>
      <c r="C8" s="288" t="s">
        <v>731</v>
      </c>
      <c r="D8" s="288"/>
      <c r="E8" s="288"/>
      <c r="F8" s="288"/>
      <c r="G8" s="288"/>
      <c r="H8" s="288"/>
      <c r="I8" s="288"/>
      <c r="J8" s="288"/>
      <c r="K8" s="288"/>
      <c r="L8" s="288"/>
      <c r="M8" s="368"/>
      <c r="AF8" s="379"/>
      <c r="AG8" s="380"/>
      <c r="AH8" s="380"/>
      <c r="AI8" s="380"/>
      <c r="AJ8" s="380"/>
      <c r="AK8" s="380"/>
      <c r="AL8" s="81" t="s">
        <v>69</v>
      </c>
      <c r="AM8" s="81"/>
      <c r="AN8" s="81"/>
      <c r="AO8" s="81"/>
      <c r="AP8" s="310"/>
      <c r="AQ8" s="310"/>
      <c r="AR8" s="310">
        <v>2058</v>
      </c>
      <c r="AS8" s="310"/>
      <c r="AT8" s="310">
        <v>0.95</v>
      </c>
      <c r="AU8" s="375"/>
      <c r="AW8" s="369" t="s">
        <v>123</v>
      </c>
      <c r="AX8" s="227"/>
      <c r="AY8" s="227"/>
      <c r="AZ8" s="227"/>
      <c r="BA8" s="370"/>
      <c r="BC8" s="367" t="s">
        <v>273</v>
      </c>
      <c r="BD8" s="288"/>
      <c r="BE8" s="288"/>
      <c r="BF8" s="288"/>
      <c r="BG8" s="288"/>
      <c r="BH8" s="288"/>
      <c r="BI8" s="288"/>
      <c r="BJ8" s="288"/>
      <c r="BK8" s="288"/>
      <c r="BL8" s="288"/>
      <c r="BM8" s="288"/>
      <c r="BN8" s="288"/>
      <c r="BO8" s="288"/>
      <c r="BP8" s="288"/>
      <c r="BQ8" s="397">
        <v>254634</v>
      </c>
      <c r="BR8" s="397"/>
      <c r="BS8" s="397"/>
      <c r="BT8" s="397"/>
      <c r="BU8" s="288" t="s">
        <v>306</v>
      </c>
      <c r="BV8" s="288"/>
      <c r="BW8" s="288"/>
      <c r="BX8" s="288"/>
      <c r="BY8" s="288"/>
      <c r="BZ8" s="288"/>
      <c r="CA8" s="288"/>
      <c r="CB8" s="288"/>
      <c r="CC8" s="288"/>
      <c r="CD8" s="288"/>
      <c r="CE8" s="288"/>
      <c r="CF8" s="288"/>
      <c r="CG8" s="288"/>
      <c r="CH8" s="288"/>
      <c r="CI8" s="288"/>
      <c r="CJ8" s="288"/>
      <c r="CK8" s="288"/>
      <c r="CL8" s="288"/>
      <c r="CM8" s="288"/>
      <c r="CN8" s="288"/>
      <c r="CO8" s="288"/>
      <c r="CP8" s="288"/>
      <c r="CQ8" s="288" t="s">
        <v>332</v>
      </c>
      <c r="CR8" s="288"/>
      <c r="CS8" s="288"/>
      <c r="CT8" s="288"/>
      <c r="CU8" s="310">
        <v>934</v>
      </c>
      <c r="CV8" s="310"/>
      <c r="CW8" s="310"/>
      <c r="CX8" s="310"/>
      <c r="CY8" s="310"/>
      <c r="CZ8" s="401">
        <v>0.56000000000000005</v>
      </c>
      <c r="DA8" s="401"/>
      <c r="DB8" s="401"/>
      <c r="DC8" s="401"/>
      <c r="DD8" s="239">
        <v>32</v>
      </c>
      <c r="DE8" s="239"/>
      <c r="DF8" s="239"/>
      <c r="DG8" s="239"/>
      <c r="DH8" s="310" t="s">
        <v>737</v>
      </c>
      <c r="DI8" s="310"/>
      <c r="DJ8" s="310"/>
      <c r="DK8" s="310"/>
      <c r="DL8" s="375"/>
    </row>
    <row r="9" spans="1:116" ht="15" customHeight="1">
      <c r="A9" s="369" t="s">
        <v>11</v>
      </c>
      <c r="B9" s="227"/>
      <c r="C9" s="227" t="s">
        <v>732</v>
      </c>
      <c r="D9" s="227"/>
      <c r="E9" s="227"/>
      <c r="F9" s="227"/>
      <c r="G9" s="227"/>
      <c r="H9" s="227"/>
      <c r="I9" s="227"/>
      <c r="J9" s="227"/>
      <c r="K9" s="227"/>
      <c r="L9" s="227"/>
      <c r="M9" s="370"/>
      <c r="O9" s="10" t="s">
        <v>58</v>
      </c>
      <c r="AF9" s="379"/>
      <c r="AG9" s="380"/>
      <c r="AH9" s="380"/>
      <c r="AI9" s="380"/>
      <c r="AJ9" s="380"/>
      <c r="AK9" s="380"/>
      <c r="AL9" s="81" t="s">
        <v>70</v>
      </c>
      <c r="AM9" s="81"/>
      <c r="AN9" s="81"/>
      <c r="AO9" s="81"/>
      <c r="AP9" s="310"/>
      <c r="AQ9" s="310"/>
      <c r="AR9" s="310">
        <v>6900</v>
      </c>
      <c r="AS9" s="310"/>
      <c r="AT9" s="310">
        <v>0.95</v>
      </c>
      <c r="AU9" s="375"/>
      <c r="AW9" s="367" t="s">
        <v>124</v>
      </c>
      <c r="AX9" s="288"/>
      <c r="AY9" s="288"/>
      <c r="AZ9" s="288"/>
      <c r="BA9" s="368"/>
      <c r="BC9" s="369" t="s">
        <v>274</v>
      </c>
      <c r="BD9" s="227"/>
      <c r="BE9" s="227"/>
      <c r="BF9" s="227"/>
      <c r="BG9" s="227"/>
      <c r="BH9" s="227"/>
      <c r="BI9" s="227"/>
      <c r="BJ9" s="227"/>
      <c r="BK9" s="227"/>
      <c r="BL9" s="227"/>
      <c r="BM9" s="227"/>
      <c r="BN9" s="227"/>
      <c r="BO9" s="227"/>
      <c r="BP9" s="227"/>
      <c r="BQ9" s="398">
        <v>254734</v>
      </c>
      <c r="BR9" s="398"/>
      <c r="BS9" s="398"/>
      <c r="BT9" s="398"/>
      <c r="BU9" s="227" t="s">
        <v>307</v>
      </c>
      <c r="BV9" s="227"/>
      <c r="BW9" s="227"/>
      <c r="BX9" s="227"/>
      <c r="BY9" s="227"/>
      <c r="BZ9" s="227"/>
      <c r="CA9" s="227"/>
      <c r="CB9" s="227"/>
      <c r="CC9" s="227"/>
      <c r="CD9" s="227"/>
      <c r="CE9" s="227"/>
      <c r="CF9" s="227"/>
      <c r="CG9" s="227"/>
      <c r="CH9" s="227"/>
      <c r="CI9" s="227"/>
      <c r="CJ9" s="227"/>
      <c r="CK9" s="227"/>
      <c r="CL9" s="227"/>
      <c r="CM9" s="227"/>
      <c r="CN9" s="227"/>
      <c r="CO9" s="227"/>
      <c r="CP9" s="227"/>
      <c r="CQ9" s="227" t="s">
        <v>332</v>
      </c>
      <c r="CR9" s="227"/>
      <c r="CS9" s="227"/>
      <c r="CT9" s="227"/>
      <c r="CU9" s="241">
        <v>363.2</v>
      </c>
      <c r="CV9" s="241"/>
      <c r="CW9" s="241"/>
      <c r="CX9" s="241"/>
      <c r="CY9" s="241"/>
      <c r="CZ9" s="402">
        <v>0.187</v>
      </c>
      <c r="DA9" s="402"/>
      <c r="DB9" s="402"/>
      <c r="DC9" s="402"/>
      <c r="DD9" s="228">
        <v>29</v>
      </c>
      <c r="DE9" s="228"/>
      <c r="DF9" s="228"/>
      <c r="DG9" s="228"/>
      <c r="DH9" s="241" t="s">
        <v>737</v>
      </c>
      <c r="DI9" s="241"/>
      <c r="DJ9" s="241"/>
      <c r="DK9" s="241"/>
      <c r="DL9" s="377"/>
    </row>
    <row r="10" spans="1:116" ht="15" customHeight="1">
      <c r="A10" s="367" t="s">
        <v>12</v>
      </c>
      <c r="B10" s="288"/>
      <c r="C10" s="288" t="s">
        <v>726</v>
      </c>
      <c r="D10" s="288"/>
      <c r="E10" s="288"/>
      <c r="F10" s="288"/>
      <c r="G10" s="288"/>
      <c r="H10" s="288"/>
      <c r="I10" s="288"/>
      <c r="J10" s="288"/>
      <c r="K10" s="288"/>
      <c r="L10" s="288"/>
      <c r="M10" s="368"/>
      <c r="O10" s="363" t="s">
        <v>34</v>
      </c>
      <c r="P10" s="364"/>
      <c r="Q10" s="364"/>
      <c r="R10" s="364"/>
      <c r="S10" s="253" t="s">
        <v>35</v>
      </c>
      <c r="T10" s="253"/>
      <c r="U10" s="253"/>
      <c r="V10" s="253"/>
      <c r="W10" s="253"/>
      <c r="X10" s="253"/>
      <c r="Y10" s="253"/>
      <c r="Z10" s="253"/>
      <c r="AA10" s="253"/>
      <c r="AB10" s="253"/>
      <c r="AC10" s="253"/>
      <c r="AD10" s="361"/>
      <c r="AF10" s="379"/>
      <c r="AG10" s="380"/>
      <c r="AH10" s="380"/>
      <c r="AI10" s="380"/>
      <c r="AJ10" s="380"/>
      <c r="AK10" s="380"/>
      <c r="AL10" s="81" t="s">
        <v>71</v>
      </c>
      <c r="AM10" s="81"/>
      <c r="AN10" s="81"/>
      <c r="AO10" s="81"/>
      <c r="AP10" s="310">
        <v>1.4</v>
      </c>
      <c r="AQ10" s="310"/>
      <c r="AR10" s="310">
        <v>6473</v>
      </c>
      <c r="AS10" s="310"/>
      <c r="AT10" s="310">
        <v>0.81</v>
      </c>
      <c r="AU10" s="375"/>
      <c r="AW10" s="369" t="s">
        <v>125</v>
      </c>
      <c r="AX10" s="227"/>
      <c r="AY10" s="227"/>
      <c r="AZ10" s="227"/>
      <c r="BA10" s="370"/>
      <c r="BC10" s="367" t="s">
        <v>275</v>
      </c>
      <c r="BD10" s="288"/>
      <c r="BE10" s="288"/>
      <c r="BF10" s="288"/>
      <c r="BG10" s="288"/>
      <c r="BH10" s="288"/>
      <c r="BI10" s="288"/>
      <c r="BJ10" s="288"/>
      <c r="BK10" s="288"/>
      <c r="BL10" s="288"/>
      <c r="BM10" s="288"/>
      <c r="BN10" s="288"/>
      <c r="BO10" s="288"/>
      <c r="BP10" s="288"/>
      <c r="BQ10" s="397">
        <v>254834</v>
      </c>
      <c r="BR10" s="397"/>
      <c r="BS10" s="397"/>
      <c r="BT10" s="397"/>
      <c r="BU10" s="288" t="s">
        <v>308</v>
      </c>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t="s">
        <v>332</v>
      </c>
      <c r="CR10" s="288"/>
      <c r="CS10" s="288"/>
      <c r="CT10" s="288"/>
      <c r="CU10" s="310">
        <v>1089.7</v>
      </c>
      <c r="CV10" s="310"/>
      <c r="CW10" s="310"/>
      <c r="CX10" s="310"/>
      <c r="CY10" s="310"/>
      <c r="CZ10" s="401">
        <v>0.56000000000000005</v>
      </c>
      <c r="DA10" s="401"/>
      <c r="DB10" s="401"/>
      <c r="DC10" s="401"/>
      <c r="DD10" s="239">
        <v>87</v>
      </c>
      <c r="DE10" s="239"/>
      <c r="DF10" s="239"/>
      <c r="DG10" s="239"/>
      <c r="DH10" s="310" t="s">
        <v>737</v>
      </c>
      <c r="DI10" s="310"/>
      <c r="DJ10" s="310"/>
      <c r="DK10" s="310"/>
      <c r="DL10" s="375"/>
    </row>
    <row r="11" spans="1:116" ht="15" customHeight="1">
      <c r="A11" s="369" t="s">
        <v>14</v>
      </c>
      <c r="B11" s="227"/>
      <c r="C11" s="227" t="s">
        <v>15</v>
      </c>
      <c r="D11" s="227"/>
      <c r="E11" s="227"/>
      <c r="F11" s="227"/>
      <c r="G11" s="227"/>
      <c r="H11" s="227"/>
      <c r="I11" s="227"/>
      <c r="J11" s="227"/>
      <c r="K11" s="227"/>
      <c r="L11" s="227"/>
      <c r="M11" s="370"/>
      <c r="O11" s="383"/>
      <c r="P11" s="337"/>
      <c r="Q11" s="337"/>
      <c r="R11" s="337"/>
      <c r="S11" s="227" t="s">
        <v>36</v>
      </c>
      <c r="T11" s="227"/>
      <c r="U11" s="227"/>
      <c r="V11" s="227"/>
      <c r="W11" s="227"/>
      <c r="X11" s="227"/>
      <c r="Y11" s="227"/>
      <c r="Z11" s="227"/>
      <c r="AA11" s="227"/>
      <c r="AB11" s="227"/>
      <c r="AC11" s="227"/>
      <c r="AD11" s="370"/>
      <c r="AF11" s="379"/>
      <c r="AG11" s="380"/>
      <c r="AH11" s="380"/>
      <c r="AI11" s="380"/>
      <c r="AJ11" s="380"/>
      <c r="AK11" s="380"/>
      <c r="AL11" s="81" t="s">
        <v>72</v>
      </c>
      <c r="AM11" s="81"/>
      <c r="AN11" s="81"/>
      <c r="AO11" s="81"/>
      <c r="AP11" s="310">
        <v>1.6</v>
      </c>
      <c r="AQ11" s="310"/>
      <c r="AR11" s="310">
        <v>4731</v>
      </c>
      <c r="AS11" s="310"/>
      <c r="AT11" s="310">
        <v>0.81</v>
      </c>
      <c r="AU11" s="375"/>
      <c r="AW11" s="367" t="s">
        <v>126</v>
      </c>
      <c r="AX11" s="288"/>
      <c r="AY11" s="288"/>
      <c r="AZ11" s="288"/>
      <c r="BA11" s="368"/>
      <c r="BC11" s="369" t="s">
        <v>276</v>
      </c>
      <c r="BD11" s="227"/>
      <c r="BE11" s="227"/>
      <c r="BF11" s="227"/>
      <c r="BG11" s="227"/>
      <c r="BH11" s="227"/>
      <c r="BI11" s="227"/>
      <c r="BJ11" s="227"/>
      <c r="BK11" s="227"/>
      <c r="BL11" s="227"/>
      <c r="BM11" s="227"/>
      <c r="BN11" s="227"/>
      <c r="BO11" s="227"/>
      <c r="BP11" s="227"/>
      <c r="BQ11" s="398">
        <v>253734</v>
      </c>
      <c r="BR11" s="398"/>
      <c r="BS11" s="398"/>
      <c r="BT11" s="398"/>
      <c r="BU11" s="227" t="s">
        <v>309</v>
      </c>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t="s">
        <v>333</v>
      </c>
      <c r="CR11" s="227"/>
      <c r="CS11" s="227"/>
      <c r="CT11" s="227"/>
      <c r="CU11" s="241">
        <v>565.5</v>
      </c>
      <c r="CV11" s="241"/>
      <c r="CW11" s="241"/>
      <c r="CX11" s="241"/>
      <c r="CY11" s="241"/>
      <c r="CZ11" s="402">
        <v>0.21</v>
      </c>
      <c r="DA11" s="402"/>
      <c r="DB11" s="402"/>
      <c r="DC11" s="402"/>
      <c r="DD11" s="228">
        <v>45</v>
      </c>
      <c r="DE11" s="228"/>
      <c r="DF11" s="228"/>
      <c r="DG11" s="228"/>
      <c r="DH11" s="241" t="s">
        <v>738</v>
      </c>
      <c r="DI11" s="241"/>
      <c r="DJ11" s="241"/>
      <c r="DK11" s="241"/>
      <c r="DL11" s="377"/>
    </row>
    <row r="12" spans="1:116" ht="15" customHeight="1">
      <c r="A12" s="367" t="s">
        <v>16</v>
      </c>
      <c r="B12" s="288"/>
      <c r="C12" s="288" t="s">
        <v>725</v>
      </c>
      <c r="D12" s="288"/>
      <c r="E12" s="288"/>
      <c r="F12" s="288"/>
      <c r="G12" s="288"/>
      <c r="H12" s="288"/>
      <c r="I12" s="288"/>
      <c r="J12" s="288"/>
      <c r="K12" s="288"/>
      <c r="L12" s="288"/>
      <c r="M12" s="368"/>
      <c r="O12" s="379" t="s">
        <v>37</v>
      </c>
      <c r="P12" s="380"/>
      <c r="Q12" s="380"/>
      <c r="R12" s="380"/>
      <c r="S12" s="288" t="s">
        <v>38</v>
      </c>
      <c r="T12" s="288"/>
      <c r="U12" s="288"/>
      <c r="V12" s="288"/>
      <c r="W12" s="288"/>
      <c r="X12" s="288"/>
      <c r="Y12" s="288"/>
      <c r="Z12" s="288"/>
      <c r="AA12" s="288"/>
      <c r="AB12" s="288"/>
      <c r="AC12" s="288"/>
      <c r="AD12" s="368"/>
      <c r="AF12" s="379"/>
      <c r="AG12" s="380"/>
      <c r="AH12" s="380"/>
      <c r="AI12" s="380"/>
      <c r="AJ12" s="380"/>
      <c r="AK12" s="380"/>
      <c r="AL12" s="81" t="s">
        <v>73</v>
      </c>
      <c r="AM12" s="81"/>
      <c r="AN12" s="81"/>
      <c r="AO12" s="81"/>
      <c r="AP12" s="310">
        <v>1.2</v>
      </c>
      <c r="AQ12" s="310"/>
      <c r="AR12" s="310">
        <v>3386</v>
      </c>
      <c r="AS12" s="310"/>
      <c r="AT12" s="310">
        <v>0.77</v>
      </c>
      <c r="AU12" s="375"/>
      <c r="AW12" s="369" t="s">
        <v>127</v>
      </c>
      <c r="AX12" s="227"/>
      <c r="AY12" s="227"/>
      <c r="AZ12" s="227"/>
      <c r="BA12" s="370"/>
      <c r="BC12" s="367" t="s">
        <v>277</v>
      </c>
      <c r="BD12" s="288"/>
      <c r="BE12" s="288"/>
      <c r="BF12" s="288"/>
      <c r="BG12" s="288"/>
      <c r="BH12" s="288"/>
      <c r="BI12" s="288"/>
      <c r="BJ12" s="288"/>
      <c r="BK12" s="288"/>
      <c r="BL12" s="288"/>
      <c r="BM12" s="288"/>
      <c r="BN12" s="288"/>
      <c r="BO12" s="288"/>
      <c r="BP12" s="288"/>
      <c r="BQ12" s="397">
        <v>253834</v>
      </c>
      <c r="BR12" s="397"/>
      <c r="BS12" s="397"/>
      <c r="BT12" s="397"/>
      <c r="BU12" s="288" t="s">
        <v>310</v>
      </c>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t="s">
        <v>333</v>
      </c>
      <c r="CR12" s="288"/>
      <c r="CS12" s="288"/>
      <c r="CT12" s="288"/>
      <c r="CU12" s="310">
        <v>598.29999999999995</v>
      </c>
      <c r="CV12" s="310"/>
      <c r="CW12" s="310"/>
      <c r="CX12" s="310"/>
      <c r="CY12" s="310"/>
      <c r="CZ12" s="401">
        <v>0.20899999999999999</v>
      </c>
      <c r="DA12" s="401"/>
      <c r="DB12" s="401"/>
      <c r="DC12" s="401"/>
      <c r="DD12" s="239">
        <v>48</v>
      </c>
      <c r="DE12" s="239"/>
      <c r="DF12" s="239"/>
      <c r="DG12" s="239"/>
      <c r="DH12" s="310" t="s">
        <v>738</v>
      </c>
      <c r="DI12" s="310"/>
      <c r="DJ12" s="310"/>
      <c r="DK12" s="310"/>
      <c r="DL12" s="375"/>
    </row>
    <row r="13" spans="1:116" ht="15" customHeight="1">
      <c r="A13" s="395" t="s">
        <v>18</v>
      </c>
      <c r="B13" s="388"/>
      <c r="C13" s="388" t="s">
        <v>657</v>
      </c>
      <c r="D13" s="388"/>
      <c r="E13" s="388"/>
      <c r="F13" s="388"/>
      <c r="G13" s="388"/>
      <c r="H13" s="388"/>
      <c r="I13" s="388"/>
      <c r="J13" s="388"/>
      <c r="K13" s="388"/>
      <c r="L13" s="388"/>
      <c r="M13" s="389"/>
      <c r="O13" s="379"/>
      <c r="P13" s="380"/>
      <c r="Q13" s="380"/>
      <c r="R13" s="380"/>
      <c r="S13" s="288" t="s">
        <v>39</v>
      </c>
      <c r="T13" s="288"/>
      <c r="U13" s="288"/>
      <c r="V13" s="288"/>
      <c r="W13" s="288"/>
      <c r="X13" s="288"/>
      <c r="Y13" s="288"/>
      <c r="Z13" s="288"/>
      <c r="AA13" s="288"/>
      <c r="AB13" s="288"/>
      <c r="AC13" s="288"/>
      <c r="AD13" s="368"/>
      <c r="AF13" s="379"/>
      <c r="AG13" s="380"/>
      <c r="AH13" s="380"/>
      <c r="AI13" s="380"/>
      <c r="AJ13" s="380"/>
      <c r="AK13" s="380"/>
      <c r="AL13" s="81" t="s">
        <v>74</v>
      </c>
      <c r="AM13" s="81"/>
      <c r="AN13" s="81"/>
      <c r="AO13" s="81"/>
      <c r="AP13" s="310">
        <v>1.2</v>
      </c>
      <c r="AQ13" s="310"/>
      <c r="AR13" s="310">
        <v>4019</v>
      </c>
      <c r="AS13" s="310"/>
      <c r="AT13" s="310">
        <v>0.78</v>
      </c>
      <c r="AU13" s="375"/>
      <c r="AW13" s="367" t="s">
        <v>128</v>
      </c>
      <c r="AX13" s="288"/>
      <c r="AY13" s="288"/>
      <c r="AZ13" s="288"/>
      <c r="BA13" s="368"/>
      <c r="BC13" s="369" t="s">
        <v>278</v>
      </c>
      <c r="BD13" s="227"/>
      <c r="BE13" s="227"/>
      <c r="BF13" s="227"/>
      <c r="BG13" s="227"/>
      <c r="BH13" s="227"/>
      <c r="BI13" s="227"/>
      <c r="BJ13" s="227"/>
      <c r="BK13" s="227"/>
      <c r="BL13" s="227"/>
      <c r="BM13" s="227"/>
      <c r="BN13" s="227"/>
      <c r="BO13" s="227"/>
      <c r="BP13" s="227"/>
      <c r="BQ13" s="398">
        <v>259234</v>
      </c>
      <c r="BR13" s="398"/>
      <c r="BS13" s="398"/>
      <c r="BT13" s="398"/>
      <c r="BU13" s="227" t="s">
        <v>311</v>
      </c>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t="s">
        <v>333</v>
      </c>
      <c r="CR13" s="227"/>
      <c r="CS13" s="227"/>
      <c r="CT13" s="227"/>
      <c r="CU13" s="241">
        <v>272.8</v>
      </c>
      <c r="CV13" s="241"/>
      <c r="CW13" s="241"/>
      <c r="CX13" s="241"/>
      <c r="CY13" s="241"/>
      <c r="CZ13" s="402">
        <v>0.10199999999999999</v>
      </c>
      <c r="DA13" s="402"/>
      <c r="DB13" s="402"/>
      <c r="DC13" s="402"/>
      <c r="DD13" s="228">
        <v>22</v>
      </c>
      <c r="DE13" s="228"/>
      <c r="DF13" s="228"/>
      <c r="DG13" s="228"/>
      <c r="DH13" s="241" t="s">
        <v>738</v>
      </c>
      <c r="DI13" s="241"/>
      <c r="DJ13" s="241"/>
      <c r="DK13" s="241"/>
      <c r="DL13" s="377"/>
    </row>
    <row r="14" spans="1:116" ht="15" customHeight="1">
      <c r="A14" s="367" t="s">
        <v>19</v>
      </c>
      <c r="B14" s="288"/>
      <c r="C14" s="288" t="s">
        <v>20</v>
      </c>
      <c r="D14" s="288"/>
      <c r="E14" s="288"/>
      <c r="F14" s="288"/>
      <c r="G14" s="288"/>
      <c r="H14" s="288"/>
      <c r="I14" s="288"/>
      <c r="J14" s="288"/>
      <c r="K14" s="288"/>
      <c r="L14" s="288"/>
      <c r="M14" s="368"/>
      <c r="O14" s="379"/>
      <c r="P14" s="380"/>
      <c r="Q14" s="380"/>
      <c r="R14" s="380"/>
      <c r="S14" s="288" t="s">
        <v>40</v>
      </c>
      <c r="T14" s="288"/>
      <c r="U14" s="288"/>
      <c r="V14" s="288"/>
      <c r="W14" s="288"/>
      <c r="X14" s="288"/>
      <c r="Y14" s="288"/>
      <c r="Z14" s="288"/>
      <c r="AA14" s="288"/>
      <c r="AB14" s="288"/>
      <c r="AC14" s="288"/>
      <c r="AD14" s="368"/>
      <c r="AF14" s="379"/>
      <c r="AG14" s="380"/>
      <c r="AH14" s="380"/>
      <c r="AI14" s="380"/>
      <c r="AJ14" s="380"/>
      <c r="AK14" s="380"/>
      <c r="AL14" s="81" t="s">
        <v>75</v>
      </c>
      <c r="AM14" s="81"/>
      <c r="AN14" s="81"/>
      <c r="AO14" s="81"/>
      <c r="AP14" s="310">
        <v>1</v>
      </c>
      <c r="AQ14" s="310"/>
      <c r="AR14" s="310">
        <v>4127</v>
      </c>
      <c r="AS14" s="310"/>
      <c r="AT14" s="310">
        <v>0.82</v>
      </c>
      <c r="AU14" s="375"/>
      <c r="AW14" s="369" t="s">
        <v>129</v>
      </c>
      <c r="AX14" s="227"/>
      <c r="AY14" s="227"/>
      <c r="AZ14" s="227"/>
      <c r="BA14" s="370"/>
      <c r="BC14" s="367" t="s">
        <v>279</v>
      </c>
      <c r="BD14" s="288"/>
      <c r="BE14" s="288"/>
      <c r="BF14" s="288"/>
      <c r="BG14" s="288"/>
      <c r="BH14" s="288"/>
      <c r="BI14" s="288"/>
      <c r="BJ14" s="288"/>
      <c r="BK14" s="288"/>
      <c r="BL14" s="288"/>
      <c r="BM14" s="288"/>
      <c r="BN14" s="288"/>
      <c r="BO14" s="288"/>
      <c r="BP14" s="288"/>
      <c r="BQ14" s="397">
        <v>259334</v>
      </c>
      <c r="BR14" s="397"/>
      <c r="BS14" s="397"/>
      <c r="BT14" s="397"/>
      <c r="BU14" s="288" t="s">
        <v>312</v>
      </c>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t="s">
        <v>333</v>
      </c>
      <c r="CR14" s="288"/>
      <c r="CS14" s="288"/>
      <c r="CT14" s="288"/>
      <c r="CU14" s="310">
        <v>260.2</v>
      </c>
      <c r="CV14" s="310"/>
      <c r="CW14" s="310"/>
      <c r="CX14" s="310"/>
      <c r="CY14" s="310"/>
      <c r="CZ14" s="401">
        <v>8.6999999999999994E-2</v>
      </c>
      <c r="DA14" s="401"/>
      <c r="DB14" s="401"/>
      <c r="DC14" s="401"/>
      <c r="DD14" s="239">
        <v>21</v>
      </c>
      <c r="DE14" s="239"/>
      <c r="DF14" s="239"/>
      <c r="DG14" s="239"/>
      <c r="DH14" s="310" t="s">
        <v>738</v>
      </c>
      <c r="DI14" s="310"/>
      <c r="DJ14" s="310"/>
      <c r="DK14" s="310"/>
      <c r="DL14" s="375"/>
    </row>
    <row r="15" spans="1:116" ht="15" customHeight="1">
      <c r="A15" s="376" t="s">
        <v>21</v>
      </c>
      <c r="B15" s="259"/>
      <c r="C15" s="259" t="s">
        <v>22</v>
      </c>
      <c r="D15" s="259"/>
      <c r="E15" s="259"/>
      <c r="F15" s="259"/>
      <c r="G15" s="259"/>
      <c r="H15" s="259"/>
      <c r="I15" s="259"/>
      <c r="J15" s="259"/>
      <c r="K15" s="259"/>
      <c r="L15" s="259"/>
      <c r="M15" s="362"/>
      <c r="O15" s="379"/>
      <c r="P15" s="380"/>
      <c r="Q15" s="380"/>
      <c r="R15" s="380"/>
      <c r="S15" s="288" t="s">
        <v>41</v>
      </c>
      <c r="T15" s="288"/>
      <c r="U15" s="288"/>
      <c r="V15" s="288"/>
      <c r="W15" s="288"/>
      <c r="X15" s="288"/>
      <c r="Y15" s="288"/>
      <c r="Z15" s="288"/>
      <c r="AA15" s="288"/>
      <c r="AB15" s="288"/>
      <c r="AC15" s="288"/>
      <c r="AD15" s="368"/>
      <c r="AF15" s="379"/>
      <c r="AG15" s="380"/>
      <c r="AH15" s="380"/>
      <c r="AI15" s="380"/>
      <c r="AJ15" s="380"/>
      <c r="AK15" s="380"/>
      <c r="AL15" s="81" t="s">
        <v>76</v>
      </c>
      <c r="AM15" s="81"/>
      <c r="AN15" s="81"/>
      <c r="AO15" s="81"/>
      <c r="AP15" s="310">
        <v>1</v>
      </c>
      <c r="AQ15" s="310"/>
      <c r="AR15" s="310">
        <v>3370</v>
      </c>
      <c r="AS15" s="310"/>
      <c r="AT15" s="310">
        <v>0.25</v>
      </c>
      <c r="AU15" s="375"/>
      <c r="AW15" s="367" t="s">
        <v>130</v>
      </c>
      <c r="AX15" s="288"/>
      <c r="AY15" s="288"/>
      <c r="AZ15" s="288"/>
      <c r="BA15" s="368"/>
      <c r="BC15" s="369" t="s">
        <v>280</v>
      </c>
      <c r="BD15" s="227"/>
      <c r="BE15" s="227"/>
      <c r="BF15" s="227"/>
      <c r="BG15" s="227"/>
      <c r="BH15" s="227"/>
      <c r="BI15" s="227"/>
      <c r="BJ15" s="227"/>
      <c r="BK15" s="227"/>
      <c r="BL15" s="227"/>
      <c r="BM15" s="227"/>
      <c r="BN15" s="227"/>
      <c r="BO15" s="227"/>
      <c r="BP15" s="227"/>
      <c r="BQ15" s="398">
        <v>252134</v>
      </c>
      <c r="BR15" s="398"/>
      <c r="BS15" s="398"/>
      <c r="BT15" s="398"/>
      <c r="BU15" s="227" t="s">
        <v>313</v>
      </c>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t="s">
        <v>333</v>
      </c>
      <c r="CR15" s="227"/>
      <c r="CS15" s="227"/>
      <c r="CT15" s="227"/>
      <c r="CU15" s="241">
        <v>355</v>
      </c>
      <c r="CV15" s="241"/>
      <c r="CW15" s="241"/>
      <c r="CX15" s="241"/>
      <c r="CY15" s="241"/>
      <c r="CZ15" s="402">
        <v>0</v>
      </c>
      <c r="DA15" s="402"/>
      <c r="DB15" s="402"/>
      <c r="DC15" s="402"/>
      <c r="DD15" s="228">
        <v>28</v>
      </c>
      <c r="DE15" s="228"/>
      <c r="DF15" s="228"/>
      <c r="DG15" s="228"/>
      <c r="DH15" s="241" t="s">
        <v>737</v>
      </c>
      <c r="DI15" s="241"/>
      <c r="DJ15" s="241"/>
      <c r="DK15" s="241"/>
      <c r="DL15" s="377"/>
    </row>
    <row r="16" spans="1:116" ht="15" customHeight="1">
      <c r="O16" s="379"/>
      <c r="P16" s="380"/>
      <c r="Q16" s="380"/>
      <c r="R16" s="380"/>
      <c r="S16" s="288" t="s">
        <v>42</v>
      </c>
      <c r="T16" s="288"/>
      <c r="U16" s="288"/>
      <c r="V16" s="288"/>
      <c r="W16" s="288"/>
      <c r="X16" s="288"/>
      <c r="Y16" s="288"/>
      <c r="Z16" s="288"/>
      <c r="AA16" s="288"/>
      <c r="AB16" s="288"/>
      <c r="AC16" s="288"/>
      <c r="AD16" s="368"/>
      <c r="AF16" s="379"/>
      <c r="AG16" s="380"/>
      <c r="AH16" s="380"/>
      <c r="AI16" s="380"/>
      <c r="AJ16" s="380"/>
      <c r="AK16" s="380"/>
      <c r="AL16" s="81" t="s">
        <v>77</v>
      </c>
      <c r="AM16" s="81"/>
      <c r="AN16" s="81"/>
      <c r="AO16" s="81"/>
      <c r="AP16" s="310">
        <v>1.3</v>
      </c>
      <c r="AQ16" s="310"/>
      <c r="AR16" s="310">
        <v>5740</v>
      </c>
      <c r="AS16" s="310"/>
      <c r="AT16" s="310">
        <v>0.73</v>
      </c>
      <c r="AU16" s="375"/>
      <c r="AW16" s="369" t="s">
        <v>131</v>
      </c>
      <c r="AX16" s="227"/>
      <c r="AY16" s="227"/>
      <c r="AZ16" s="227"/>
      <c r="BA16" s="370"/>
      <c r="BC16" s="367" t="s">
        <v>281</v>
      </c>
      <c r="BD16" s="288"/>
      <c r="BE16" s="288"/>
      <c r="BF16" s="288"/>
      <c r="BG16" s="288"/>
      <c r="BH16" s="288"/>
      <c r="BI16" s="288"/>
      <c r="BJ16" s="288"/>
      <c r="BK16" s="288"/>
      <c r="BL16" s="288"/>
      <c r="BM16" s="288"/>
      <c r="BN16" s="288"/>
      <c r="BO16" s="288"/>
      <c r="BP16" s="288"/>
      <c r="BQ16" s="397">
        <v>259534</v>
      </c>
      <c r="BR16" s="397"/>
      <c r="BS16" s="397"/>
      <c r="BT16" s="397"/>
      <c r="BU16" s="288" t="s">
        <v>314</v>
      </c>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t="s">
        <v>333</v>
      </c>
      <c r="CR16" s="288"/>
      <c r="CS16" s="288"/>
      <c r="CT16" s="288"/>
      <c r="CU16" s="310">
        <v>355.8</v>
      </c>
      <c r="CV16" s="310"/>
      <c r="CW16" s="310"/>
      <c r="CX16" s="310"/>
      <c r="CY16" s="310"/>
      <c r="CZ16" s="401">
        <v>0.17199999999999999</v>
      </c>
      <c r="DA16" s="401"/>
      <c r="DB16" s="401"/>
      <c r="DC16" s="401"/>
      <c r="DD16" s="239">
        <v>28</v>
      </c>
      <c r="DE16" s="239"/>
      <c r="DF16" s="239"/>
      <c r="DG16" s="239"/>
      <c r="DH16" s="310" t="s">
        <v>738</v>
      </c>
      <c r="DI16" s="310"/>
      <c r="DJ16" s="310"/>
      <c r="DK16" s="310"/>
      <c r="DL16" s="375"/>
    </row>
    <row r="17" spans="1:116" ht="15" customHeight="1">
      <c r="A17" s="10" t="s">
        <v>409</v>
      </c>
      <c r="O17" s="379"/>
      <c r="P17" s="380"/>
      <c r="Q17" s="380"/>
      <c r="R17" s="380"/>
      <c r="S17" s="288" t="s">
        <v>43</v>
      </c>
      <c r="T17" s="288"/>
      <c r="U17" s="288"/>
      <c r="V17" s="288"/>
      <c r="W17" s="288"/>
      <c r="X17" s="288"/>
      <c r="Y17" s="288"/>
      <c r="Z17" s="288"/>
      <c r="AA17" s="288"/>
      <c r="AB17" s="288"/>
      <c r="AC17" s="288"/>
      <c r="AD17" s="368"/>
      <c r="AF17" s="379"/>
      <c r="AG17" s="380"/>
      <c r="AH17" s="380"/>
      <c r="AI17" s="380"/>
      <c r="AJ17" s="380"/>
      <c r="AK17" s="380"/>
      <c r="AL17" s="81" t="s">
        <v>78</v>
      </c>
      <c r="AM17" s="81"/>
      <c r="AN17" s="81"/>
      <c r="AO17" s="81"/>
      <c r="AP17" s="310">
        <v>0.7</v>
      </c>
      <c r="AQ17" s="310"/>
      <c r="AR17" s="310">
        <v>5703</v>
      </c>
      <c r="AS17" s="310"/>
      <c r="AT17" s="310">
        <v>0.87</v>
      </c>
      <c r="AU17" s="375"/>
      <c r="AW17" s="367" t="s">
        <v>132</v>
      </c>
      <c r="AX17" s="288"/>
      <c r="AY17" s="288"/>
      <c r="AZ17" s="288"/>
      <c r="BA17" s="368"/>
      <c r="BC17" s="369" t="s">
        <v>282</v>
      </c>
      <c r="BD17" s="227"/>
      <c r="BE17" s="227"/>
      <c r="BF17" s="227"/>
      <c r="BG17" s="227"/>
      <c r="BH17" s="227"/>
      <c r="BI17" s="227"/>
      <c r="BJ17" s="227"/>
      <c r="BK17" s="227"/>
      <c r="BL17" s="227"/>
      <c r="BM17" s="227"/>
      <c r="BN17" s="227"/>
      <c r="BO17" s="227"/>
      <c r="BP17" s="227"/>
      <c r="BQ17" s="398">
        <v>259634</v>
      </c>
      <c r="BR17" s="398"/>
      <c r="BS17" s="398"/>
      <c r="BT17" s="398"/>
      <c r="BU17" s="227" t="s">
        <v>315</v>
      </c>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t="s">
        <v>333</v>
      </c>
      <c r="CR17" s="227"/>
      <c r="CS17" s="227"/>
      <c r="CT17" s="227"/>
      <c r="CU17" s="241">
        <v>196</v>
      </c>
      <c r="CV17" s="241"/>
      <c r="CW17" s="241"/>
      <c r="CX17" s="241"/>
      <c r="CY17" s="241"/>
      <c r="CZ17" s="402">
        <v>8.4000000000000005E-2</v>
      </c>
      <c r="DA17" s="402"/>
      <c r="DB17" s="402"/>
      <c r="DC17" s="402"/>
      <c r="DD17" s="228">
        <v>16</v>
      </c>
      <c r="DE17" s="228"/>
      <c r="DF17" s="228"/>
      <c r="DG17" s="228"/>
      <c r="DH17" s="241" t="s">
        <v>738</v>
      </c>
      <c r="DI17" s="241"/>
      <c r="DJ17" s="241"/>
      <c r="DK17" s="241"/>
      <c r="DL17" s="377"/>
    </row>
    <row r="18" spans="1:116" ht="15" customHeight="1">
      <c r="A18" s="363" t="s">
        <v>410</v>
      </c>
      <c r="B18" s="364"/>
      <c r="C18" s="364"/>
      <c r="D18" s="364"/>
      <c r="E18" s="364"/>
      <c r="F18" s="364"/>
      <c r="G18" s="253" t="s">
        <v>45</v>
      </c>
      <c r="H18" s="253"/>
      <c r="I18" s="253"/>
      <c r="J18" s="253"/>
      <c r="K18" s="253"/>
      <c r="L18" s="253"/>
      <c r="M18" s="361"/>
      <c r="O18" s="371" t="s">
        <v>44</v>
      </c>
      <c r="P18" s="372"/>
      <c r="Q18" s="372"/>
      <c r="R18" s="372"/>
      <c r="S18" s="227" t="s">
        <v>45</v>
      </c>
      <c r="T18" s="227"/>
      <c r="U18" s="227"/>
      <c r="V18" s="227"/>
      <c r="W18" s="227"/>
      <c r="X18" s="227"/>
      <c r="Y18" s="227"/>
      <c r="Z18" s="227"/>
      <c r="AA18" s="227"/>
      <c r="AB18" s="227"/>
      <c r="AC18" s="227"/>
      <c r="AD18" s="370"/>
      <c r="AF18" s="379"/>
      <c r="AG18" s="380"/>
      <c r="AH18" s="380"/>
      <c r="AI18" s="380"/>
      <c r="AJ18" s="380"/>
      <c r="AK18" s="380"/>
      <c r="AL18" s="81" t="s">
        <v>79</v>
      </c>
      <c r="AM18" s="81"/>
      <c r="AN18" s="81"/>
      <c r="AO18" s="81"/>
      <c r="AP18" s="310">
        <v>1</v>
      </c>
      <c r="AQ18" s="310"/>
      <c r="AR18" s="310">
        <v>4271</v>
      </c>
      <c r="AS18" s="310"/>
      <c r="AT18" s="310">
        <v>0.78</v>
      </c>
      <c r="AU18" s="375"/>
      <c r="AW18" s="369" t="s">
        <v>133</v>
      </c>
      <c r="AX18" s="227"/>
      <c r="AY18" s="227"/>
      <c r="AZ18" s="227"/>
      <c r="BA18" s="370"/>
      <c r="BC18" s="367" t="s">
        <v>283</v>
      </c>
      <c r="BD18" s="288"/>
      <c r="BE18" s="288"/>
      <c r="BF18" s="288"/>
      <c r="BG18" s="288"/>
      <c r="BH18" s="288"/>
      <c r="BI18" s="288"/>
      <c r="BJ18" s="288"/>
      <c r="BK18" s="288"/>
      <c r="BL18" s="288"/>
      <c r="BM18" s="288"/>
      <c r="BN18" s="288"/>
      <c r="BO18" s="288"/>
      <c r="BP18" s="288"/>
      <c r="BQ18" s="397">
        <v>259734</v>
      </c>
      <c r="BR18" s="397"/>
      <c r="BS18" s="397"/>
      <c r="BT18" s="397"/>
      <c r="BU18" s="288" t="s">
        <v>316</v>
      </c>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t="s">
        <v>333</v>
      </c>
      <c r="CR18" s="288"/>
      <c r="CS18" s="288"/>
      <c r="CT18" s="288"/>
      <c r="CU18" s="310">
        <v>194.4</v>
      </c>
      <c r="CV18" s="310"/>
      <c r="CW18" s="310"/>
      <c r="CX18" s="310"/>
      <c r="CY18" s="310"/>
      <c r="CZ18" s="401">
        <v>5.7000000000000002E-2</v>
      </c>
      <c r="DA18" s="401"/>
      <c r="DB18" s="401"/>
      <c r="DC18" s="401"/>
      <c r="DD18" s="239">
        <v>16</v>
      </c>
      <c r="DE18" s="239"/>
      <c r="DF18" s="239"/>
      <c r="DG18" s="239"/>
      <c r="DH18" s="310" t="s">
        <v>738</v>
      </c>
      <c r="DI18" s="310"/>
      <c r="DJ18" s="310"/>
      <c r="DK18" s="310"/>
      <c r="DL18" s="375"/>
    </row>
    <row r="19" spans="1:116" ht="15" customHeight="1">
      <c r="A19" s="365"/>
      <c r="B19" s="366"/>
      <c r="C19" s="366"/>
      <c r="D19" s="366"/>
      <c r="E19" s="366"/>
      <c r="F19" s="366"/>
      <c r="G19" s="259" t="s">
        <v>46</v>
      </c>
      <c r="H19" s="259"/>
      <c r="I19" s="259"/>
      <c r="J19" s="259"/>
      <c r="K19" s="259"/>
      <c r="L19" s="259"/>
      <c r="M19" s="362"/>
      <c r="O19" s="371"/>
      <c r="P19" s="372"/>
      <c r="Q19" s="372"/>
      <c r="R19" s="372"/>
      <c r="S19" s="227" t="s">
        <v>46</v>
      </c>
      <c r="T19" s="227"/>
      <c r="U19" s="227"/>
      <c r="V19" s="227"/>
      <c r="W19" s="227"/>
      <c r="X19" s="227"/>
      <c r="Y19" s="227"/>
      <c r="Z19" s="227"/>
      <c r="AA19" s="227"/>
      <c r="AB19" s="227"/>
      <c r="AC19" s="227"/>
      <c r="AD19" s="370"/>
      <c r="AF19" s="379"/>
      <c r="AG19" s="380"/>
      <c r="AH19" s="380"/>
      <c r="AI19" s="380"/>
      <c r="AJ19" s="380"/>
      <c r="AK19" s="380"/>
      <c r="AL19" s="81" t="s">
        <v>80</v>
      </c>
      <c r="AM19" s="81"/>
      <c r="AN19" s="81"/>
      <c r="AO19" s="81"/>
      <c r="AP19" s="310">
        <v>1</v>
      </c>
      <c r="AQ19" s="310"/>
      <c r="AR19" s="310">
        <v>5159</v>
      </c>
      <c r="AS19" s="310"/>
      <c r="AT19" s="310">
        <v>0.77</v>
      </c>
      <c r="AU19" s="375"/>
      <c r="AW19" s="367" t="s">
        <v>134</v>
      </c>
      <c r="AX19" s="288"/>
      <c r="AY19" s="288"/>
      <c r="AZ19" s="288"/>
      <c r="BA19" s="368"/>
      <c r="BC19" s="369" t="s">
        <v>284</v>
      </c>
      <c r="BD19" s="227"/>
      <c r="BE19" s="227"/>
      <c r="BF19" s="227"/>
      <c r="BG19" s="227"/>
      <c r="BH19" s="227"/>
      <c r="BI19" s="227"/>
      <c r="BJ19" s="227"/>
      <c r="BK19" s="227"/>
      <c r="BL19" s="227"/>
      <c r="BM19" s="227"/>
      <c r="BN19" s="227"/>
      <c r="BO19" s="227"/>
      <c r="BP19" s="227"/>
      <c r="BQ19" s="398">
        <v>252234</v>
      </c>
      <c r="BR19" s="398"/>
      <c r="BS19" s="398"/>
      <c r="BT19" s="398"/>
      <c r="BU19" s="227" t="s">
        <v>317</v>
      </c>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t="s">
        <v>334</v>
      </c>
      <c r="CR19" s="227"/>
      <c r="CS19" s="227"/>
      <c r="CT19" s="227"/>
      <c r="CU19" s="241">
        <v>804</v>
      </c>
      <c r="CV19" s="241"/>
      <c r="CW19" s="241"/>
      <c r="CX19" s="241"/>
      <c r="CY19" s="241"/>
      <c r="CZ19" s="402">
        <v>9.1999999999999998E-2</v>
      </c>
      <c r="DA19" s="402"/>
      <c r="DB19" s="402"/>
      <c r="DC19" s="402"/>
      <c r="DD19" s="228">
        <v>64</v>
      </c>
      <c r="DE19" s="228"/>
      <c r="DF19" s="228"/>
      <c r="DG19" s="228"/>
      <c r="DH19" s="241" t="s">
        <v>737</v>
      </c>
      <c r="DI19" s="241"/>
      <c r="DJ19" s="241"/>
      <c r="DK19" s="241"/>
      <c r="DL19" s="377"/>
    </row>
    <row r="20" spans="1:116" ht="15" customHeight="1">
      <c r="O20" s="379" t="s">
        <v>47</v>
      </c>
      <c r="P20" s="380"/>
      <c r="Q20" s="380"/>
      <c r="R20" s="380"/>
      <c r="S20" s="288" t="s">
        <v>45</v>
      </c>
      <c r="T20" s="288"/>
      <c r="U20" s="288"/>
      <c r="V20" s="288"/>
      <c r="W20" s="288"/>
      <c r="X20" s="288"/>
      <c r="Y20" s="288"/>
      <c r="Z20" s="288"/>
      <c r="AA20" s="288"/>
      <c r="AB20" s="288"/>
      <c r="AC20" s="288"/>
      <c r="AD20" s="368"/>
      <c r="AF20" s="379"/>
      <c r="AG20" s="380"/>
      <c r="AH20" s="380"/>
      <c r="AI20" s="380"/>
      <c r="AJ20" s="380"/>
      <c r="AK20" s="380"/>
      <c r="AL20" s="81" t="s">
        <v>81</v>
      </c>
      <c r="AM20" s="81"/>
      <c r="AN20" s="81"/>
      <c r="AO20" s="81"/>
      <c r="AP20" s="310" t="s">
        <v>102</v>
      </c>
      <c r="AQ20" s="310"/>
      <c r="AR20" s="310">
        <v>4319</v>
      </c>
      <c r="AS20" s="310"/>
      <c r="AT20" s="373">
        <v>0</v>
      </c>
      <c r="AU20" s="374"/>
      <c r="AW20" s="369" t="s">
        <v>135</v>
      </c>
      <c r="AX20" s="227"/>
      <c r="AY20" s="227"/>
      <c r="AZ20" s="227"/>
      <c r="BA20" s="370"/>
      <c r="BC20" s="367" t="s">
        <v>285</v>
      </c>
      <c r="BD20" s="288"/>
      <c r="BE20" s="288"/>
      <c r="BF20" s="288"/>
      <c r="BG20" s="288"/>
      <c r="BH20" s="288"/>
      <c r="BI20" s="288"/>
      <c r="BJ20" s="288"/>
      <c r="BK20" s="288"/>
      <c r="BL20" s="288"/>
      <c r="BM20" s="288"/>
      <c r="BN20" s="288"/>
      <c r="BO20" s="288"/>
      <c r="BP20" s="288"/>
      <c r="BQ20" s="397">
        <v>252334</v>
      </c>
      <c r="BR20" s="397"/>
      <c r="BS20" s="397"/>
      <c r="BT20" s="397"/>
      <c r="BU20" s="288" t="s">
        <v>318</v>
      </c>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t="s">
        <v>334</v>
      </c>
      <c r="CR20" s="288"/>
      <c r="CS20" s="288"/>
      <c r="CT20" s="288"/>
      <c r="CU20" s="310">
        <v>502.3</v>
      </c>
      <c r="CV20" s="310"/>
      <c r="CW20" s="310"/>
      <c r="CX20" s="310"/>
      <c r="CY20" s="310"/>
      <c r="CZ20" s="401">
        <v>5.7000000000000002E-2</v>
      </c>
      <c r="DA20" s="401"/>
      <c r="DB20" s="401"/>
      <c r="DC20" s="401"/>
      <c r="DD20" s="239">
        <v>40</v>
      </c>
      <c r="DE20" s="239"/>
      <c r="DF20" s="239"/>
      <c r="DG20" s="239"/>
      <c r="DH20" s="310" t="s">
        <v>739</v>
      </c>
      <c r="DI20" s="310"/>
      <c r="DJ20" s="310"/>
      <c r="DK20" s="310"/>
      <c r="DL20" s="375"/>
    </row>
    <row r="21" spans="1:116" ht="15" customHeight="1">
      <c r="O21" s="379"/>
      <c r="P21" s="380"/>
      <c r="Q21" s="380"/>
      <c r="R21" s="380"/>
      <c r="S21" s="288" t="s">
        <v>46</v>
      </c>
      <c r="T21" s="288"/>
      <c r="U21" s="288"/>
      <c r="V21" s="288"/>
      <c r="W21" s="288"/>
      <c r="X21" s="288"/>
      <c r="Y21" s="288"/>
      <c r="Z21" s="288"/>
      <c r="AA21" s="288"/>
      <c r="AB21" s="288"/>
      <c r="AC21" s="288"/>
      <c r="AD21" s="368"/>
      <c r="AF21" s="379"/>
      <c r="AG21" s="380"/>
      <c r="AH21" s="380"/>
      <c r="AI21" s="380"/>
      <c r="AJ21" s="380"/>
      <c r="AK21" s="380"/>
      <c r="AL21" s="81" t="s">
        <v>82</v>
      </c>
      <c r="AM21" s="81"/>
      <c r="AN21" s="81"/>
      <c r="AO21" s="81"/>
      <c r="AP21" s="310">
        <v>0.3</v>
      </c>
      <c r="AQ21" s="310"/>
      <c r="AR21" s="310">
        <v>7884</v>
      </c>
      <c r="AS21" s="310"/>
      <c r="AT21" s="373">
        <v>1</v>
      </c>
      <c r="AU21" s="374"/>
      <c r="AW21" s="367" t="s">
        <v>136</v>
      </c>
      <c r="AX21" s="288"/>
      <c r="AY21" s="288"/>
      <c r="AZ21" s="288"/>
      <c r="BA21" s="368"/>
      <c r="BC21" s="369" t="s">
        <v>286</v>
      </c>
      <c r="BD21" s="227"/>
      <c r="BE21" s="227"/>
      <c r="BF21" s="227"/>
      <c r="BG21" s="227"/>
      <c r="BH21" s="227"/>
      <c r="BI21" s="227"/>
      <c r="BJ21" s="227"/>
      <c r="BK21" s="227"/>
      <c r="BL21" s="227"/>
      <c r="BM21" s="227"/>
      <c r="BN21" s="227"/>
      <c r="BO21" s="227"/>
      <c r="BP21" s="227"/>
      <c r="BQ21" s="398">
        <v>250234</v>
      </c>
      <c r="BR21" s="398"/>
      <c r="BS21" s="398"/>
      <c r="BT21" s="398"/>
      <c r="BU21" s="227" t="s">
        <v>319</v>
      </c>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t="s">
        <v>334</v>
      </c>
      <c r="CR21" s="227"/>
      <c r="CS21" s="227"/>
      <c r="CT21" s="227"/>
      <c r="CU21" s="241">
        <v>780.5</v>
      </c>
      <c r="CV21" s="241"/>
      <c r="CW21" s="241"/>
      <c r="CX21" s="241"/>
      <c r="CY21" s="241"/>
      <c r="CZ21" s="402">
        <v>8.7999999999999995E-2</v>
      </c>
      <c r="DA21" s="402"/>
      <c r="DB21" s="402"/>
      <c r="DC21" s="402"/>
      <c r="DD21" s="228">
        <v>62</v>
      </c>
      <c r="DE21" s="228"/>
      <c r="DF21" s="228"/>
      <c r="DG21" s="228"/>
      <c r="DH21" s="241" t="s">
        <v>737</v>
      </c>
      <c r="DI21" s="241"/>
      <c r="DJ21" s="241"/>
      <c r="DK21" s="241"/>
      <c r="DL21" s="377"/>
    </row>
    <row r="22" spans="1:116" ht="15" customHeight="1">
      <c r="O22" s="379"/>
      <c r="P22" s="380"/>
      <c r="Q22" s="380"/>
      <c r="R22" s="380"/>
      <c r="S22" s="288" t="s">
        <v>48</v>
      </c>
      <c r="T22" s="288"/>
      <c r="U22" s="288"/>
      <c r="V22" s="288"/>
      <c r="W22" s="288"/>
      <c r="X22" s="288"/>
      <c r="Y22" s="288"/>
      <c r="Z22" s="288"/>
      <c r="AA22" s="288"/>
      <c r="AB22" s="288"/>
      <c r="AC22" s="288"/>
      <c r="AD22" s="368"/>
      <c r="AF22" s="379"/>
      <c r="AG22" s="380"/>
      <c r="AH22" s="380"/>
      <c r="AI22" s="380"/>
      <c r="AJ22" s="380"/>
      <c r="AK22" s="380"/>
      <c r="AL22" s="81" t="s">
        <v>83</v>
      </c>
      <c r="AM22" s="81"/>
      <c r="AN22" s="81"/>
      <c r="AO22" s="81"/>
      <c r="AP22" s="310">
        <v>1.1000000000000001</v>
      </c>
      <c r="AQ22" s="310"/>
      <c r="AR22" s="310">
        <v>2638</v>
      </c>
      <c r="AS22" s="310"/>
      <c r="AT22" s="310">
        <v>0.56000000000000005</v>
      </c>
      <c r="AU22" s="375"/>
      <c r="AW22" s="369" t="s">
        <v>137</v>
      </c>
      <c r="AX22" s="227"/>
      <c r="AY22" s="227"/>
      <c r="AZ22" s="227"/>
      <c r="BA22" s="370"/>
      <c r="BC22" s="367" t="s">
        <v>287</v>
      </c>
      <c r="BD22" s="288"/>
      <c r="BE22" s="288"/>
      <c r="BF22" s="288"/>
      <c r="BG22" s="288"/>
      <c r="BH22" s="288"/>
      <c r="BI22" s="288"/>
      <c r="BJ22" s="288"/>
      <c r="BK22" s="288"/>
      <c r="BL22" s="288"/>
      <c r="BM22" s="288"/>
      <c r="BN22" s="288"/>
      <c r="BO22" s="288"/>
      <c r="BP22" s="288"/>
      <c r="BQ22" s="397">
        <v>250334</v>
      </c>
      <c r="BR22" s="397"/>
      <c r="BS22" s="397"/>
      <c r="BT22" s="397"/>
      <c r="BU22" s="288" t="s">
        <v>320</v>
      </c>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t="s">
        <v>334</v>
      </c>
      <c r="CR22" s="288"/>
      <c r="CS22" s="288"/>
      <c r="CT22" s="288"/>
      <c r="CU22" s="310">
        <v>2176.5</v>
      </c>
      <c r="CV22" s="310"/>
      <c r="CW22" s="310"/>
      <c r="CX22" s="310"/>
      <c r="CY22" s="310"/>
      <c r="CZ22" s="401">
        <v>0.25</v>
      </c>
      <c r="DA22" s="401"/>
      <c r="DB22" s="401"/>
      <c r="DC22" s="401"/>
      <c r="DD22" s="239">
        <v>165</v>
      </c>
      <c r="DE22" s="239"/>
      <c r="DF22" s="239"/>
      <c r="DG22" s="239"/>
      <c r="DH22" s="241" t="s">
        <v>737</v>
      </c>
      <c r="DI22" s="241"/>
      <c r="DJ22" s="241"/>
      <c r="DK22" s="241"/>
      <c r="DL22" s="377"/>
    </row>
    <row r="23" spans="1:116" ht="15" customHeight="1">
      <c r="O23" s="371" t="s">
        <v>49</v>
      </c>
      <c r="P23" s="372"/>
      <c r="Q23" s="372"/>
      <c r="R23" s="372"/>
      <c r="S23" s="227" t="s">
        <v>50</v>
      </c>
      <c r="T23" s="227"/>
      <c r="U23" s="227"/>
      <c r="V23" s="227"/>
      <c r="W23" s="227"/>
      <c r="X23" s="227"/>
      <c r="Y23" s="227"/>
      <c r="Z23" s="227"/>
      <c r="AA23" s="227"/>
      <c r="AB23" s="227"/>
      <c r="AC23" s="227"/>
      <c r="AD23" s="370"/>
      <c r="AF23" s="379"/>
      <c r="AG23" s="380"/>
      <c r="AH23" s="380"/>
      <c r="AI23" s="380"/>
      <c r="AJ23" s="380"/>
      <c r="AK23" s="380"/>
      <c r="AL23" s="81" t="s">
        <v>84</v>
      </c>
      <c r="AM23" s="81"/>
      <c r="AN23" s="81"/>
      <c r="AO23" s="81"/>
      <c r="AP23" s="310">
        <v>1</v>
      </c>
      <c r="AQ23" s="310"/>
      <c r="AR23" s="310">
        <v>3472</v>
      </c>
      <c r="AS23" s="310"/>
      <c r="AT23" s="310">
        <v>0.75</v>
      </c>
      <c r="AU23" s="375"/>
      <c r="AW23" s="367" t="s">
        <v>138</v>
      </c>
      <c r="AX23" s="288"/>
      <c r="AY23" s="288"/>
      <c r="AZ23" s="288"/>
      <c r="BA23" s="368"/>
      <c r="BC23" s="369" t="s">
        <v>288</v>
      </c>
      <c r="BD23" s="227"/>
      <c r="BE23" s="227"/>
      <c r="BF23" s="227"/>
      <c r="BG23" s="227"/>
      <c r="BH23" s="227"/>
      <c r="BI23" s="227"/>
      <c r="BJ23" s="227"/>
      <c r="BK23" s="227"/>
      <c r="BL23" s="227"/>
      <c r="BM23" s="227"/>
      <c r="BN23" s="227"/>
      <c r="BO23" s="227"/>
      <c r="BP23" s="227"/>
      <c r="BQ23" s="398">
        <v>252934</v>
      </c>
      <c r="BR23" s="398"/>
      <c r="BS23" s="398"/>
      <c r="BT23" s="398"/>
      <c r="BU23" s="227" t="s">
        <v>321</v>
      </c>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t="s">
        <v>335</v>
      </c>
      <c r="CR23" s="227"/>
      <c r="CS23" s="227"/>
      <c r="CT23" s="227"/>
      <c r="CU23" s="241">
        <v>1858</v>
      </c>
      <c r="CV23" s="241"/>
      <c r="CW23" s="241"/>
      <c r="CX23" s="241"/>
      <c r="CY23" s="241"/>
      <c r="CZ23" s="402">
        <v>0.35499999999999998</v>
      </c>
      <c r="DA23" s="402"/>
      <c r="DB23" s="402"/>
      <c r="DC23" s="402"/>
      <c r="DD23" s="228">
        <v>149</v>
      </c>
      <c r="DE23" s="228"/>
      <c r="DF23" s="228"/>
      <c r="DG23" s="228"/>
      <c r="DH23" s="241" t="s">
        <v>737</v>
      </c>
      <c r="DI23" s="241"/>
      <c r="DJ23" s="241"/>
      <c r="DK23" s="241"/>
      <c r="DL23" s="377"/>
    </row>
    <row r="24" spans="1:116" ht="15" customHeight="1">
      <c r="O24" s="371"/>
      <c r="P24" s="372"/>
      <c r="Q24" s="372"/>
      <c r="R24" s="372"/>
      <c r="S24" s="227" t="s">
        <v>51</v>
      </c>
      <c r="T24" s="227"/>
      <c r="U24" s="227"/>
      <c r="V24" s="227"/>
      <c r="W24" s="227"/>
      <c r="X24" s="227"/>
      <c r="Y24" s="227"/>
      <c r="Z24" s="227"/>
      <c r="AA24" s="227"/>
      <c r="AB24" s="227"/>
      <c r="AC24" s="227"/>
      <c r="AD24" s="370"/>
      <c r="AF24" s="379"/>
      <c r="AG24" s="380"/>
      <c r="AH24" s="380"/>
      <c r="AI24" s="380"/>
      <c r="AJ24" s="380"/>
      <c r="AK24" s="380"/>
      <c r="AL24" s="81" t="s">
        <v>85</v>
      </c>
      <c r="AM24" s="81"/>
      <c r="AN24" s="81"/>
      <c r="AO24" s="81"/>
      <c r="AP24" s="310">
        <v>1.3</v>
      </c>
      <c r="AQ24" s="310"/>
      <c r="AR24" s="310">
        <v>3174</v>
      </c>
      <c r="AS24" s="310"/>
      <c r="AT24" s="310">
        <v>0.53</v>
      </c>
      <c r="AU24" s="375"/>
      <c r="AW24" s="369" t="s">
        <v>139</v>
      </c>
      <c r="AX24" s="227"/>
      <c r="AY24" s="227"/>
      <c r="AZ24" s="227"/>
      <c r="BA24" s="370"/>
      <c r="BC24" s="367" t="s">
        <v>289</v>
      </c>
      <c r="BD24" s="288"/>
      <c r="BE24" s="288"/>
      <c r="BF24" s="288"/>
      <c r="BG24" s="288"/>
      <c r="BH24" s="288"/>
      <c r="BI24" s="288"/>
      <c r="BJ24" s="288"/>
      <c r="BK24" s="288"/>
      <c r="BL24" s="288"/>
      <c r="BM24" s="288"/>
      <c r="BN24" s="288"/>
      <c r="BO24" s="288"/>
      <c r="BP24" s="288"/>
      <c r="BQ24" s="397">
        <v>253034</v>
      </c>
      <c r="BR24" s="397"/>
      <c r="BS24" s="397"/>
      <c r="BT24" s="397"/>
      <c r="BU24" s="288" t="s">
        <v>322</v>
      </c>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t="s">
        <v>335</v>
      </c>
      <c r="CR24" s="288"/>
      <c r="CS24" s="288"/>
      <c r="CT24" s="288"/>
      <c r="CU24" s="310">
        <v>43014.5</v>
      </c>
      <c r="CV24" s="310"/>
      <c r="CW24" s="310"/>
      <c r="CX24" s="310"/>
      <c r="CY24" s="310"/>
      <c r="CZ24" s="401">
        <v>8.25</v>
      </c>
      <c r="DA24" s="401"/>
      <c r="DB24" s="401"/>
      <c r="DC24" s="401"/>
      <c r="DD24" s="239">
        <v>1868</v>
      </c>
      <c r="DE24" s="239"/>
      <c r="DF24" s="239"/>
      <c r="DG24" s="239"/>
      <c r="DH24" s="241" t="s">
        <v>737</v>
      </c>
      <c r="DI24" s="241"/>
      <c r="DJ24" s="241"/>
      <c r="DK24" s="241"/>
      <c r="DL24" s="377"/>
    </row>
    <row r="25" spans="1:116" ht="15" customHeight="1">
      <c r="O25" s="371"/>
      <c r="P25" s="372"/>
      <c r="Q25" s="372"/>
      <c r="R25" s="372"/>
      <c r="S25" s="227" t="s">
        <v>52</v>
      </c>
      <c r="T25" s="227"/>
      <c r="U25" s="227"/>
      <c r="V25" s="227"/>
      <c r="W25" s="227"/>
      <c r="X25" s="227"/>
      <c r="Y25" s="227"/>
      <c r="Z25" s="227"/>
      <c r="AA25" s="227"/>
      <c r="AB25" s="227"/>
      <c r="AC25" s="227"/>
      <c r="AD25" s="370"/>
      <c r="AF25" s="379"/>
      <c r="AG25" s="380"/>
      <c r="AH25" s="380"/>
      <c r="AI25" s="380"/>
      <c r="AJ25" s="380"/>
      <c r="AK25" s="380"/>
      <c r="AL25" s="81" t="s">
        <v>86</v>
      </c>
      <c r="AM25" s="81"/>
      <c r="AN25" s="81"/>
      <c r="AO25" s="81"/>
      <c r="AP25" s="310">
        <v>1.5</v>
      </c>
      <c r="AQ25" s="310"/>
      <c r="AR25" s="310">
        <v>4813</v>
      </c>
      <c r="AS25" s="310"/>
      <c r="AT25" s="310">
        <v>0.93</v>
      </c>
      <c r="AU25" s="375"/>
      <c r="AW25" s="367" t="s">
        <v>140</v>
      </c>
      <c r="AX25" s="288"/>
      <c r="AY25" s="288"/>
      <c r="AZ25" s="288"/>
      <c r="BA25" s="368"/>
      <c r="BC25" s="369" t="s">
        <v>290</v>
      </c>
      <c r="BD25" s="227"/>
      <c r="BE25" s="227"/>
      <c r="BF25" s="227"/>
      <c r="BG25" s="227"/>
      <c r="BH25" s="227"/>
      <c r="BI25" s="227"/>
      <c r="BJ25" s="227"/>
      <c r="BK25" s="227"/>
      <c r="BL25" s="227"/>
      <c r="BM25" s="227"/>
      <c r="BN25" s="227"/>
      <c r="BO25" s="227"/>
      <c r="BP25" s="227"/>
      <c r="BQ25" s="398">
        <v>253134</v>
      </c>
      <c r="BR25" s="398"/>
      <c r="BS25" s="398"/>
      <c r="BT25" s="398"/>
      <c r="BU25" s="227" t="s">
        <v>323</v>
      </c>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t="s">
        <v>335</v>
      </c>
      <c r="CR25" s="227"/>
      <c r="CS25" s="227"/>
      <c r="CT25" s="227"/>
      <c r="CU25" s="241">
        <v>1987.5</v>
      </c>
      <c r="CV25" s="241"/>
      <c r="CW25" s="241"/>
      <c r="CX25" s="241"/>
      <c r="CY25" s="241"/>
      <c r="CZ25" s="402">
        <v>0.38</v>
      </c>
      <c r="DA25" s="402"/>
      <c r="DB25" s="402"/>
      <c r="DC25" s="402"/>
      <c r="DD25" s="228">
        <v>159</v>
      </c>
      <c r="DE25" s="228"/>
      <c r="DF25" s="228"/>
      <c r="DG25" s="228"/>
      <c r="DH25" s="241" t="s">
        <v>737</v>
      </c>
      <c r="DI25" s="241"/>
      <c r="DJ25" s="241"/>
      <c r="DK25" s="241"/>
      <c r="DL25" s="377"/>
    </row>
    <row r="26" spans="1:116" ht="15" customHeight="1">
      <c r="O26" s="371"/>
      <c r="P26" s="372"/>
      <c r="Q26" s="372"/>
      <c r="R26" s="372"/>
      <c r="S26" s="227" t="s">
        <v>53</v>
      </c>
      <c r="T26" s="227"/>
      <c r="U26" s="227"/>
      <c r="V26" s="227"/>
      <c r="W26" s="227"/>
      <c r="X26" s="227"/>
      <c r="Y26" s="227"/>
      <c r="Z26" s="227"/>
      <c r="AA26" s="227"/>
      <c r="AB26" s="227"/>
      <c r="AC26" s="227"/>
      <c r="AD26" s="370"/>
      <c r="AF26" s="379"/>
      <c r="AG26" s="380"/>
      <c r="AH26" s="380"/>
      <c r="AI26" s="380"/>
      <c r="AJ26" s="380"/>
      <c r="AK26" s="380"/>
      <c r="AL26" s="81" t="s">
        <v>87</v>
      </c>
      <c r="AM26" s="81"/>
      <c r="AN26" s="81"/>
      <c r="AO26" s="81"/>
      <c r="AP26" s="310">
        <v>1.5</v>
      </c>
      <c r="AQ26" s="310"/>
      <c r="AR26" s="310">
        <v>3515</v>
      </c>
      <c r="AS26" s="310"/>
      <c r="AT26" s="373">
        <v>0.9</v>
      </c>
      <c r="AU26" s="374"/>
      <c r="AW26" s="369" t="s">
        <v>141</v>
      </c>
      <c r="AX26" s="227"/>
      <c r="AY26" s="227"/>
      <c r="AZ26" s="227"/>
      <c r="BA26" s="370"/>
      <c r="BC26" s="367" t="s">
        <v>291</v>
      </c>
      <c r="BD26" s="288"/>
      <c r="BE26" s="288"/>
      <c r="BF26" s="288"/>
      <c r="BG26" s="288"/>
      <c r="BH26" s="288"/>
      <c r="BI26" s="288"/>
      <c r="BJ26" s="288"/>
      <c r="BK26" s="288"/>
      <c r="BL26" s="288"/>
      <c r="BM26" s="288"/>
      <c r="BN26" s="288"/>
      <c r="BO26" s="288"/>
      <c r="BP26" s="288"/>
      <c r="BQ26" s="397">
        <v>253234</v>
      </c>
      <c r="BR26" s="397"/>
      <c r="BS26" s="397"/>
      <c r="BT26" s="397"/>
      <c r="BU26" s="288" t="s">
        <v>324</v>
      </c>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t="s">
        <v>335</v>
      </c>
      <c r="CR26" s="288"/>
      <c r="CS26" s="288"/>
      <c r="CT26" s="288"/>
      <c r="CU26" s="310">
        <v>758</v>
      </c>
      <c r="CV26" s="310"/>
      <c r="CW26" s="310"/>
      <c r="CX26" s="310"/>
      <c r="CY26" s="310"/>
      <c r="CZ26" s="401">
        <v>0.15</v>
      </c>
      <c r="DA26" s="401"/>
      <c r="DB26" s="401"/>
      <c r="DC26" s="401"/>
      <c r="DD26" s="239">
        <v>45</v>
      </c>
      <c r="DE26" s="239"/>
      <c r="DF26" s="239"/>
      <c r="DG26" s="239"/>
      <c r="DH26" s="310" t="s">
        <v>740</v>
      </c>
      <c r="DI26" s="310"/>
      <c r="DJ26" s="310"/>
      <c r="DK26" s="310"/>
      <c r="DL26" s="375"/>
    </row>
    <row r="27" spans="1:116" ht="15" customHeight="1">
      <c r="O27" s="371"/>
      <c r="P27" s="372"/>
      <c r="Q27" s="372"/>
      <c r="R27" s="372"/>
      <c r="S27" s="227" t="s">
        <v>54</v>
      </c>
      <c r="T27" s="227"/>
      <c r="U27" s="227"/>
      <c r="V27" s="227"/>
      <c r="W27" s="227"/>
      <c r="X27" s="227"/>
      <c r="Y27" s="227"/>
      <c r="Z27" s="227"/>
      <c r="AA27" s="227"/>
      <c r="AB27" s="227"/>
      <c r="AC27" s="227"/>
      <c r="AD27" s="370"/>
      <c r="AF27" s="379"/>
      <c r="AG27" s="380"/>
      <c r="AH27" s="380"/>
      <c r="AI27" s="380"/>
      <c r="AJ27" s="380"/>
      <c r="AK27" s="380"/>
      <c r="AL27" s="81" t="s">
        <v>88</v>
      </c>
      <c r="AM27" s="81"/>
      <c r="AN27" s="81"/>
      <c r="AO27" s="81"/>
      <c r="AP27" s="310">
        <v>1.5</v>
      </c>
      <c r="AQ27" s="310"/>
      <c r="AR27" s="310">
        <v>4312</v>
      </c>
      <c r="AS27" s="310"/>
      <c r="AT27" s="373">
        <v>0.9</v>
      </c>
      <c r="AU27" s="374"/>
      <c r="AW27" s="367" t="s">
        <v>142</v>
      </c>
      <c r="AX27" s="288"/>
      <c r="AY27" s="288"/>
      <c r="AZ27" s="288"/>
      <c r="BA27" s="368"/>
      <c r="BC27" s="369" t="s">
        <v>292</v>
      </c>
      <c r="BD27" s="227"/>
      <c r="BE27" s="227"/>
      <c r="BF27" s="227"/>
      <c r="BG27" s="227"/>
      <c r="BH27" s="227"/>
      <c r="BI27" s="227"/>
      <c r="BJ27" s="227"/>
      <c r="BK27" s="227"/>
      <c r="BL27" s="227"/>
      <c r="BM27" s="227"/>
      <c r="BN27" s="227"/>
      <c r="BO27" s="227"/>
      <c r="BP27" s="227"/>
      <c r="BQ27" s="398">
        <v>251134</v>
      </c>
      <c r="BR27" s="398"/>
      <c r="BS27" s="398"/>
      <c r="BT27" s="398"/>
      <c r="BU27" s="227" t="s">
        <v>325</v>
      </c>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t="s">
        <v>335</v>
      </c>
      <c r="CR27" s="227"/>
      <c r="CS27" s="227"/>
      <c r="CT27" s="227"/>
      <c r="CU27" s="241">
        <v>4845</v>
      </c>
      <c r="CV27" s="241"/>
      <c r="CW27" s="241"/>
      <c r="CX27" s="241"/>
      <c r="CY27" s="241"/>
      <c r="CZ27" s="402">
        <v>0.63400000000000001</v>
      </c>
      <c r="DA27" s="402"/>
      <c r="DB27" s="402"/>
      <c r="DC27" s="402"/>
      <c r="DD27" s="228">
        <v>388</v>
      </c>
      <c r="DE27" s="228"/>
      <c r="DF27" s="228"/>
      <c r="DG27" s="228"/>
      <c r="DH27" s="241" t="s">
        <v>511</v>
      </c>
      <c r="DI27" s="241"/>
      <c r="DJ27" s="241"/>
      <c r="DK27" s="241"/>
      <c r="DL27" s="377"/>
    </row>
    <row r="28" spans="1:116" ht="15" customHeight="1">
      <c r="O28" s="371"/>
      <c r="P28" s="372"/>
      <c r="Q28" s="372"/>
      <c r="R28" s="372"/>
      <c r="S28" s="227" t="s">
        <v>55</v>
      </c>
      <c r="T28" s="227"/>
      <c r="U28" s="227"/>
      <c r="V28" s="227"/>
      <c r="W28" s="227"/>
      <c r="X28" s="227"/>
      <c r="Y28" s="227"/>
      <c r="Z28" s="227"/>
      <c r="AA28" s="227"/>
      <c r="AB28" s="227"/>
      <c r="AC28" s="227"/>
      <c r="AD28" s="370"/>
      <c r="AF28" s="379"/>
      <c r="AG28" s="380"/>
      <c r="AH28" s="380"/>
      <c r="AI28" s="380"/>
      <c r="AJ28" s="380"/>
      <c r="AK28" s="380"/>
      <c r="AL28" s="81" t="s">
        <v>89</v>
      </c>
      <c r="AM28" s="81"/>
      <c r="AN28" s="81"/>
      <c r="AO28" s="81"/>
      <c r="AP28" s="310">
        <v>1.5</v>
      </c>
      <c r="AQ28" s="310"/>
      <c r="AR28" s="310">
        <v>3965</v>
      </c>
      <c r="AS28" s="310"/>
      <c r="AT28" s="373">
        <v>0.9</v>
      </c>
      <c r="AU28" s="374"/>
      <c r="AW28" s="369" t="s">
        <v>143</v>
      </c>
      <c r="AX28" s="227"/>
      <c r="AY28" s="227"/>
      <c r="AZ28" s="227"/>
      <c r="BA28" s="370"/>
      <c r="BC28" s="367" t="s">
        <v>293</v>
      </c>
      <c r="BD28" s="288"/>
      <c r="BE28" s="288"/>
      <c r="BF28" s="288"/>
      <c r="BG28" s="288"/>
      <c r="BH28" s="288"/>
      <c r="BI28" s="288"/>
      <c r="BJ28" s="288"/>
      <c r="BK28" s="288"/>
      <c r="BL28" s="288"/>
      <c r="BM28" s="288"/>
      <c r="BN28" s="288"/>
      <c r="BO28" s="288"/>
      <c r="BP28" s="288"/>
      <c r="BQ28" s="397">
        <v>251034</v>
      </c>
      <c r="BR28" s="397"/>
      <c r="BS28" s="397"/>
      <c r="BT28" s="397"/>
      <c r="BU28" s="288" t="s">
        <v>326</v>
      </c>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t="s">
        <v>335</v>
      </c>
      <c r="CR28" s="288"/>
      <c r="CS28" s="288"/>
      <c r="CT28" s="288"/>
      <c r="CU28" s="310">
        <v>7622.3</v>
      </c>
      <c r="CV28" s="310"/>
      <c r="CW28" s="310"/>
      <c r="CX28" s="310"/>
      <c r="CY28" s="310"/>
      <c r="CZ28" s="401">
        <v>0.97199999999999998</v>
      </c>
      <c r="DA28" s="401"/>
      <c r="DB28" s="401"/>
      <c r="DC28" s="401"/>
      <c r="DD28" s="239">
        <v>554</v>
      </c>
      <c r="DE28" s="239"/>
      <c r="DF28" s="239"/>
      <c r="DG28" s="239"/>
      <c r="DH28" s="310" t="s">
        <v>737</v>
      </c>
      <c r="DI28" s="310"/>
      <c r="DJ28" s="310"/>
      <c r="DK28" s="310"/>
      <c r="DL28" s="375"/>
    </row>
    <row r="29" spans="1:116" ht="15" customHeight="1">
      <c r="O29" s="371"/>
      <c r="P29" s="372"/>
      <c r="Q29" s="372"/>
      <c r="R29" s="372"/>
      <c r="S29" s="227" t="s">
        <v>56</v>
      </c>
      <c r="T29" s="227"/>
      <c r="U29" s="227"/>
      <c r="V29" s="227"/>
      <c r="W29" s="227"/>
      <c r="X29" s="227"/>
      <c r="Y29" s="227"/>
      <c r="Z29" s="227"/>
      <c r="AA29" s="227"/>
      <c r="AB29" s="227"/>
      <c r="AC29" s="227"/>
      <c r="AD29" s="370"/>
      <c r="AF29" s="379"/>
      <c r="AG29" s="380"/>
      <c r="AH29" s="380"/>
      <c r="AI29" s="380"/>
      <c r="AJ29" s="380"/>
      <c r="AK29" s="380"/>
      <c r="AL29" s="81" t="s">
        <v>90</v>
      </c>
      <c r="AM29" s="81"/>
      <c r="AN29" s="81"/>
      <c r="AO29" s="81"/>
      <c r="AP29" s="310"/>
      <c r="AQ29" s="310"/>
      <c r="AR29" s="310">
        <v>3406</v>
      </c>
      <c r="AS29" s="310"/>
      <c r="AT29" s="310">
        <v>0.9</v>
      </c>
      <c r="AU29" s="375"/>
      <c r="AW29" s="367" t="s">
        <v>144</v>
      </c>
      <c r="AX29" s="288"/>
      <c r="AY29" s="288"/>
      <c r="AZ29" s="288"/>
      <c r="BA29" s="368"/>
      <c r="BC29" s="369" t="s">
        <v>294</v>
      </c>
      <c r="BD29" s="227"/>
      <c r="BE29" s="227"/>
      <c r="BF29" s="227"/>
      <c r="BG29" s="227"/>
      <c r="BH29" s="227"/>
      <c r="BI29" s="227"/>
      <c r="BJ29" s="227"/>
      <c r="BK29" s="227"/>
      <c r="BL29" s="227"/>
      <c r="BM29" s="227"/>
      <c r="BN29" s="227"/>
      <c r="BO29" s="227"/>
      <c r="BP29" s="227"/>
      <c r="BQ29" s="398">
        <v>251634</v>
      </c>
      <c r="BR29" s="398"/>
      <c r="BS29" s="398"/>
      <c r="BT29" s="398"/>
      <c r="BU29" s="227" t="s">
        <v>327</v>
      </c>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t="s">
        <v>336</v>
      </c>
      <c r="CR29" s="227"/>
      <c r="CS29" s="227"/>
      <c r="CT29" s="227"/>
      <c r="CU29" s="241">
        <v>1410.5</v>
      </c>
      <c r="CV29" s="241"/>
      <c r="CW29" s="241"/>
      <c r="CX29" s="241"/>
      <c r="CY29" s="241"/>
      <c r="CZ29" s="402">
        <v>3.3000000000000002E-2</v>
      </c>
      <c r="DA29" s="402"/>
      <c r="DB29" s="402"/>
      <c r="DC29" s="402"/>
      <c r="DD29" s="228">
        <v>113</v>
      </c>
      <c r="DE29" s="228"/>
      <c r="DF29" s="228"/>
      <c r="DG29" s="228"/>
      <c r="DH29" s="241" t="s">
        <v>737</v>
      </c>
      <c r="DI29" s="241"/>
      <c r="DJ29" s="241"/>
      <c r="DK29" s="241"/>
      <c r="DL29" s="377"/>
    </row>
    <row r="30" spans="1:116" ht="15" customHeight="1">
      <c r="O30" s="371"/>
      <c r="P30" s="372"/>
      <c r="Q30" s="372"/>
      <c r="R30" s="372"/>
      <c r="S30" s="227" t="s">
        <v>57</v>
      </c>
      <c r="T30" s="227"/>
      <c r="U30" s="227"/>
      <c r="V30" s="227"/>
      <c r="W30" s="227"/>
      <c r="X30" s="227"/>
      <c r="Y30" s="227"/>
      <c r="Z30" s="227"/>
      <c r="AA30" s="227"/>
      <c r="AB30" s="227"/>
      <c r="AC30" s="227"/>
      <c r="AD30" s="370"/>
      <c r="AF30" s="379"/>
      <c r="AG30" s="380"/>
      <c r="AH30" s="380"/>
      <c r="AI30" s="380"/>
      <c r="AJ30" s="380"/>
      <c r="AK30" s="380"/>
      <c r="AL30" s="81" t="s">
        <v>91</v>
      </c>
      <c r="AM30" s="81"/>
      <c r="AN30" s="81"/>
      <c r="AO30" s="81"/>
      <c r="AP30" s="310">
        <v>0.8</v>
      </c>
      <c r="AQ30" s="310"/>
      <c r="AR30" s="310">
        <v>2417</v>
      </c>
      <c r="AS30" s="310"/>
      <c r="AT30" s="310">
        <v>0.77</v>
      </c>
      <c r="AU30" s="375"/>
      <c r="AW30" s="369" t="s">
        <v>145</v>
      </c>
      <c r="AX30" s="227"/>
      <c r="AY30" s="227"/>
      <c r="AZ30" s="227"/>
      <c r="BA30" s="370"/>
      <c r="BC30" s="367" t="s">
        <v>295</v>
      </c>
      <c r="BD30" s="288"/>
      <c r="BE30" s="288"/>
      <c r="BF30" s="288"/>
      <c r="BG30" s="288"/>
      <c r="BH30" s="288"/>
      <c r="BI30" s="288"/>
      <c r="BJ30" s="288"/>
      <c r="BK30" s="288"/>
      <c r="BL30" s="288"/>
      <c r="BM30" s="288"/>
      <c r="BN30" s="288"/>
      <c r="BO30" s="288"/>
      <c r="BP30" s="288"/>
      <c r="BQ30" s="397">
        <v>251734</v>
      </c>
      <c r="BR30" s="397"/>
      <c r="BS30" s="397"/>
      <c r="BT30" s="397"/>
      <c r="BU30" s="288" t="s">
        <v>328</v>
      </c>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t="s">
        <v>336</v>
      </c>
      <c r="CR30" s="288"/>
      <c r="CS30" s="288"/>
      <c r="CT30" s="288"/>
      <c r="CU30" s="310">
        <v>343</v>
      </c>
      <c r="CV30" s="310"/>
      <c r="CW30" s="310"/>
      <c r="CX30" s="310"/>
      <c r="CY30" s="310"/>
      <c r="CZ30" s="401">
        <v>6.0000000000000001E-3</v>
      </c>
      <c r="DA30" s="401"/>
      <c r="DB30" s="401"/>
      <c r="DC30" s="401"/>
      <c r="DD30" s="239">
        <v>27</v>
      </c>
      <c r="DE30" s="239"/>
      <c r="DF30" s="239"/>
      <c r="DG30" s="239"/>
      <c r="DH30" s="310" t="s">
        <v>737</v>
      </c>
      <c r="DI30" s="310"/>
      <c r="DJ30" s="310"/>
      <c r="DK30" s="310"/>
      <c r="DL30" s="375"/>
    </row>
    <row r="31" spans="1:116" ht="15" customHeight="1">
      <c r="O31" s="371"/>
      <c r="P31" s="372"/>
      <c r="Q31" s="372"/>
      <c r="R31" s="372"/>
      <c r="S31" s="227" t="s">
        <v>43</v>
      </c>
      <c r="T31" s="227"/>
      <c r="U31" s="227"/>
      <c r="V31" s="227"/>
      <c r="W31" s="227"/>
      <c r="X31" s="227"/>
      <c r="Y31" s="227"/>
      <c r="Z31" s="227"/>
      <c r="AA31" s="227"/>
      <c r="AB31" s="227"/>
      <c r="AC31" s="227"/>
      <c r="AD31" s="370"/>
      <c r="AF31" s="379"/>
      <c r="AG31" s="380"/>
      <c r="AH31" s="380"/>
      <c r="AI31" s="380"/>
      <c r="AJ31" s="380"/>
      <c r="AK31" s="380"/>
      <c r="AL31" s="81" t="s">
        <v>92</v>
      </c>
      <c r="AM31" s="81"/>
      <c r="AN31" s="81"/>
      <c r="AO31" s="81"/>
      <c r="AP31" s="310">
        <v>0.8</v>
      </c>
      <c r="AQ31" s="310"/>
      <c r="AR31" s="310">
        <v>3798</v>
      </c>
      <c r="AS31" s="310"/>
      <c r="AT31" s="310">
        <v>0.84</v>
      </c>
      <c r="AU31" s="375"/>
      <c r="AW31" s="367" t="s">
        <v>146</v>
      </c>
      <c r="AX31" s="288"/>
      <c r="AY31" s="288"/>
      <c r="AZ31" s="288"/>
      <c r="BA31" s="368"/>
      <c r="BC31" s="369" t="s">
        <v>296</v>
      </c>
      <c r="BD31" s="227"/>
      <c r="BE31" s="227"/>
      <c r="BF31" s="227"/>
      <c r="BG31" s="227"/>
      <c r="BH31" s="227"/>
      <c r="BI31" s="227"/>
      <c r="BJ31" s="227"/>
      <c r="BK31" s="227"/>
      <c r="BL31" s="227"/>
      <c r="BM31" s="227"/>
      <c r="BN31" s="227"/>
      <c r="BO31" s="227"/>
      <c r="BP31" s="227"/>
      <c r="BQ31" s="398">
        <v>257034</v>
      </c>
      <c r="BR31" s="398"/>
      <c r="BS31" s="398"/>
      <c r="BT31" s="398"/>
      <c r="BU31" s="227" t="s">
        <v>329</v>
      </c>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t="s">
        <v>336</v>
      </c>
      <c r="CR31" s="227"/>
      <c r="CS31" s="227"/>
      <c r="CT31" s="227"/>
      <c r="CU31" s="241" t="s">
        <v>102</v>
      </c>
      <c r="CV31" s="241"/>
      <c r="CW31" s="241"/>
      <c r="CX31" s="241"/>
      <c r="CY31" s="241"/>
      <c r="CZ31" s="402" t="s">
        <v>102</v>
      </c>
      <c r="DA31" s="402"/>
      <c r="DB31" s="402"/>
      <c r="DC31" s="402"/>
      <c r="DD31" s="228" t="s">
        <v>102</v>
      </c>
      <c r="DE31" s="228"/>
      <c r="DF31" s="228"/>
      <c r="DG31" s="228"/>
      <c r="DH31" s="241" t="s">
        <v>102</v>
      </c>
      <c r="DI31" s="241"/>
      <c r="DJ31" s="241"/>
      <c r="DK31" s="241"/>
      <c r="DL31" s="377"/>
    </row>
    <row r="32" spans="1:116" ht="15" customHeight="1">
      <c r="O32" s="379" t="s">
        <v>59</v>
      </c>
      <c r="P32" s="380"/>
      <c r="Q32" s="380"/>
      <c r="R32" s="380"/>
      <c r="S32" s="288" t="s">
        <v>60</v>
      </c>
      <c r="T32" s="288"/>
      <c r="U32" s="288"/>
      <c r="V32" s="288"/>
      <c r="W32" s="288"/>
      <c r="X32" s="288"/>
      <c r="Y32" s="288"/>
      <c r="Z32" s="288"/>
      <c r="AA32" s="288"/>
      <c r="AB32" s="288"/>
      <c r="AC32" s="288"/>
      <c r="AD32" s="368"/>
      <c r="AF32" s="371" t="s">
        <v>374</v>
      </c>
      <c r="AG32" s="372"/>
      <c r="AH32" s="372"/>
      <c r="AI32" s="372"/>
      <c r="AJ32" s="372"/>
      <c r="AK32" s="372"/>
      <c r="AL32" s="227" t="s">
        <v>94</v>
      </c>
      <c r="AM32" s="227"/>
      <c r="AN32" s="227"/>
      <c r="AO32" s="227"/>
      <c r="AP32" s="227"/>
      <c r="AQ32" s="227"/>
      <c r="AR32" s="241">
        <v>1.2</v>
      </c>
      <c r="AS32" s="241"/>
      <c r="AT32" s="241">
        <v>1.0900000000000001</v>
      </c>
      <c r="AU32" s="377"/>
      <c r="AW32" s="369" t="s">
        <v>147</v>
      </c>
      <c r="AX32" s="227"/>
      <c r="AY32" s="227"/>
      <c r="AZ32" s="227"/>
      <c r="BA32" s="370"/>
      <c r="BC32" s="394" t="s">
        <v>297</v>
      </c>
      <c r="BD32" s="342"/>
      <c r="BE32" s="342"/>
      <c r="BF32" s="342"/>
      <c r="BG32" s="342"/>
      <c r="BH32" s="342"/>
      <c r="BI32" s="342"/>
      <c r="BJ32" s="342"/>
      <c r="BK32" s="342"/>
      <c r="BL32" s="342"/>
      <c r="BM32" s="342"/>
      <c r="BN32" s="342"/>
      <c r="BO32" s="342"/>
      <c r="BP32" s="342"/>
      <c r="BQ32" s="399">
        <v>257434</v>
      </c>
      <c r="BR32" s="399"/>
      <c r="BS32" s="399"/>
      <c r="BT32" s="399"/>
      <c r="BU32" s="342" t="s">
        <v>330</v>
      </c>
      <c r="BV32" s="342"/>
      <c r="BW32" s="342"/>
      <c r="BX32" s="342"/>
      <c r="BY32" s="342"/>
      <c r="BZ32" s="342"/>
      <c r="CA32" s="342"/>
      <c r="CB32" s="342"/>
      <c r="CC32" s="342"/>
      <c r="CD32" s="342"/>
      <c r="CE32" s="342"/>
      <c r="CF32" s="342"/>
      <c r="CG32" s="342"/>
      <c r="CH32" s="342"/>
      <c r="CI32" s="342"/>
      <c r="CJ32" s="342"/>
      <c r="CK32" s="342"/>
      <c r="CL32" s="342"/>
      <c r="CM32" s="342"/>
      <c r="CN32" s="342"/>
      <c r="CO32" s="342"/>
      <c r="CP32" s="342"/>
      <c r="CQ32" s="342" t="s">
        <v>336</v>
      </c>
      <c r="CR32" s="342"/>
      <c r="CS32" s="342"/>
      <c r="CT32" s="342"/>
      <c r="CU32" s="403" t="s">
        <v>102</v>
      </c>
      <c r="CV32" s="403"/>
      <c r="CW32" s="403"/>
      <c r="CX32" s="403"/>
      <c r="CY32" s="403"/>
      <c r="CZ32" s="406" t="s">
        <v>102</v>
      </c>
      <c r="DA32" s="406"/>
      <c r="DB32" s="406"/>
      <c r="DC32" s="406"/>
      <c r="DD32" s="409" t="s">
        <v>102</v>
      </c>
      <c r="DE32" s="409"/>
      <c r="DF32" s="409"/>
      <c r="DG32" s="409"/>
      <c r="DH32" s="403" t="s">
        <v>102</v>
      </c>
      <c r="DI32" s="403"/>
      <c r="DJ32" s="403"/>
      <c r="DK32" s="403"/>
      <c r="DL32" s="407"/>
    </row>
    <row r="33" spans="5:53" ht="15" customHeight="1">
      <c r="O33" s="379"/>
      <c r="P33" s="380"/>
      <c r="Q33" s="380"/>
      <c r="R33" s="380"/>
      <c r="S33" s="288" t="s">
        <v>61</v>
      </c>
      <c r="T33" s="288"/>
      <c r="U33" s="288"/>
      <c r="V33" s="288"/>
      <c r="W33" s="288"/>
      <c r="X33" s="288"/>
      <c r="Y33" s="288"/>
      <c r="Z33" s="288"/>
      <c r="AA33" s="288"/>
      <c r="AB33" s="288"/>
      <c r="AC33" s="288"/>
      <c r="AD33" s="368"/>
      <c r="AF33" s="371"/>
      <c r="AG33" s="372"/>
      <c r="AH33" s="372"/>
      <c r="AI33" s="372"/>
      <c r="AJ33" s="372"/>
      <c r="AK33" s="372"/>
      <c r="AL33" s="227" t="s">
        <v>96</v>
      </c>
      <c r="AM33" s="227"/>
      <c r="AN33" s="227"/>
      <c r="AO33" s="227"/>
      <c r="AP33" s="227"/>
      <c r="AQ33" s="227"/>
      <c r="AR33" s="241">
        <v>1.2</v>
      </c>
      <c r="AS33" s="241"/>
      <c r="AT33" s="241">
        <v>0.87</v>
      </c>
      <c r="AU33" s="377"/>
      <c r="AW33" s="367" t="s">
        <v>148</v>
      </c>
      <c r="AX33" s="288"/>
      <c r="AY33" s="288"/>
      <c r="AZ33" s="288"/>
      <c r="BA33" s="368"/>
    </row>
    <row r="34" spans="5:53" ht="15" customHeight="1">
      <c r="O34" s="379"/>
      <c r="P34" s="380"/>
      <c r="Q34" s="380"/>
      <c r="R34" s="380"/>
      <c r="S34" s="288" t="s">
        <v>62</v>
      </c>
      <c r="T34" s="288"/>
      <c r="U34" s="288"/>
      <c r="V34" s="288"/>
      <c r="W34" s="288"/>
      <c r="X34" s="288"/>
      <c r="Y34" s="288"/>
      <c r="Z34" s="288"/>
      <c r="AA34" s="288"/>
      <c r="AB34" s="288"/>
      <c r="AC34" s="288"/>
      <c r="AD34" s="368"/>
      <c r="AF34" s="371"/>
      <c r="AG34" s="372"/>
      <c r="AH34" s="372"/>
      <c r="AI34" s="372"/>
      <c r="AJ34" s="372"/>
      <c r="AK34" s="372"/>
      <c r="AL34" s="227" t="s">
        <v>98</v>
      </c>
      <c r="AM34" s="227"/>
      <c r="AN34" s="227"/>
      <c r="AO34" s="227"/>
      <c r="AP34" s="227"/>
      <c r="AQ34" s="227"/>
      <c r="AR34" s="241">
        <v>1.2</v>
      </c>
      <c r="AS34" s="241"/>
      <c r="AT34" s="241">
        <v>1.02</v>
      </c>
      <c r="AU34" s="377"/>
      <c r="AW34" s="369" t="s">
        <v>149</v>
      </c>
      <c r="AX34" s="227"/>
      <c r="AY34" s="227"/>
      <c r="AZ34" s="227"/>
      <c r="BA34" s="370"/>
    </row>
    <row r="35" spans="5:53" ht="15" customHeight="1">
      <c r="O35" s="379"/>
      <c r="P35" s="380"/>
      <c r="Q35" s="380"/>
      <c r="R35" s="380"/>
      <c r="S35" s="288" t="s">
        <v>63</v>
      </c>
      <c r="T35" s="288"/>
      <c r="U35" s="288"/>
      <c r="V35" s="288"/>
      <c r="W35" s="288"/>
      <c r="X35" s="288"/>
      <c r="Y35" s="288"/>
      <c r="Z35" s="288"/>
      <c r="AA35" s="288"/>
      <c r="AB35" s="288"/>
      <c r="AC35" s="288"/>
      <c r="AD35" s="368"/>
      <c r="AF35" s="371"/>
      <c r="AG35" s="372"/>
      <c r="AH35" s="372"/>
      <c r="AI35" s="372"/>
      <c r="AJ35" s="372"/>
      <c r="AK35" s="372"/>
      <c r="AL35" s="227" t="s">
        <v>100</v>
      </c>
      <c r="AM35" s="227"/>
      <c r="AN35" s="227"/>
      <c r="AO35" s="227"/>
      <c r="AP35" s="227"/>
      <c r="AQ35" s="227"/>
      <c r="AR35" s="241">
        <v>1.2</v>
      </c>
      <c r="AS35" s="241"/>
      <c r="AT35" s="241">
        <v>0.98</v>
      </c>
      <c r="AU35" s="377"/>
      <c r="AW35" s="367" t="s">
        <v>150</v>
      </c>
      <c r="AX35" s="288"/>
      <c r="AY35" s="288"/>
      <c r="AZ35" s="288"/>
      <c r="BA35" s="368"/>
    </row>
    <row r="36" spans="5:53" ht="15" customHeight="1">
      <c r="O36" s="379"/>
      <c r="P36" s="380"/>
      <c r="Q36" s="380"/>
      <c r="R36" s="380"/>
      <c r="S36" s="288" t="s">
        <v>64</v>
      </c>
      <c r="T36" s="288"/>
      <c r="U36" s="288"/>
      <c r="V36" s="288"/>
      <c r="W36" s="288"/>
      <c r="X36" s="288"/>
      <c r="Y36" s="288"/>
      <c r="Z36" s="288"/>
      <c r="AA36" s="288"/>
      <c r="AB36" s="288"/>
      <c r="AC36" s="288"/>
      <c r="AD36" s="368"/>
      <c r="AF36" s="371"/>
      <c r="AG36" s="372"/>
      <c r="AH36" s="372"/>
      <c r="AI36" s="372"/>
      <c r="AJ36" s="372"/>
      <c r="AK36" s="372"/>
      <c r="AL36" s="227" t="s">
        <v>101</v>
      </c>
      <c r="AM36" s="227"/>
      <c r="AN36" s="227"/>
      <c r="AO36" s="227"/>
      <c r="AP36" s="227"/>
      <c r="AQ36" s="227"/>
      <c r="AR36" s="241">
        <v>1.25</v>
      </c>
      <c r="AS36" s="241"/>
      <c r="AT36" s="241">
        <v>1.25</v>
      </c>
      <c r="AU36" s="377"/>
      <c r="AW36" s="369" t="s">
        <v>151</v>
      </c>
      <c r="AX36" s="227"/>
      <c r="AY36" s="227"/>
      <c r="AZ36" s="227"/>
      <c r="BA36" s="370"/>
    </row>
    <row r="37" spans="5:53" ht="15" customHeight="1">
      <c r="O37" s="379"/>
      <c r="P37" s="380"/>
      <c r="Q37" s="380"/>
      <c r="R37" s="380"/>
      <c r="S37" s="288" t="s">
        <v>65</v>
      </c>
      <c r="T37" s="288"/>
      <c r="U37" s="288"/>
      <c r="V37" s="288"/>
      <c r="W37" s="288"/>
      <c r="X37" s="288"/>
      <c r="Y37" s="288"/>
      <c r="Z37" s="288"/>
      <c r="AA37" s="288"/>
      <c r="AB37" s="288"/>
      <c r="AC37" s="288"/>
      <c r="AD37" s="368"/>
      <c r="AF37" s="371"/>
      <c r="AG37" s="372"/>
      <c r="AH37" s="372"/>
      <c r="AI37" s="372"/>
      <c r="AJ37" s="372"/>
      <c r="AK37" s="372"/>
      <c r="AL37" s="227" t="s">
        <v>103</v>
      </c>
      <c r="AM37" s="227"/>
      <c r="AN37" s="227"/>
      <c r="AO37" s="227"/>
      <c r="AP37" s="227"/>
      <c r="AQ37" s="227"/>
      <c r="AR37" s="241">
        <v>1.3</v>
      </c>
      <c r="AS37" s="241"/>
      <c r="AT37" s="241">
        <v>1.3</v>
      </c>
      <c r="AU37" s="377"/>
      <c r="AW37" s="367" t="s">
        <v>152</v>
      </c>
      <c r="AX37" s="288"/>
      <c r="AY37" s="288"/>
      <c r="AZ37" s="288"/>
      <c r="BA37" s="368"/>
    </row>
    <row r="38" spans="5:53" ht="15" customHeight="1">
      <c r="O38" s="379"/>
      <c r="P38" s="380"/>
      <c r="Q38" s="380"/>
      <c r="R38" s="380"/>
      <c r="S38" s="288" t="s">
        <v>43</v>
      </c>
      <c r="T38" s="288"/>
      <c r="U38" s="288"/>
      <c r="V38" s="288"/>
      <c r="W38" s="288"/>
      <c r="X38" s="288"/>
      <c r="Y38" s="288"/>
      <c r="Z38" s="288"/>
      <c r="AA38" s="288"/>
      <c r="AB38" s="288"/>
      <c r="AC38" s="288"/>
      <c r="AD38" s="368"/>
      <c r="AF38" s="371"/>
      <c r="AG38" s="372"/>
      <c r="AH38" s="372"/>
      <c r="AI38" s="372"/>
      <c r="AJ38" s="372"/>
      <c r="AK38" s="372"/>
      <c r="AL38" s="227" t="s">
        <v>104</v>
      </c>
      <c r="AM38" s="227"/>
      <c r="AN38" s="227"/>
      <c r="AO38" s="227"/>
      <c r="AP38" s="227"/>
      <c r="AQ38" s="227"/>
      <c r="AR38" s="241">
        <v>1</v>
      </c>
      <c r="AS38" s="241"/>
      <c r="AT38" s="241">
        <v>1</v>
      </c>
      <c r="AU38" s="377"/>
      <c r="AW38" s="369" t="s">
        <v>153</v>
      </c>
      <c r="AX38" s="227"/>
      <c r="AY38" s="227"/>
      <c r="AZ38" s="227"/>
      <c r="BA38" s="370"/>
    </row>
    <row r="39" spans="5:53" ht="15" customHeight="1">
      <c r="O39" s="416" t="s">
        <v>475</v>
      </c>
      <c r="P39" s="417"/>
      <c r="Q39" s="417"/>
      <c r="R39" s="417"/>
      <c r="S39" s="227" t="s">
        <v>45</v>
      </c>
      <c r="T39" s="227"/>
      <c r="U39" s="227"/>
      <c r="V39" s="227"/>
      <c r="W39" s="227"/>
      <c r="X39" s="227"/>
      <c r="Y39" s="227"/>
      <c r="Z39" s="227"/>
      <c r="AA39" s="227"/>
      <c r="AB39" s="227"/>
      <c r="AC39" s="227"/>
      <c r="AD39" s="370"/>
      <c r="AF39" s="420" t="s">
        <v>105</v>
      </c>
      <c r="AG39" s="421"/>
      <c r="AH39" s="421"/>
      <c r="AI39" s="421"/>
      <c r="AJ39" s="421"/>
      <c r="AK39" s="421"/>
      <c r="AL39" s="288" t="s">
        <v>106</v>
      </c>
      <c r="AM39" s="288"/>
      <c r="AN39" s="288"/>
      <c r="AO39" s="288"/>
      <c r="AP39" s="288"/>
      <c r="AQ39" s="288"/>
      <c r="AR39" s="288"/>
      <c r="AS39" s="288"/>
      <c r="AT39" s="288"/>
      <c r="AU39" s="368"/>
      <c r="AW39" s="367" t="s">
        <v>154</v>
      </c>
      <c r="AX39" s="288"/>
      <c r="AY39" s="288"/>
      <c r="AZ39" s="288"/>
      <c r="BA39" s="368"/>
    </row>
    <row r="40" spans="5:53" ht="15" customHeight="1">
      <c r="O40" s="418"/>
      <c r="P40" s="419"/>
      <c r="Q40" s="419"/>
      <c r="R40" s="419"/>
      <c r="S40" s="259" t="s">
        <v>46</v>
      </c>
      <c r="T40" s="259"/>
      <c r="U40" s="259"/>
      <c r="V40" s="259"/>
      <c r="W40" s="259"/>
      <c r="X40" s="259"/>
      <c r="Y40" s="259"/>
      <c r="Z40" s="259"/>
      <c r="AA40" s="259"/>
      <c r="AB40" s="259"/>
      <c r="AC40" s="259"/>
      <c r="AD40" s="362"/>
      <c r="AF40" s="420"/>
      <c r="AG40" s="421"/>
      <c r="AH40" s="421"/>
      <c r="AI40" s="421"/>
      <c r="AJ40" s="421"/>
      <c r="AK40" s="421"/>
      <c r="AL40" s="288" t="s">
        <v>107</v>
      </c>
      <c r="AM40" s="288"/>
      <c r="AN40" s="288"/>
      <c r="AO40" s="288"/>
      <c r="AP40" s="288"/>
      <c r="AQ40" s="288"/>
      <c r="AR40" s="288"/>
      <c r="AS40" s="288"/>
      <c r="AT40" s="288"/>
      <c r="AU40" s="368"/>
      <c r="AW40" s="369" t="s">
        <v>155</v>
      </c>
      <c r="AX40" s="227"/>
      <c r="AY40" s="227"/>
      <c r="AZ40" s="227"/>
      <c r="BA40" s="370"/>
    </row>
    <row r="41" spans="5:53" ht="15" customHeight="1">
      <c r="AF41" s="383" t="s">
        <v>108</v>
      </c>
      <c r="AG41" s="337"/>
      <c r="AH41" s="337"/>
      <c r="AI41" s="337"/>
      <c r="AJ41" s="337"/>
      <c r="AK41" s="337"/>
      <c r="AL41" s="227" t="s">
        <v>97</v>
      </c>
      <c r="AM41" s="227"/>
      <c r="AN41" s="227"/>
      <c r="AO41" s="227"/>
      <c r="AP41" s="227"/>
      <c r="AQ41" s="227"/>
      <c r="AR41" s="227"/>
      <c r="AS41" s="227"/>
      <c r="AT41" s="227"/>
      <c r="AU41" s="370"/>
      <c r="AW41" s="367" t="s">
        <v>156</v>
      </c>
      <c r="AX41" s="288"/>
      <c r="AY41" s="288"/>
      <c r="AZ41" s="288"/>
      <c r="BA41" s="368"/>
    </row>
    <row r="42" spans="5:53" ht="15" customHeight="1">
      <c r="O42" s="10" t="s">
        <v>391</v>
      </c>
      <c r="U42" s="110">
        <v>7</v>
      </c>
      <c r="V42" s="110"/>
      <c r="W42" s="110">
        <v>9</v>
      </c>
      <c r="X42" s="110"/>
      <c r="Y42" s="110"/>
      <c r="Z42" s="110">
        <v>12</v>
      </c>
      <c r="AF42" s="383"/>
      <c r="AG42" s="337"/>
      <c r="AH42" s="337"/>
      <c r="AI42" s="337"/>
      <c r="AJ42" s="337"/>
      <c r="AK42" s="337"/>
      <c r="AL42" s="227" t="s">
        <v>95</v>
      </c>
      <c r="AM42" s="227"/>
      <c r="AN42" s="227"/>
      <c r="AO42" s="227"/>
      <c r="AP42" s="227"/>
      <c r="AQ42" s="227"/>
      <c r="AR42" s="227"/>
      <c r="AS42" s="227"/>
      <c r="AT42" s="227"/>
      <c r="AU42" s="370"/>
      <c r="AW42" s="369" t="s">
        <v>157</v>
      </c>
      <c r="AX42" s="227"/>
      <c r="AY42" s="227"/>
      <c r="AZ42" s="227"/>
      <c r="BA42" s="370"/>
    </row>
    <row r="43" spans="5:53" ht="15" customHeight="1">
      <c r="O43" s="381" t="s">
        <v>178</v>
      </c>
      <c r="P43" s="382"/>
      <c r="Q43" s="382"/>
      <c r="R43" s="382"/>
      <c r="S43" s="382"/>
      <c r="T43" s="382"/>
      <c r="U43" s="13" t="s">
        <v>169</v>
      </c>
      <c r="V43" s="13"/>
      <c r="W43" s="382" t="s">
        <v>175</v>
      </c>
      <c r="X43" s="382"/>
      <c r="Y43" s="382"/>
      <c r="Z43" s="382" t="s">
        <v>176</v>
      </c>
      <c r="AA43" s="382"/>
      <c r="AB43" s="382"/>
      <c r="AC43" s="382"/>
      <c r="AD43" s="14"/>
      <c r="AF43" s="383"/>
      <c r="AG43" s="337"/>
      <c r="AH43" s="337"/>
      <c r="AI43" s="337"/>
      <c r="AJ43" s="337"/>
      <c r="AK43" s="337"/>
      <c r="AL43" s="227" t="s">
        <v>99</v>
      </c>
      <c r="AM43" s="227"/>
      <c r="AN43" s="227"/>
      <c r="AO43" s="227"/>
      <c r="AP43" s="227"/>
      <c r="AQ43" s="227"/>
      <c r="AR43" s="227"/>
      <c r="AS43" s="227"/>
      <c r="AT43" s="227"/>
      <c r="AU43" s="370"/>
      <c r="AW43" s="367" t="s">
        <v>158</v>
      </c>
      <c r="AX43" s="288"/>
      <c r="AY43" s="288"/>
      <c r="AZ43" s="288"/>
      <c r="BA43" s="368"/>
    </row>
    <row r="44" spans="5:53" ht="15" customHeight="1">
      <c r="O44" s="367" t="s">
        <v>268</v>
      </c>
      <c r="P44" s="288"/>
      <c r="Q44" s="288"/>
      <c r="R44" s="288"/>
      <c r="S44" s="288"/>
      <c r="T44" s="288"/>
      <c r="U44" s="385">
        <v>0.35</v>
      </c>
      <c r="V44" s="385"/>
      <c r="W44" s="288" t="s">
        <v>170</v>
      </c>
      <c r="X44" s="288"/>
      <c r="Y44" s="288"/>
      <c r="Z44" s="288" t="s">
        <v>177</v>
      </c>
      <c r="AA44" s="288"/>
      <c r="AB44" s="288"/>
      <c r="AC44" s="288"/>
      <c r="AD44" s="368"/>
      <c r="AF44" s="383"/>
      <c r="AG44" s="337"/>
      <c r="AH44" s="337"/>
      <c r="AI44" s="337"/>
      <c r="AJ44" s="337"/>
      <c r="AK44" s="337"/>
      <c r="AL44" s="227" t="s">
        <v>109</v>
      </c>
      <c r="AM44" s="227"/>
      <c r="AN44" s="227"/>
      <c r="AO44" s="227"/>
      <c r="AP44" s="227"/>
      <c r="AQ44" s="227"/>
      <c r="AR44" s="227"/>
      <c r="AS44" s="227"/>
      <c r="AT44" s="227"/>
      <c r="AU44" s="370"/>
      <c r="AW44" s="369" t="s">
        <v>159</v>
      </c>
      <c r="AX44" s="227"/>
      <c r="AY44" s="227"/>
      <c r="AZ44" s="227"/>
      <c r="BA44" s="370"/>
    </row>
    <row r="45" spans="5:53" ht="15" customHeight="1">
      <c r="O45" s="369" t="s">
        <v>269</v>
      </c>
      <c r="P45" s="227"/>
      <c r="Q45" s="227"/>
      <c r="R45" s="227"/>
      <c r="S45" s="227"/>
      <c r="T45" s="227"/>
      <c r="U45" s="384">
        <v>0.35</v>
      </c>
      <c r="V45" s="384"/>
      <c r="W45" s="227" t="s">
        <v>170</v>
      </c>
      <c r="X45" s="227"/>
      <c r="Y45" s="227"/>
      <c r="Z45" s="227" t="s">
        <v>177</v>
      </c>
      <c r="AA45" s="227"/>
      <c r="AB45" s="227"/>
      <c r="AC45" s="227"/>
      <c r="AD45" s="370"/>
      <c r="AF45" s="383"/>
      <c r="AG45" s="337"/>
      <c r="AH45" s="337"/>
      <c r="AI45" s="337"/>
      <c r="AJ45" s="337"/>
      <c r="AK45" s="337"/>
      <c r="AL45" s="227" t="s">
        <v>110</v>
      </c>
      <c r="AM45" s="227"/>
      <c r="AN45" s="227"/>
      <c r="AO45" s="227"/>
      <c r="AP45" s="227"/>
      <c r="AQ45" s="227"/>
      <c r="AR45" s="227"/>
      <c r="AS45" s="227"/>
      <c r="AT45" s="227"/>
      <c r="AU45" s="370"/>
      <c r="AW45" s="367" t="s">
        <v>160</v>
      </c>
      <c r="AX45" s="288"/>
      <c r="AY45" s="288"/>
      <c r="AZ45" s="288"/>
      <c r="BA45" s="368"/>
    </row>
    <row r="46" spans="5:53" ht="15" customHeight="1">
      <c r="O46" s="367" t="s">
        <v>296</v>
      </c>
      <c r="P46" s="288"/>
      <c r="Q46" s="288"/>
      <c r="R46" s="288"/>
      <c r="S46" s="288"/>
      <c r="T46" s="288"/>
      <c r="U46" s="385">
        <v>0.08</v>
      </c>
      <c r="V46" s="385"/>
      <c r="W46" s="288" t="s">
        <v>174</v>
      </c>
      <c r="X46" s="288"/>
      <c r="Y46" s="288"/>
      <c r="Z46" s="288" t="s">
        <v>177</v>
      </c>
      <c r="AA46" s="288"/>
      <c r="AB46" s="288"/>
      <c r="AC46" s="288"/>
      <c r="AD46" s="368"/>
      <c r="AF46" s="383"/>
      <c r="AG46" s="337"/>
      <c r="AH46" s="337"/>
      <c r="AI46" s="337"/>
      <c r="AJ46" s="337"/>
      <c r="AK46" s="337"/>
      <c r="AL46" s="227" t="s">
        <v>111</v>
      </c>
      <c r="AM46" s="227"/>
      <c r="AN46" s="227"/>
      <c r="AO46" s="227"/>
      <c r="AP46" s="227"/>
      <c r="AQ46" s="227"/>
      <c r="AR46" s="227"/>
      <c r="AS46" s="227"/>
      <c r="AT46" s="227"/>
      <c r="AU46" s="370"/>
      <c r="AW46" s="369" t="s">
        <v>161</v>
      </c>
      <c r="AX46" s="227"/>
      <c r="AY46" s="227"/>
      <c r="AZ46" s="227"/>
      <c r="BA46" s="370"/>
    </row>
    <row r="47" spans="5:53" ht="15" customHeight="1">
      <c r="E47" s="9" t="s">
        <v>520</v>
      </c>
      <c r="O47" s="369" t="s">
        <v>172</v>
      </c>
      <c r="P47" s="227"/>
      <c r="Q47" s="227"/>
      <c r="R47" s="227"/>
      <c r="S47" s="227"/>
      <c r="T47" s="227"/>
      <c r="U47" s="384">
        <v>0.02</v>
      </c>
      <c r="V47" s="384"/>
      <c r="W47" s="227" t="s">
        <v>174</v>
      </c>
      <c r="X47" s="227"/>
      <c r="Y47" s="227"/>
      <c r="Z47" s="227">
        <v>50000</v>
      </c>
      <c r="AA47" s="227"/>
      <c r="AB47" s="227"/>
      <c r="AC47" s="227"/>
      <c r="AD47" s="370"/>
      <c r="AF47" s="383"/>
      <c r="AG47" s="337"/>
      <c r="AH47" s="337"/>
      <c r="AI47" s="337"/>
      <c r="AJ47" s="337"/>
      <c r="AK47" s="337"/>
      <c r="AL47" s="227" t="s">
        <v>112</v>
      </c>
      <c r="AM47" s="227"/>
      <c r="AN47" s="227"/>
      <c r="AO47" s="227"/>
      <c r="AP47" s="227"/>
      <c r="AQ47" s="227"/>
      <c r="AR47" s="227"/>
      <c r="AS47" s="227"/>
      <c r="AT47" s="227"/>
      <c r="AU47" s="370"/>
      <c r="AW47" s="367" t="s">
        <v>162</v>
      </c>
      <c r="AX47" s="288"/>
      <c r="AY47" s="288"/>
      <c r="AZ47" s="288"/>
      <c r="BA47" s="368"/>
    </row>
    <row r="48" spans="5:53" ht="15" customHeight="1">
      <c r="F48" s="9" t="s">
        <v>521</v>
      </c>
      <c r="O48" s="367" t="s">
        <v>171</v>
      </c>
      <c r="P48" s="288"/>
      <c r="Q48" s="288"/>
      <c r="R48" s="288"/>
      <c r="S48" s="288"/>
      <c r="T48" s="288"/>
      <c r="U48" s="385">
        <v>0.03</v>
      </c>
      <c r="V48" s="385"/>
      <c r="W48" s="288" t="s">
        <v>174</v>
      </c>
      <c r="X48" s="288"/>
      <c r="Y48" s="288"/>
      <c r="Z48" s="288">
        <v>50000</v>
      </c>
      <c r="AA48" s="288"/>
      <c r="AB48" s="288"/>
      <c r="AC48" s="288"/>
      <c r="AD48" s="368"/>
      <c r="AF48" s="383"/>
      <c r="AG48" s="337"/>
      <c r="AH48" s="337"/>
      <c r="AI48" s="337"/>
      <c r="AJ48" s="337"/>
      <c r="AK48" s="337"/>
      <c r="AL48" s="227" t="s">
        <v>43</v>
      </c>
      <c r="AM48" s="227"/>
      <c r="AN48" s="227"/>
      <c r="AO48" s="227"/>
      <c r="AP48" s="227"/>
      <c r="AQ48" s="227"/>
      <c r="AR48" s="227"/>
      <c r="AS48" s="227"/>
      <c r="AT48" s="227"/>
      <c r="AU48" s="370"/>
      <c r="AW48" s="369" t="s">
        <v>163</v>
      </c>
      <c r="AX48" s="227"/>
      <c r="AY48" s="227"/>
      <c r="AZ48" s="227"/>
      <c r="BA48" s="370"/>
    </row>
    <row r="49" spans="6:53" ht="15" customHeight="1">
      <c r="F49" s="9" t="s">
        <v>522</v>
      </c>
      <c r="O49" s="376" t="s">
        <v>173</v>
      </c>
      <c r="P49" s="259"/>
      <c r="Q49" s="259"/>
      <c r="R49" s="259"/>
      <c r="S49" s="259"/>
      <c r="T49" s="259"/>
      <c r="U49" s="386">
        <v>0.04</v>
      </c>
      <c r="V49" s="386"/>
      <c r="W49" s="259" t="s">
        <v>174</v>
      </c>
      <c r="X49" s="259"/>
      <c r="Y49" s="259"/>
      <c r="Z49" s="259">
        <v>50000</v>
      </c>
      <c r="AA49" s="259"/>
      <c r="AB49" s="259"/>
      <c r="AC49" s="259"/>
      <c r="AD49" s="362"/>
      <c r="AF49" s="383"/>
      <c r="AG49" s="337"/>
      <c r="AH49" s="337"/>
      <c r="AI49" s="337"/>
      <c r="AJ49" s="337"/>
      <c r="AK49" s="337"/>
      <c r="AL49" s="227" t="s">
        <v>113</v>
      </c>
      <c r="AM49" s="227"/>
      <c r="AN49" s="227"/>
      <c r="AO49" s="227"/>
      <c r="AP49" s="227"/>
      <c r="AQ49" s="227"/>
      <c r="AR49" s="227"/>
      <c r="AS49" s="227"/>
      <c r="AT49" s="227"/>
      <c r="AU49" s="370"/>
      <c r="AW49" s="367" t="s">
        <v>164</v>
      </c>
      <c r="AX49" s="288"/>
      <c r="AY49" s="288"/>
      <c r="AZ49" s="288"/>
      <c r="BA49" s="368"/>
    </row>
    <row r="50" spans="6:53" ht="15" customHeight="1">
      <c r="F50" s="9" t="s">
        <v>523</v>
      </c>
      <c r="AF50" s="365"/>
      <c r="AG50" s="366"/>
      <c r="AH50" s="366"/>
      <c r="AI50" s="366"/>
      <c r="AJ50" s="366"/>
      <c r="AK50" s="366"/>
      <c r="AL50" s="259" t="s">
        <v>48</v>
      </c>
      <c r="AM50" s="259"/>
      <c r="AN50" s="259"/>
      <c r="AO50" s="259"/>
      <c r="AP50" s="259"/>
      <c r="AQ50" s="259"/>
      <c r="AR50" s="259"/>
      <c r="AS50" s="259"/>
      <c r="AT50" s="259"/>
      <c r="AU50" s="362"/>
      <c r="AW50" s="369" t="s">
        <v>165</v>
      </c>
      <c r="AX50" s="227"/>
      <c r="AY50" s="227"/>
      <c r="AZ50" s="227"/>
      <c r="BA50" s="370"/>
    </row>
    <row r="51" spans="6:53" ht="15" customHeight="1">
      <c r="O51" s="10" t="s">
        <v>448</v>
      </c>
      <c r="AU51" s="12"/>
      <c r="AW51" s="367" t="s">
        <v>166</v>
      </c>
      <c r="AX51" s="288"/>
      <c r="AY51" s="288"/>
      <c r="AZ51" s="288"/>
      <c r="BA51" s="368"/>
    </row>
    <row r="52" spans="6:53" ht="15" customHeight="1">
      <c r="O52" s="413" t="s">
        <v>449</v>
      </c>
      <c r="P52" s="414"/>
      <c r="Q52" s="414"/>
      <c r="R52" s="414"/>
      <c r="S52" s="414"/>
      <c r="T52" s="414"/>
      <c r="U52" s="412">
        <v>0.1</v>
      </c>
      <c r="V52" s="412"/>
      <c r="W52" s="414" t="s">
        <v>450</v>
      </c>
      <c r="X52" s="414"/>
      <c r="Y52" s="414"/>
      <c r="Z52" s="414" t="s">
        <v>451</v>
      </c>
      <c r="AA52" s="414"/>
      <c r="AB52" s="414"/>
      <c r="AC52" s="414"/>
      <c r="AD52" s="415"/>
      <c r="AU52" s="12"/>
      <c r="AW52" s="376" t="s">
        <v>167</v>
      </c>
      <c r="AX52" s="259"/>
      <c r="AY52" s="259"/>
      <c r="AZ52" s="259"/>
      <c r="BA52" s="362"/>
    </row>
    <row r="54" spans="6:53" ht="15" customHeight="1">
      <c r="O54" s="410" t="s">
        <v>636</v>
      </c>
      <c r="P54" s="199" t="s">
        <v>637</v>
      </c>
    </row>
    <row r="55" spans="6:53" ht="15" customHeight="1">
      <c r="O55" s="410"/>
      <c r="P55" s="199" t="s">
        <v>638</v>
      </c>
    </row>
    <row r="56" spans="6:53" ht="15" customHeight="1">
      <c r="O56" s="410"/>
      <c r="P56" s="199" t="s">
        <v>639</v>
      </c>
    </row>
    <row r="57" spans="6:53" ht="15" customHeight="1">
      <c r="O57" s="410"/>
      <c r="P57" s="199" t="s">
        <v>41</v>
      </c>
    </row>
    <row r="58" spans="6:53" ht="15" customHeight="1">
      <c r="O58" s="410"/>
      <c r="P58" s="199" t="s">
        <v>640</v>
      </c>
    </row>
    <row r="59" spans="6:53" ht="15" customHeight="1">
      <c r="O59" s="410"/>
      <c r="P59" s="199" t="s">
        <v>641</v>
      </c>
    </row>
    <row r="60" spans="6:53" ht="15" customHeight="1">
      <c r="O60" s="411" t="s">
        <v>642</v>
      </c>
      <c r="P60" s="199" t="s">
        <v>433</v>
      </c>
    </row>
    <row r="61" spans="6:53" ht="15" customHeight="1">
      <c r="O61" s="411"/>
      <c r="P61" s="199" t="s">
        <v>61</v>
      </c>
    </row>
    <row r="62" spans="6:53" ht="15" customHeight="1">
      <c r="O62" s="411"/>
      <c r="P62" s="199" t="s">
        <v>43</v>
      </c>
    </row>
    <row r="63" spans="6:53" ht="15" customHeight="1">
      <c r="O63" s="411" t="s">
        <v>643</v>
      </c>
      <c r="P63" s="199" t="s">
        <v>644</v>
      </c>
    </row>
    <row r="64" spans="6:53" ht="15" customHeight="1">
      <c r="O64" s="411"/>
      <c r="P64" s="199" t="s">
        <v>226</v>
      </c>
    </row>
    <row r="65" spans="15:16" ht="15" customHeight="1">
      <c r="O65" s="411"/>
      <c r="P65" s="199" t="s">
        <v>645</v>
      </c>
    </row>
    <row r="66" spans="15:16" ht="15" customHeight="1">
      <c r="O66" s="411"/>
      <c r="P66" s="199" t="s">
        <v>646</v>
      </c>
    </row>
  </sheetData>
  <sheetProtection algorithmName="SHA-512" hashValue="1Ka1B+gT9x76oOs9Mi7HaObjTAOWDtcIb8evKEyPAqaWJGVc0YobuKnFUPVdWGBY7Vdy90Hz//6gB+p16ZCUMg==" saltValue="LyCTk+xHB3s+gdQzxgr24g==" spinCount="100000" sheet="1" objects="1" scenarios="1"/>
  <mergeCells count="534">
    <mergeCell ref="O54:O59"/>
    <mergeCell ref="O60:O62"/>
    <mergeCell ref="O63:O66"/>
    <mergeCell ref="U52:V52"/>
    <mergeCell ref="O52:T52"/>
    <mergeCell ref="W52:Y52"/>
    <mergeCell ref="Z52:AD52"/>
    <mergeCell ref="AR33:AS33"/>
    <mergeCell ref="AT33:AU33"/>
    <mergeCell ref="AR34:AS34"/>
    <mergeCell ref="AT34:AU34"/>
    <mergeCell ref="Z48:AD48"/>
    <mergeCell ref="Z49:AD49"/>
    <mergeCell ref="U44:V44"/>
    <mergeCell ref="U45:V45"/>
    <mergeCell ref="U46:V46"/>
    <mergeCell ref="S40:AD40"/>
    <mergeCell ref="O39:R40"/>
    <mergeCell ref="Z44:AD44"/>
    <mergeCell ref="AF39:AK40"/>
    <mergeCell ref="AF41:AK50"/>
    <mergeCell ref="O49:T49"/>
    <mergeCell ref="W44:Y44"/>
    <mergeCell ref="W45:Y45"/>
    <mergeCell ref="AP11:AQ11"/>
    <mergeCell ref="AP12:AQ12"/>
    <mergeCell ref="AP13:AQ13"/>
    <mergeCell ref="AP14:AQ14"/>
    <mergeCell ref="AP15:AQ15"/>
    <mergeCell ref="AP16:AQ16"/>
    <mergeCell ref="AP17:AQ17"/>
    <mergeCell ref="AP18:AQ18"/>
    <mergeCell ref="AP19:AQ19"/>
    <mergeCell ref="AP29:AQ29"/>
    <mergeCell ref="AP30:AQ30"/>
    <mergeCell ref="AP31:AQ31"/>
    <mergeCell ref="AP20:AQ20"/>
    <mergeCell ref="AP21:AQ21"/>
    <mergeCell ref="AP22:AQ22"/>
    <mergeCell ref="AP23:AQ23"/>
    <mergeCell ref="DH29:DL29"/>
    <mergeCell ref="DH30:DL30"/>
    <mergeCell ref="DH31:DL31"/>
    <mergeCell ref="DD26:DG26"/>
    <mergeCell ref="DH20:DL20"/>
    <mergeCell ref="DH21:DL21"/>
    <mergeCell ref="DH27:DL27"/>
    <mergeCell ref="AP27:AQ27"/>
    <mergeCell ref="DH28:DL28"/>
    <mergeCell ref="DD27:DG27"/>
    <mergeCell ref="DD28:DG28"/>
    <mergeCell ref="DD29:DG29"/>
    <mergeCell ref="DD30:DG30"/>
    <mergeCell ref="DD31:DG31"/>
    <mergeCell ref="CZ23:DC23"/>
    <mergeCell ref="CZ24:DC24"/>
    <mergeCell ref="CZ25:DC25"/>
    <mergeCell ref="AR30:AS30"/>
    <mergeCell ref="AT30:AU30"/>
    <mergeCell ref="AR31:AS31"/>
    <mergeCell ref="AT31:AU31"/>
    <mergeCell ref="AR32:AS32"/>
    <mergeCell ref="AT32:AU32"/>
    <mergeCell ref="DH18:DL18"/>
    <mergeCell ref="DH19:DL19"/>
    <mergeCell ref="DH22:DL22"/>
    <mergeCell ref="DH24:DL24"/>
    <mergeCell ref="DH25:DL25"/>
    <mergeCell ref="DH26:DL26"/>
    <mergeCell ref="DD25:DG25"/>
    <mergeCell ref="AR18:AS18"/>
    <mergeCell ref="AT18:AU18"/>
    <mergeCell ref="AR19:AS19"/>
    <mergeCell ref="AT19:AU19"/>
    <mergeCell ref="AR20:AS20"/>
    <mergeCell ref="AT20:AU20"/>
    <mergeCell ref="AR21:AS21"/>
    <mergeCell ref="AT21:AU21"/>
    <mergeCell ref="AR22:AS22"/>
    <mergeCell ref="AT22:AU22"/>
    <mergeCell ref="DD32:DG32"/>
    <mergeCell ref="DH2:DL2"/>
    <mergeCell ref="DH3:DL3"/>
    <mergeCell ref="DH4:DL4"/>
    <mergeCell ref="DH5:DL5"/>
    <mergeCell ref="DH6:DL6"/>
    <mergeCell ref="DH7:DL7"/>
    <mergeCell ref="DH8:DL8"/>
    <mergeCell ref="DH9:DL9"/>
    <mergeCell ref="DH10:DL10"/>
    <mergeCell ref="DH11:DL11"/>
    <mergeCell ref="DH12:DL12"/>
    <mergeCell ref="DH13:DL13"/>
    <mergeCell ref="DH14:DL14"/>
    <mergeCell ref="DH15:DL15"/>
    <mergeCell ref="DH16:DL16"/>
    <mergeCell ref="DH17:DL17"/>
    <mergeCell ref="DH23:DL23"/>
    <mergeCell ref="DH32:DL32"/>
    <mergeCell ref="CZ32:DC32"/>
    <mergeCell ref="DD2:DG2"/>
    <mergeCell ref="DD3:DG3"/>
    <mergeCell ref="DD4:DG4"/>
    <mergeCell ref="DD5:DG5"/>
    <mergeCell ref="DD6:DG6"/>
    <mergeCell ref="DD7:DG7"/>
    <mergeCell ref="DD8:DG8"/>
    <mergeCell ref="DD9:DG9"/>
    <mergeCell ref="DD10:DG10"/>
    <mergeCell ref="DD11:DG11"/>
    <mergeCell ref="DD12:DG12"/>
    <mergeCell ref="DD13:DG13"/>
    <mergeCell ref="DD14:DG14"/>
    <mergeCell ref="DD15:DG15"/>
    <mergeCell ref="DD16:DG16"/>
    <mergeCell ref="DD17:DG17"/>
    <mergeCell ref="DD18:DG18"/>
    <mergeCell ref="DD19:DG19"/>
    <mergeCell ref="DD20:DG20"/>
    <mergeCell ref="DD21:DG21"/>
    <mergeCell ref="DD22:DG22"/>
    <mergeCell ref="DD23:DG23"/>
    <mergeCell ref="DD24:DG24"/>
    <mergeCell ref="CZ26:DC26"/>
    <mergeCell ref="CZ27:DC27"/>
    <mergeCell ref="CZ28:DC28"/>
    <mergeCell ref="CZ29:DC29"/>
    <mergeCell ref="CZ30:DC30"/>
    <mergeCell ref="CZ31:DC31"/>
    <mergeCell ref="CU32:CY32"/>
    <mergeCell ref="CU2:CY2"/>
    <mergeCell ref="CZ2:DC2"/>
    <mergeCell ref="CZ3:DC3"/>
    <mergeCell ref="CZ4:DC4"/>
    <mergeCell ref="CZ5:DC5"/>
    <mergeCell ref="CZ6:DC6"/>
    <mergeCell ref="CZ7:DC7"/>
    <mergeCell ref="CZ8:DC8"/>
    <mergeCell ref="CZ9:DC9"/>
    <mergeCell ref="CZ10:DC10"/>
    <mergeCell ref="CZ11:DC11"/>
    <mergeCell ref="CZ12:DC12"/>
    <mergeCell ref="CZ13:DC13"/>
    <mergeCell ref="CZ14:DC14"/>
    <mergeCell ref="CZ15:DC15"/>
    <mergeCell ref="CZ16:DC16"/>
    <mergeCell ref="CZ17:DC17"/>
    <mergeCell ref="CZ18:DC18"/>
    <mergeCell ref="CZ19:DC19"/>
    <mergeCell ref="CU20:CY20"/>
    <mergeCell ref="CZ20:DC20"/>
    <mergeCell ref="CZ21:DC21"/>
    <mergeCell ref="CZ22:DC22"/>
    <mergeCell ref="CU12:CY12"/>
    <mergeCell ref="CU13:CY13"/>
    <mergeCell ref="CU14:CY14"/>
    <mergeCell ref="CU15:CY15"/>
    <mergeCell ref="CU16:CY16"/>
    <mergeCell ref="CU17:CY17"/>
    <mergeCell ref="CU18:CY18"/>
    <mergeCell ref="CU29:CY29"/>
    <mergeCell ref="CU30:CY30"/>
    <mergeCell ref="CU3:CY3"/>
    <mergeCell ref="CU4:CY4"/>
    <mergeCell ref="CU5:CY5"/>
    <mergeCell ref="CU6:CY6"/>
    <mergeCell ref="CU7:CY7"/>
    <mergeCell ref="CU8:CY8"/>
    <mergeCell ref="CU9:CY9"/>
    <mergeCell ref="CU10:CY10"/>
    <mergeCell ref="CU11:CY11"/>
    <mergeCell ref="CQ19:CT19"/>
    <mergeCell ref="CQ20:CT20"/>
    <mergeCell ref="CQ21:CT21"/>
    <mergeCell ref="CQ22:CT22"/>
    <mergeCell ref="CU19:CY19"/>
    <mergeCell ref="CQ32:CT32"/>
    <mergeCell ref="CQ23:CT23"/>
    <mergeCell ref="CQ24:CT24"/>
    <mergeCell ref="CQ25:CT25"/>
    <mergeCell ref="CQ26:CT26"/>
    <mergeCell ref="CQ27:CT27"/>
    <mergeCell ref="CQ28:CT28"/>
    <mergeCell ref="CQ29:CT29"/>
    <mergeCell ref="CQ30:CT30"/>
    <mergeCell ref="CQ31:CT31"/>
    <mergeCell ref="CU21:CY21"/>
    <mergeCell ref="CU22:CY22"/>
    <mergeCell ref="CU23:CY23"/>
    <mergeCell ref="CU24:CY24"/>
    <mergeCell ref="CU25:CY25"/>
    <mergeCell ref="CU26:CY26"/>
    <mergeCell ref="CU27:CY27"/>
    <mergeCell ref="CU28:CY28"/>
    <mergeCell ref="CU31:CY31"/>
    <mergeCell ref="CQ10:CT10"/>
    <mergeCell ref="CQ11:CT11"/>
    <mergeCell ref="CQ12:CT12"/>
    <mergeCell ref="CQ13:CT13"/>
    <mergeCell ref="CQ14:CT14"/>
    <mergeCell ref="CQ15:CT15"/>
    <mergeCell ref="CQ16:CT16"/>
    <mergeCell ref="CQ17:CT17"/>
    <mergeCell ref="CQ18:CT18"/>
    <mergeCell ref="BU2:CP2"/>
    <mergeCell ref="CQ2:CT2"/>
    <mergeCell ref="CQ3:CT3"/>
    <mergeCell ref="CQ4:CT4"/>
    <mergeCell ref="CQ5:CT5"/>
    <mergeCell ref="CQ6:CT6"/>
    <mergeCell ref="CQ7:CT7"/>
    <mergeCell ref="CQ8:CT8"/>
    <mergeCell ref="CQ9:CT9"/>
    <mergeCell ref="BU10:CP10"/>
    <mergeCell ref="BU3:CP3"/>
    <mergeCell ref="BU4:CP4"/>
    <mergeCell ref="BU5:CP5"/>
    <mergeCell ref="BU6:CP6"/>
    <mergeCell ref="BU7:CP7"/>
    <mergeCell ref="BU8:CP8"/>
    <mergeCell ref="BU9:CP9"/>
    <mergeCell ref="BU11:CP11"/>
    <mergeCell ref="BU12:CP12"/>
    <mergeCell ref="BU13:CP13"/>
    <mergeCell ref="BU14:CP14"/>
    <mergeCell ref="BU15:CP15"/>
    <mergeCell ref="BU16:CP16"/>
    <mergeCell ref="BU17:CP17"/>
    <mergeCell ref="BU18:CP18"/>
    <mergeCell ref="BU19:CP19"/>
    <mergeCell ref="BU20:CP20"/>
    <mergeCell ref="BU21:CP21"/>
    <mergeCell ref="BQ30:BT30"/>
    <mergeCell ref="BQ31:BT31"/>
    <mergeCell ref="BQ32:BT32"/>
    <mergeCell ref="BQ21:BT21"/>
    <mergeCell ref="BQ22:BT22"/>
    <mergeCell ref="BQ23:BT23"/>
    <mergeCell ref="BQ24:BT24"/>
    <mergeCell ref="BQ25:BT25"/>
    <mergeCell ref="BQ26:BT26"/>
    <mergeCell ref="BQ27:BT27"/>
    <mergeCell ref="BQ28:BT28"/>
    <mergeCell ref="BQ29:BT29"/>
    <mergeCell ref="BU22:CP22"/>
    <mergeCell ref="BU23:CP23"/>
    <mergeCell ref="BU24:CP24"/>
    <mergeCell ref="BU25:CP25"/>
    <mergeCell ref="BU26:CP26"/>
    <mergeCell ref="BU27:CP27"/>
    <mergeCell ref="BU28:CP28"/>
    <mergeCell ref="BU29:CP29"/>
    <mergeCell ref="BU30:CP30"/>
    <mergeCell ref="BU31:CP31"/>
    <mergeCell ref="BU32:CP32"/>
    <mergeCell ref="BC29:BP29"/>
    <mergeCell ref="BC30:BP30"/>
    <mergeCell ref="BC31:BP31"/>
    <mergeCell ref="BC32:BP32"/>
    <mergeCell ref="BQ3:BT3"/>
    <mergeCell ref="BQ4:BT4"/>
    <mergeCell ref="BQ5:BT5"/>
    <mergeCell ref="BQ6:BT6"/>
    <mergeCell ref="BQ7:BT7"/>
    <mergeCell ref="BQ8:BT8"/>
    <mergeCell ref="BQ9:BT9"/>
    <mergeCell ref="BQ10:BT10"/>
    <mergeCell ref="BQ11:BT11"/>
    <mergeCell ref="BQ12:BT12"/>
    <mergeCell ref="BQ13:BT13"/>
    <mergeCell ref="BQ14:BT14"/>
    <mergeCell ref="BQ15:BT15"/>
    <mergeCell ref="BQ16:BT16"/>
    <mergeCell ref="BQ17:BT17"/>
    <mergeCell ref="BQ18:BT18"/>
    <mergeCell ref="BQ19:BT19"/>
    <mergeCell ref="BQ20:BT20"/>
    <mergeCell ref="BC4:BP4"/>
    <mergeCell ref="BC5:BP5"/>
    <mergeCell ref="BC6:BP6"/>
    <mergeCell ref="BC7:BP7"/>
    <mergeCell ref="BC8:BP8"/>
    <mergeCell ref="BC9:BP9"/>
    <mergeCell ref="BC10:BP10"/>
    <mergeCell ref="BC11:BP11"/>
    <mergeCell ref="BC12:BP12"/>
    <mergeCell ref="BC13:BP13"/>
    <mergeCell ref="BC14:BP14"/>
    <mergeCell ref="BC15:BP15"/>
    <mergeCell ref="BC16:BP16"/>
    <mergeCell ref="BC17:BP17"/>
    <mergeCell ref="BC18:BP18"/>
    <mergeCell ref="BC19:BP19"/>
    <mergeCell ref="BC20:BP20"/>
    <mergeCell ref="BC21:BP21"/>
    <mergeCell ref="BC22:BP22"/>
    <mergeCell ref="BC23:BP23"/>
    <mergeCell ref="BC24:BP24"/>
    <mergeCell ref="BC25:BP25"/>
    <mergeCell ref="BC26:BP26"/>
    <mergeCell ref="BC27:BP27"/>
    <mergeCell ref="BC28:BP28"/>
    <mergeCell ref="BC2:BP2"/>
    <mergeCell ref="BC3:BP3"/>
    <mergeCell ref="C2:M2"/>
    <mergeCell ref="A2:B2"/>
    <mergeCell ref="O2:R2"/>
    <mergeCell ref="O3:R3"/>
    <mergeCell ref="O4:R4"/>
    <mergeCell ref="C3:M3"/>
    <mergeCell ref="C4:M4"/>
    <mergeCell ref="O6:R6"/>
    <mergeCell ref="O7:R7"/>
    <mergeCell ref="O5:R5"/>
    <mergeCell ref="A13:B13"/>
    <mergeCell ref="A14:B14"/>
    <mergeCell ref="A15:B15"/>
    <mergeCell ref="C15:M15"/>
    <mergeCell ref="C8:M8"/>
    <mergeCell ref="C9:M9"/>
    <mergeCell ref="C10:M10"/>
    <mergeCell ref="C11:M11"/>
    <mergeCell ref="C12:M12"/>
    <mergeCell ref="C13:M13"/>
    <mergeCell ref="C14:M14"/>
    <mergeCell ref="A11:B11"/>
    <mergeCell ref="A12:B12"/>
    <mergeCell ref="A3:B3"/>
    <mergeCell ref="A4:B4"/>
    <mergeCell ref="A5:B5"/>
    <mergeCell ref="A6:B6"/>
    <mergeCell ref="A7:B7"/>
    <mergeCell ref="A8:B8"/>
    <mergeCell ref="C5:M5"/>
    <mergeCell ref="C6:M6"/>
    <mergeCell ref="C7:M7"/>
    <mergeCell ref="A9:B9"/>
    <mergeCell ref="A10:B10"/>
    <mergeCell ref="AF1:AU1"/>
    <mergeCell ref="S22:AD22"/>
    <mergeCell ref="S23:AD23"/>
    <mergeCell ref="S24:AD24"/>
    <mergeCell ref="S25:AD25"/>
    <mergeCell ref="S26:AD26"/>
    <mergeCell ref="S27:AD27"/>
    <mergeCell ref="S28:AD28"/>
    <mergeCell ref="S29:AD29"/>
    <mergeCell ref="S2:AD2"/>
    <mergeCell ref="S3:AD3"/>
    <mergeCell ref="S4:AD4"/>
    <mergeCell ref="S5:AD5"/>
    <mergeCell ref="S6:AD6"/>
    <mergeCell ref="S7:AD7"/>
    <mergeCell ref="AR6:AS6"/>
    <mergeCell ref="AT6:AU6"/>
    <mergeCell ref="AR7:AS7"/>
    <mergeCell ref="AT7:AU7"/>
    <mergeCell ref="AR8:AS8"/>
    <mergeCell ref="S19:AD19"/>
    <mergeCell ref="S20:AD20"/>
    <mergeCell ref="AP28:AQ28"/>
    <mergeCell ref="AF2:AK5"/>
    <mergeCell ref="W47:Y47"/>
    <mergeCell ref="W48:Y48"/>
    <mergeCell ref="W49:Y49"/>
    <mergeCell ref="O47:T47"/>
    <mergeCell ref="O44:T44"/>
    <mergeCell ref="O45:T45"/>
    <mergeCell ref="O46:T46"/>
    <mergeCell ref="O48:T48"/>
    <mergeCell ref="U47:V47"/>
    <mergeCell ref="U48:V48"/>
    <mergeCell ref="U49:V49"/>
    <mergeCell ref="O10:R11"/>
    <mergeCell ref="S10:AD10"/>
    <mergeCell ref="S11:AD11"/>
    <mergeCell ref="S12:AD12"/>
    <mergeCell ref="S13:AD13"/>
    <mergeCell ref="S14:AD14"/>
    <mergeCell ref="S15:AD15"/>
    <mergeCell ref="S16:AD16"/>
    <mergeCell ref="S17:AD17"/>
    <mergeCell ref="Z45:AD45"/>
    <mergeCell ref="Z46:AD46"/>
    <mergeCell ref="Z47:AD47"/>
    <mergeCell ref="O12:R17"/>
    <mergeCell ref="O18:R19"/>
    <mergeCell ref="O20:R22"/>
    <mergeCell ref="O23:R31"/>
    <mergeCell ref="O32:R38"/>
    <mergeCell ref="S35:AD35"/>
    <mergeCell ref="S36:AD36"/>
    <mergeCell ref="S37:AD37"/>
    <mergeCell ref="S38:AD38"/>
    <mergeCell ref="S39:AD39"/>
    <mergeCell ref="S30:AD30"/>
    <mergeCell ref="S31:AD31"/>
    <mergeCell ref="S32:AD32"/>
    <mergeCell ref="S33:AD33"/>
    <mergeCell ref="S34:AD34"/>
    <mergeCell ref="O43:T43"/>
    <mergeCell ref="W43:Y43"/>
    <mergeCell ref="Z43:AC43"/>
    <mergeCell ref="S18:AD18"/>
    <mergeCell ref="S21:AD21"/>
    <mergeCell ref="W46:Y46"/>
    <mergeCell ref="AT24:AU24"/>
    <mergeCell ref="AR25:AS25"/>
    <mergeCell ref="AT25:AU25"/>
    <mergeCell ref="AR26:AS26"/>
    <mergeCell ref="AT26:AU26"/>
    <mergeCell ref="AR27:AS27"/>
    <mergeCell ref="AT27:AU27"/>
    <mergeCell ref="AL2:AU2"/>
    <mergeCell ref="AL3:AU3"/>
    <mergeCell ref="AL4:AU4"/>
    <mergeCell ref="AL5:AU5"/>
    <mergeCell ref="AT8:AU8"/>
    <mergeCell ref="AR9:AS9"/>
    <mergeCell ref="AT9:AU9"/>
    <mergeCell ref="AR10:AS10"/>
    <mergeCell ref="AT10:AU10"/>
    <mergeCell ref="AP6:AQ6"/>
    <mergeCell ref="AP7:AQ7"/>
    <mergeCell ref="AP8:AQ8"/>
    <mergeCell ref="AP9:AQ9"/>
    <mergeCell ref="AP10:AQ10"/>
    <mergeCell ref="AP24:AQ24"/>
    <mergeCell ref="AP25:AQ25"/>
    <mergeCell ref="AP26:AQ26"/>
    <mergeCell ref="AT38:AU38"/>
    <mergeCell ref="AL46:AU46"/>
    <mergeCell ref="AL47:AU47"/>
    <mergeCell ref="AL48:AU48"/>
    <mergeCell ref="AL49:AU49"/>
    <mergeCell ref="AL37:AQ37"/>
    <mergeCell ref="AL38:AQ38"/>
    <mergeCell ref="AF6:AK31"/>
    <mergeCell ref="AR11:AS11"/>
    <mergeCell ref="AT11:AU11"/>
    <mergeCell ref="AR12:AS12"/>
    <mergeCell ref="AT12:AU12"/>
    <mergeCell ref="AR13:AS13"/>
    <mergeCell ref="AT13:AU13"/>
    <mergeCell ref="AR14:AS14"/>
    <mergeCell ref="AT14:AU14"/>
    <mergeCell ref="AR15:AS15"/>
    <mergeCell ref="AT15:AU15"/>
    <mergeCell ref="AT16:AU16"/>
    <mergeCell ref="AR17:AS17"/>
    <mergeCell ref="AT17:AU17"/>
    <mergeCell ref="AR23:AS23"/>
    <mergeCell ref="AT23:AU23"/>
    <mergeCell ref="AR24:AS24"/>
    <mergeCell ref="AW11:BA11"/>
    <mergeCell ref="AW12:BA12"/>
    <mergeCell ref="AW13:BA13"/>
    <mergeCell ref="AW14:BA14"/>
    <mergeCell ref="AW15:BA15"/>
    <mergeCell ref="AW39:BA39"/>
    <mergeCell ref="AW40:BA40"/>
    <mergeCell ref="AW51:BA51"/>
    <mergeCell ref="AW46:BA46"/>
    <mergeCell ref="AW16:BA16"/>
    <mergeCell ref="AW17:BA17"/>
    <mergeCell ref="AW18:BA18"/>
    <mergeCell ref="AW19:BA19"/>
    <mergeCell ref="AW20:BA20"/>
    <mergeCell ref="AW42:BA42"/>
    <mergeCell ref="AW43:BA43"/>
    <mergeCell ref="AW44:BA44"/>
    <mergeCell ref="AW45:BA45"/>
    <mergeCell ref="AW21:BA21"/>
    <mergeCell ref="AW22:BA22"/>
    <mergeCell ref="AW23:BA23"/>
    <mergeCell ref="AW24:BA24"/>
    <mergeCell ref="AW25:BA25"/>
    <mergeCell ref="AW2:BA2"/>
    <mergeCell ref="AW3:BA3"/>
    <mergeCell ref="AW4:BA4"/>
    <mergeCell ref="AW5:BA5"/>
    <mergeCell ref="AW6:BA6"/>
    <mergeCell ref="AW7:BA7"/>
    <mergeCell ref="AW8:BA8"/>
    <mergeCell ref="AW9:BA9"/>
    <mergeCell ref="AW10:BA10"/>
    <mergeCell ref="AL34:AQ34"/>
    <mergeCell ref="AL35:AQ35"/>
    <mergeCell ref="AL36:AQ36"/>
    <mergeCell ref="AR28:AS28"/>
    <mergeCell ref="AT28:AU28"/>
    <mergeCell ref="AR29:AS29"/>
    <mergeCell ref="AT29:AU29"/>
    <mergeCell ref="AR16:AS16"/>
    <mergeCell ref="AW52:BA52"/>
    <mergeCell ref="AL50:AU50"/>
    <mergeCell ref="AL41:AU41"/>
    <mergeCell ref="AL42:AU42"/>
    <mergeCell ref="AL43:AU43"/>
    <mergeCell ref="AL44:AU44"/>
    <mergeCell ref="AL45:AU45"/>
    <mergeCell ref="AL39:AU39"/>
    <mergeCell ref="AL40:AU40"/>
    <mergeCell ref="AR35:AS35"/>
    <mergeCell ref="AT35:AU35"/>
    <mergeCell ref="AR36:AS36"/>
    <mergeCell ref="AT36:AU36"/>
    <mergeCell ref="AR37:AS37"/>
    <mergeCell ref="AT37:AU37"/>
    <mergeCell ref="AR38:AS38"/>
    <mergeCell ref="G18:M18"/>
    <mergeCell ref="G19:M19"/>
    <mergeCell ref="A18:F19"/>
    <mergeCell ref="AW47:BA47"/>
    <mergeCell ref="AW48:BA48"/>
    <mergeCell ref="AW49:BA49"/>
    <mergeCell ref="AW50:BA50"/>
    <mergeCell ref="AW41:BA41"/>
    <mergeCell ref="AF32:AK38"/>
    <mergeCell ref="AW26:BA26"/>
    <mergeCell ref="AW27:BA27"/>
    <mergeCell ref="AW28:BA28"/>
    <mergeCell ref="AW29:BA29"/>
    <mergeCell ref="AW30:BA30"/>
    <mergeCell ref="AW36:BA36"/>
    <mergeCell ref="AW37:BA37"/>
    <mergeCell ref="AW38:BA38"/>
    <mergeCell ref="AW31:BA31"/>
    <mergeCell ref="AW32:BA32"/>
    <mergeCell ref="AW33:BA33"/>
    <mergeCell ref="AW34:BA34"/>
    <mergeCell ref="AW35:BA35"/>
    <mergeCell ref="AL32:AQ32"/>
    <mergeCell ref="AL33:AQ33"/>
  </mergeCells>
  <dataValidations count="1">
    <dataValidation allowBlank="1" showInputMessage="1" showErrorMessage="1" prompt="Tab was removed" sqref="A13:M13" xr:uid="{42A7A2BE-0DD3-4269-A423-1BAD487C94D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47635-5FC2-4686-8224-3F58EF9E3669}">
  <sheetPr codeName="Sheet5">
    <tabColor theme="1" tint="0.499984740745262"/>
  </sheetPr>
  <dimension ref="A1:AY8942"/>
  <sheetViews>
    <sheetView topLeftCell="A94" zoomScale="90" zoomScaleNormal="90" workbookViewId="0">
      <selection activeCell="X119" sqref="X119:AK119"/>
    </sheetView>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23" t="s">
        <v>251</v>
      </c>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5"/>
      <c r="AW12" s="5"/>
      <c r="AX12" s="5"/>
      <c r="AY12" s="5"/>
    </row>
    <row r="13" spans="1:51" ht="15" customHeight="1">
      <c r="A13" s="1"/>
      <c r="B13" s="2"/>
      <c r="C13" s="5"/>
      <c r="D13" s="6"/>
      <c r="E13" s="6"/>
      <c r="F13" s="6"/>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5"/>
      <c r="AW13" s="5"/>
      <c r="AX13" s="5"/>
      <c r="AY13" s="5"/>
    </row>
    <row r="14" spans="1:51" ht="15" customHeight="1" thickBo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424" t="s">
        <v>634</v>
      </c>
      <c r="E15" s="425"/>
      <c r="F15" s="425"/>
      <c r="G15" s="425"/>
      <c r="H15" s="425"/>
      <c r="I15" s="425"/>
      <c r="J15" s="425"/>
      <c r="K15" s="425"/>
      <c r="L15" s="425"/>
      <c r="M15" s="425"/>
      <c r="N15" s="425"/>
      <c r="O15" s="425"/>
      <c r="P15" s="425"/>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6"/>
      <c r="AY15" s="5"/>
    </row>
    <row r="16" spans="1:51" ht="15" customHeight="1">
      <c r="A16" s="1"/>
      <c r="B16" s="2"/>
      <c r="C16" s="5"/>
      <c r="D16" s="427"/>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9"/>
      <c r="AY16" s="5"/>
    </row>
    <row r="17" spans="1:51" ht="15" customHeight="1">
      <c r="A17" s="1"/>
      <c r="B17" s="2"/>
      <c r="C17" s="5"/>
      <c r="D17" s="430" t="s">
        <v>252</v>
      </c>
      <c r="E17" s="43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2"/>
      <c r="AR17" s="432"/>
      <c r="AS17" s="432"/>
      <c r="AT17" s="432"/>
      <c r="AU17" s="432"/>
      <c r="AV17" s="432"/>
      <c r="AW17" s="432"/>
      <c r="AX17" s="433"/>
      <c r="AY17" s="5"/>
    </row>
    <row r="18" spans="1:51" ht="15" customHeight="1">
      <c r="A18" s="1"/>
      <c r="B18" s="2"/>
      <c r="C18" s="5"/>
      <c r="D18" s="434" t="s">
        <v>253</v>
      </c>
      <c r="E18" s="435"/>
      <c r="F18" s="435"/>
      <c r="G18" s="435"/>
      <c r="H18" s="435"/>
      <c r="I18" s="435"/>
      <c r="J18" s="435"/>
      <c r="K18" s="435"/>
      <c r="L18" s="435"/>
      <c r="M18" s="435"/>
      <c r="N18" s="435"/>
      <c r="O18" s="435"/>
      <c r="P18" s="435"/>
      <c r="Q18" s="435"/>
      <c r="R18" s="435"/>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6"/>
      <c r="AR18" s="436"/>
      <c r="AS18" s="436"/>
      <c r="AT18" s="436"/>
      <c r="AU18" s="436"/>
      <c r="AV18" s="436"/>
      <c r="AW18" s="436"/>
      <c r="AX18" s="437"/>
      <c r="AY18" s="5"/>
    </row>
    <row r="19" spans="1:51" ht="15" customHeight="1">
      <c r="A19" s="1"/>
      <c r="B19" s="2"/>
      <c r="C19" s="5"/>
      <c r="D19" s="438" t="s">
        <v>254</v>
      </c>
      <c r="E19" s="439"/>
      <c r="F19" s="439"/>
      <c r="G19" s="439"/>
      <c r="H19" s="439"/>
      <c r="I19" s="439"/>
      <c r="J19" s="439"/>
      <c r="K19" s="439"/>
      <c r="L19" s="442" t="s">
        <v>2</v>
      </c>
      <c r="M19" s="442"/>
      <c r="N19" s="442"/>
      <c r="O19" s="442"/>
      <c r="P19" s="442"/>
      <c r="Q19" s="442"/>
      <c r="R19" s="442"/>
      <c r="S19" s="442"/>
      <c r="T19" s="442"/>
      <c r="U19" s="442"/>
      <c r="V19" s="442"/>
      <c r="W19" s="442"/>
      <c r="X19" s="474" t="s">
        <v>255</v>
      </c>
      <c r="Y19" s="439"/>
      <c r="Z19" s="439"/>
      <c r="AA19" s="439"/>
      <c r="AB19" s="439"/>
      <c r="AC19" s="439"/>
      <c r="AD19" s="439"/>
      <c r="AE19" s="439"/>
      <c r="AF19" s="439"/>
      <c r="AG19" s="439"/>
      <c r="AH19" s="439"/>
      <c r="AI19" s="439"/>
      <c r="AJ19" s="439"/>
      <c r="AK19" s="439"/>
      <c r="AL19" s="439" t="s">
        <v>256</v>
      </c>
      <c r="AM19" s="439"/>
      <c r="AN19" s="439"/>
      <c r="AO19" s="439" t="s">
        <v>257</v>
      </c>
      <c r="AP19" s="439"/>
      <c r="AQ19" s="439"/>
      <c r="AR19" s="439" t="s">
        <v>258</v>
      </c>
      <c r="AS19" s="439"/>
      <c r="AT19" s="439"/>
      <c r="AU19" s="439"/>
      <c r="AV19" s="439"/>
      <c r="AW19" s="439"/>
      <c r="AX19" s="476"/>
      <c r="AY19" s="5"/>
    </row>
    <row r="20" spans="1:51" ht="15" customHeight="1">
      <c r="A20" s="1"/>
      <c r="B20" s="2"/>
      <c r="C20" s="5"/>
      <c r="D20" s="440"/>
      <c r="E20" s="441"/>
      <c r="F20" s="441"/>
      <c r="G20" s="441"/>
      <c r="H20" s="441"/>
      <c r="I20" s="441"/>
      <c r="J20" s="441"/>
      <c r="K20" s="441"/>
      <c r="L20" s="443"/>
      <c r="M20" s="443"/>
      <c r="N20" s="443"/>
      <c r="O20" s="443"/>
      <c r="P20" s="443"/>
      <c r="Q20" s="443"/>
      <c r="R20" s="443"/>
      <c r="S20" s="443"/>
      <c r="T20" s="443"/>
      <c r="U20" s="443"/>
      <c r="V20" s="443"/>
      <c r="W20" s="443"/>
      <c r="X20" s="475"/>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77"/>
      <c r="AY20" s="5"/>
    </row>
    <row r="21" spans="1:51" ht="15" customHeight="1">
      <c r="A21" s="1"/>
      <c r="B21" s="2"/>
      <c r="C21" s="5"/>
      <c r="D21" s="62"/>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8"/>
      <c r="AM21" s="58"/>
      <c r="AN21" s="58"/>
      <c r="AO21" s="480">
        <f>SUM(AO23:AQ44)</f>
        <v>4</v>
      </c>
      <c r="AP21" s="480"/>
      <c r="AQ21" s="480"/>
      <c r="AR21" s="480" t="str">
        <f>IF(AO21=15, "Complete", "Incomplete")</f>
        <v>Incomplete</v>
      </c>
      <c r="AS21" s="480"/>
      <c r="AT21" s="480"/>
      <c r="AU21" s="480"/>
      <c r="AV21" s="480"/>
      <c r="AW21" s="480"/>
      <c r="AX21" s="481"/>
      <c r="AY21" s="5"/>
    </row>
    <row r="22" spans="1:51" ht="15" customHeight="1">
      <c r="A22" s="1"/>
      <c r="B22" s="2"/>
      <c r="C22" s="5"/>
      <c r="D22" s="63"/>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1"/>
      <c r="AM22" s="61"/>
      <c r="AN22" s="61"/>
      <c r="AO22" s="482"/>
      <c r="AP22" s="482"/>
      <c r="AQ22" s="482"/>
      <c r="AR22" s="482"/>
      <c r="AS22" s="482"/>
      <c r="AT22" s="482"/>
      <c r="AU22" s="482"/>
      <c r="AV22" s="482"/>
      <c r="AW22" s="482"/>
      <c r="AX22" s="483"/>
      <c r="AY22" s="5"/>
    </row>
    <row r="23" spans="1:51" ht="15" customHeight="1">
      <c r="A23" s="1"/>
      <c r="B23" s="2"/>
      <c r="C23" s="5"/>
      <c r="D23" s="454" t="str">
        <f>PA!D18</f>
        <v>Company Information</v>
      </c>
      <c r="E23" s="455"/>
      <c r="F23" s="455"/>
      <c r="G23" s="455"/>
      <c r="H23" s="455"/>
      <c r="I23" s="455"/>
      <c r="J23" s="455"/>
      <c r="K23" s="455"/>
      <c r="L23" s="444" t="str">
        <f>PA!D21</f>
        <v>Customer Type</v>
      </c>
      <c r="M23" s="445"/>
      <c r="N23" s="445"/>
      <c r="O23" s="445"/>
      <c r="P23" s="445"/>
      <c r="Q23" s="445"/>
      <c r="R23" s="445"/>
      <c r="S23" s="445"/>
      <c r="T23" s="445"/>
      <c r="U23" s="445"/>
      <c r="V23" s="445"/>
      <c r="W23" s="445"/>
      <c r="X23" s="478">
        <f>PA!D22</f>
        <v>0</v>
      </c>
      <c r="Y23" s="478"/>
      <c r="Z23" s="478"/>
      <c r="AA23" s="478"/>
      <c r="AB23" s="478"/>
      <c r="AC23" s="478"/>
      <c r="AD23" s="478"/>
      <c r="AE23" s="478"/>
      <c r="AF23" s="478"/>
      <c r="AG23" s="478"/>
      <c r="AH23" s="478"/>
      <c r="AI23" s="478"/>
      <c r="AJ23" s="478"/>
      <c r="AK23" s="478"/>
      <c r="AL23" s="478" t="str">
        <f>IF(X23=0, "No", "Yes")</f>
        <v>No</v>
      </c>
      <c r="AM23" s="478"/>
      <c r="AN23" s="478"/>
      <c r="AO23" s="478">
        <f>IF(AL23="Yes",1,0)</f>
        <v>0</v>
      </c>
      <c r="AP23" s="478"/>
      <c r="AQ23" s="479"/>
      <c r="AR23" s="484"/>
      <c r="AS23" s="484"/>
      <c r="AT23" s="484"/>
      <c r="AU23" s="484"/>
      <c r="AV23" s="484"/>
      <c r="AW23" s="484"/>
      <c r="AX23" s="485"/>
      <c r="AY23" s="5"/>
    </row>
    <row r="24" spans="1:51" ht="15" customHeight="1">
      <c r="A24" s="1"/>
      <c r="B24" s="2"/>
      <c r="C24" s="5"/>
      <c r="D24" s="454"/>
      <c r="E24" s="455"/>
      <c r="F24" s="455"/>
      <c r="G24" s="455"/>
      <c r="H24" s="455"/>
      <c r="I24" s="455"/>
      <c r="J24" s="455"/>
      <c r="K24" s="455"/>
      <c r="L24" s="446" t="str">
        <f>PA!N21</f>
        <v>Business Classification</v>
      </c>
      <c r="M24" s="447"/>
      <c r="N24" s="447"/>
      <c r="O24" s="447"/>
      <c r="P24" s="447"/>
      <c r="Q24" s="447"/>
      <c r="R24" s="447"/>
      <c r="S24" s="447"/>
      <c r="T24" s="447"/>
      <c r="U24" s="447"/>
      <c r="V24" s="447"/>
      <c r="W24" s="447"/>
      <c r="X24" s="486">
        <f>PA!N22</f>
        <v>0</v>
      </c>
      <c r="Y24" s="486"/>
      <c r="Z24" s="486"/>
      <c r="AA24" s="486"/>
      <c r="AB24" s="486"/>
      <c r="AC24" s="486"/>
      <c r="AD24" s="486"/>
      <c r="AE24" s="486"/>
      <c r="AF24" s="486"/>
      <c r="AG24" s="486"/>
      <c r="AH24" s="486"/>
      <c r="AI24" s="486"/>
      <c r="AJ24" s="486"/>
      <c r="AK24" s="486"/>
      <c r="AL24" s="486" t="str">
        <f>IF(X24=0, "No", "Yes")</f>
        <v>No</v>
      </c>
      <c r="AM24" s="486"/>
      <c r="AN24" s="486"/>
      <c r="AO24" s="486">
        <f t="shared" ref="AO24:AO44" si="0">IF(AL24="Yes",1,0)</f>
        <v>0</v>
      </c>
      <c r="AP24" s="486"/>
      <c r="AQ24" s="487"/>
      <c r="AR24" s="484"/>
      <c r="AS24" s="484"/>
      <c r="AT24" s="484"/>
      <c r="AU24" s="484"/>
      <c r="AV24" s="484"/>
      <c r="AW24" s="484"/>
      <c r="AX24" s="485"/>
      <c r="AY24" s="5"/>
    </row>
    <row r="25" spans="1:51" ht="15" customHeight="1">
      <c r="A25" s="1"/>
      <c r="B25" s="2"/>
      <c r="C25" s="5"/>
      <c r="D25" s="454"/>
      <c r="E25" s="455"/>
      <c r="F25" s="455"/>
      <c r="G25" s="455"/>
      <c r="H25" s="455"/>
      <c r="I25" s="455"/>
      <c r="J25" s="455"/>
      <c r="K25" s="455"/>
      <c r="L25" s="448" t="str">
        <f>PA!V21</f>
        <v>If "Other" is selected, please fill</v>
      </c>
      <c r="M25" s="449"/>
      <c r="N25" s="449"/>
      <c r="O25" s="449"/>
      <c r="P25" s="449"/>
      <c r="Q25" s="449"/>
      <c r="R25" s="449"/>
      <c r="S25" s="449"/>
      <c r="T25" s="449"/>
      <c r="U25" s="449"/>
      <c r="V25" s="449"/>
      <c r="W25" s="449"/>
      <c r="X25" s="458" t="str">
        <f>IF(X24="Other", PA!V22, "N/A")</f>
        <v>N/A</v>
      </c>
      <c r="Y25" s="458"/>
      <c r="Z25" s="458"/>
      <c r="AA25" s="458"/>
      <c r="AB25" s="458"/>
      <c r="AC25" s="458"/>
      <c r="AD25" s="458"/>
      <c r="AE25" s="458"/>
      <c r="AF25" s="458"/>
      <c r="AG25" s="458"/>
      <c r="AH25" s="458"/>
      <c r="AI25" s="458"/>
      <c r="AJ25" s="458"/>
      <c r="AK25" s="458"/>
      <c r="AL25" s="458" t="str">
        <f>IF(AND(X24="Other", X25=0), "No", "Yes")</f>
        <v>Yes</v>
      </c>
      <c r="AM25" s="458"/>
      <c r="AN25" s="458"/>
      <c r="AO25" s="458">
        <f t="shared" si="0"/>
        <v>1</v>
      </c>
      <c r="AP25" s="458"/>
      <c r="AQ25" s="488"/>
      <c r="AR25" s="484"/>
      <c r="AS25" s="484"/>
      <c r="AT25" s="484"/>
      <c r="AU25" s="484"/>
      <c r="AV25" s="484"/>
      <c r="AW25" s="484"/>
      <c r="AX25" s="485"/>
      <c r="AY25" s="5"/>
    </row>
    <row r="26" spans="1:51" ht="15" customHeight="1">
      <c r="A26" s="1"/>
      <c r="B26" s="2"/>
      <c r="C26" s="5"/>
      <c r="D26" s="454"/>
      <c r="E26" s="455"/>
      <c r="F26" s="455"/>
      <c r="G26" s="455"/>
      <c r="H26" s="455"/>
      <c r="I26" s="455"/>
      <c r="J26" s="455"/>
      <c r="K26" s="455"/>
      <c r="L26" s="446" t="str">
        <f>PA!AE21</f>
        <v xml:space="preserve">Who from Energy Smart did you work with on this project? </v>
      </c>
      <c r="M26" s="447"/>
      <c r="N26" s="447"/>
      <c r="O26" s="447"/>
      <c r="P26" s="447"/>
      <c r="Q26" s="447"/>
      <c r="R26" s="447"/>
      <c r="S26" s="447"/>
      <c r="T26" s="447"/>
      <c r="U26" s="447"/>
      <c r="V26" s="447"/>
      <c r="W26" s="447"/>
      <c r="X26" s="486">
        <f>PA!AE22</f>
        <v>0</v>
      </c>
      <c r="Y26" s="486"/>
      <c r="Z26" s="486"/>
      <c r="AA26" s="486"/>
      <c r="AB26" s="486"/>
      <c r="AC26" s="486"/>
      <c r="AD26" s="486"/>
      <c r="AE26" s="486"/>
      <c r="AF26" s="486"/>
      <c r="AG26" s="486"/>
      <c r="AH26" s="486"/>
      <c r="AI26" s="486"/>
      <c r="AJ26" s="486"/>
      <c r="AK26" s="486"/>
      <c r="AL26" s="486" t="str">
        <f>IF(X26=0, "No", "Yes")</f>
        <v>No</v>
      </c>
      <c r="AM26" s="486"/>
      <c r="AN26" s="486"/>
      <c r="AO26" s="486">
        <f t="shared" si="0"/>
        <v>0</v>
      </c>
      <c r="AP26" s="486"/>
      <c r="AQ26" s="487"/>
      <c r="AR26" s="484"/>
      <c r="AS26" s="484"/>
      <c r="AT26" s="484"/>
      <c r="AU26" s="484"/>
      <c r="AV26" s="484"/>
      <c r="AW26" s="484"/>
      <c r="AX26" s="485"/>
      <c r="AY26" s="5"/>
    </row>
    <row r="27" spans="1:51" ht="15" customHeight="1">
      <c r="A27" s="1"/>
      <c r="B27" s="2"/>
      <c r="C27" s="5"/>
      <c r="D27" s="454"/>
      <c r="E27" s="455"/>
      <c r="F27" s="455"/>
      <c r="G27" s="455"/>
      <c r="H27" s="455"/>
      <c r="I27" s="455"/>
      <c r="J27" s="455"/>
      <c r="K27" s="455"/>
      <c r="L27" s="450" t="str">
        <f>PA!D24</f>
        <v>Company Name</v>
      </c>
      <c r="M27" s="451"/>
      <c r="N27" s="451"/>
      <c r="O27" s="451"/>
      <c r="P27" s="451"/>
      <c r="Q27" s="451"/>
      <c r="R27" s="451"/>
      <c r="S27" s="451"/>
      <c r="T27" s="451"/>
      <c r="U27" s="451"/>
      <c r="V27" s="451"/>
      <c r="W27" s="451"/>
      <c r="X27" s="458">
        <f>PA!D25</f>
        <v>0</v>
      </c>
      <c r="Y27" s="458"/>
      <c r="Z27" s="458"/>
      <c r="AA27" s="458"/>
      <c r="AB27" s="458"/>
      <c r="AC27" s="458"/>
      <c r="AD27" s="458"/>
      <c r="AE27" s="458"/>
      <c r="AF27" s="458"/>
      <c r="AG27" s="458"/>
      <c r="AH27" s="458"/>
      <c r="AI27" s="458"/>
      <c r="AJ27" s="458"/>
      <c r="AK27" s="458"/>
      <c r="AL27" s="458" t="str">
        <f t="shared" ref="AL27:AL31" si="1">IF(X27=0, "No", "Yes")</f>
        <v>No</v>
      </c>
      <c r="AM27" s="458"/>
      <c r="AN27" s="458"/>
      <c r="AO27" s="458">
        <f t="shared" si="0"/>
        <v>0</v>
      </c>
      <c r="AP27" s="458"/>
      <c r="AQ27" s="488"/>
      <c r="AR27" s="484"/>
      <c r="AS27" s="484"/>
      <c r="AT27" s="484"/>
      <c r="AU27" s="484"/>
      <c r="AV27" s="484"/>
      <c r="AW27" s="484"/>
      <c r="AX27" s="485"/>
      <c r="AY27" s="5"/>
    </row>
    <row r="28" spans="1:51" ht="15" customHeight="1">
      <c r="A28" s="1"/>
      <c r="B28" s="2"/>
      <c r="C28" s="5"/>
      <c r="D28" s="454"/>
      <c r="E28" s="455"/>
      <c r="F28" s="455"/>
      <c r="G28" s="455"/>
      <c r="H28" s="455"/>
      <c r="I28" s="455"/>
      <c r="J28" s="455"/>
      <c r="K28" s="455"/>
      <c r="L28" s="446" t="str">
        <f>PA!N24</f>
        <v>Legal Address (As shown on company W9)</v>
      </c>
      <c r="M28" s="447"/>
      <c r="N28" s="447"/>
      <c r="O28" s="447"/>
      <c r="P28" s="447"/>
      <c r="Q28" s="447"/>
      <c r="R28" s="447"/>
      <c r="S28" s="447"/>
      <c r="T28" s="447"/>
      <c r="U28" s="447"/>
      <c r="V28" s="447"/>
      <c r="W28" s="447"/>
      <c r="X28" s="486">
        <f>PA!N25</f>
        <v>0</v>
      </c>
      <c r="Y28" s="486"/>
      <c r="Z28" s="486"/>
      <c r="AA28" s="486"/>
      <c r="AB28" s="486"/>
      <c r="AC28" s="486"/>
      <c r="AD28" s="486"/>
      <c r="AE28" s="486"/>
      <c r="AF28" s="486"/>
      <c r="AG28" s="486"/>
      <c r="AH28" s="486"/>
      <c r="AI28" s="486"/>
      <c r="AJ28" s="486"/>
      <c r="AK28" s="486"/>
      <c r="AL28" s="486" t="str">
        <f t="shared" si="1"/>
        <v>No</v>
      </c>
      <c r="AM28" s="486"/>
      <c r="AN28" s="486"/>
      <c r="AO28" s="486">
        <f t="shared" si="0"/>
        <v>0</v>
      </c>
      <c r="AP28" s="486"/>
      <c r="AQ28" s="487"/>
      <c r="AR28" s="484"/>
      <c r="AS28" s="484"/>
      <c r="AT28" s="484"/>
      <c r="AU28" s="484"/>
      <c r="AV28" s="484"/>
      <c r="AW28" s="484"/>
      <c r="AX28" s="485"/>
      <c r="AY28" s="5"/>
    </row>
    <row r="29" spans="1:51" ht="15" customHeight="1">
      <c r="A29" s="1"/>
      <c r="B29" s="2"/>
      <c r="C29" s="5"/>
      <c r="D29" s="454"/>
      <c r="E29" s="455"/>
      <c r="F29" s="455"/>
      <c r="G29" s="455"/>
      <c r="H29" s="455"/>
      <c r="I29" s="455"/>
      <c r="J29" s="455"/>
      <c r="K29" s="455"/>
      <c r="L29" s="450" t="str">
        <f>PA!AE24</f>
        <v>City</v>
      </c>
      <c r="M29" s="451"/>
      <c r="N29" s="451"/>
      <c r="O29" s="451"/>
      <c r="P29" s="451"/>
      <c r="Q29" s="451"/>
      <c r="R29" s="451"/>
      <c r="S29" s="451"/>
      <c r="T29" s="451"/>
      <c r="U29" s="451"/>
      <c r="V29" s="451"/>
      <c r="W29" s="451"/>
      <c r="X29" s="458">
        <f>PA!AE25</f>
        <v>0</v>
      </c>
      <c r="Y29" s="458"/>
      <c r="Z29" s="458"/>
      <c r="AA29" s="458"/>
      <c r="AB29" s="458"/>
      <c r="AC29" s="458"/>
      <c r="AD29" s="458"/>
      <c r="AE29" s="458"/>
      <c r="AF29" s="458"/>
      <c r="AG29" s="458"/>
      <c r="AH29" s="458"/>
      <c r="AI29" s="458"/>
      <c r="AJ29" s="458"/>
      <c r="AK29" s="458"/>
      <c r="AL29" s="458" t="str">
        <f t="shared" si="1"/>
        <v>No</v>
      </c>
      <c r="AM29" s="458"/>
      <c r="AN29" s="458"/>
      <c r="AO29" s="458">
        <f t="shared" si="0"/>
        <v>0</v>
      </c>
      <c r="AP29" s="458"/>
      <c r="AQ29" s="488"/>
      <c r="AR29" s="484"/>
      <c r="AS29" s="484"/>
      <c r="AT29" s="484"/>
      <c r="AU29" s="484"/>
      <c r="AV29" s="484"/>
      <c r="AW29" s="484"/>
      <c r="AX29" s="485"/>
      <c r="AY29" s="5"/>
    </row>
    <row r="30" spans="1:51" ht="15" customHeight="1">
      <c r="A30" s="1"/>
      <c r="B30" s="2"/>
      <c r="C30" s="5"/>
      <c r="D30" s="454"/>
      <c r="E30" s="455"/>
      <c r="F30" s="455"/>
      <c r="G30" s="455"/>
      <c r="H30" s="455"/>
      <c r="I30" s="455"/>
      <c r="J30" s="455"/>
      <c r="K30" s="455"/>
      <c r="L30" s="446" t="str">
        <f>PA!AO24</f>
        <v>State</v>
      </c>
      <c r="M30" s="447"/>
      <c r="N30" s="447"/>
      <c r="O30" s="447"/>
      <c r="P30" s="447"/>
      <c r="Q30" s="447"/>
      <c r="R30" s="447"/>
      <c r="S30" s="447"/>
      <c r="T30" s="447"/>
      <c r="U30" s="447"/>
      <c r="V30" s="447"/>
      <c r="W30" s="447"/>
      <c r="X30" s="486">
        <f>PA!AO25</f>
        <v>0</v>
      </c>
      <c r="Y30" s="486"/>
      <c r="Z30" s="486"/>
      <c r="AA30" s="486"/>
      <c r="AB30" s="486"/>
      <c r="AC30" s="486"/>
      <c r="AD30" s="486"/>
      <c r="AE30" s="486"/>
      <c r="AF30" s="486"/>
      <c r="AG30" s="486"/>
      <c r="AH30" s="486"/>
      <c r="AI30" s="486"/>
      <c r="AJ30" s="486"/>
      <c r="AK30" s="486"/>
      <c r="AL30" s="486" t="str">
        <f t="shared" si="1"/>
        <v>No</v>
      </c>
      <c r="AM30" s="486"/>
      <c r="AN30" s="486"/>
      <c r="AO30" s="486">
        <f t="shared" si="0"/>
        <v>0</v>
      </c>
      <c r="AP30" s="486"/>
      <c r="AQ30" s="487"/>
      <c r="AR30" s="484"/>
      <c r="AS30" s="484"/>
      <c r="AT30" s="484"/>
      <c r="AU30" s="484"/>
      <c r="AV30" s="484"/>
      <c r="AW30" s="484"/>
      <c r="AX30" s="485"/>
      <c r="AY30" s="5"/>
    </row>
    <row r="31" spans="1:51" ht="15" customHeight="1">
      <c r="A31" s="1"/>
      <c r="B31" s="2"/>
      <c r="C31" s="5"/>
      <c r="D31" s="454"/>
      <c r="E31" s="455"/>
      <c r="F31" s="455"/>
      <c r="G31" s="455"/>
      <c r="H31" s="455"/>
      <c r="I31" s="455"/>
      <c r="J31" s="455"/>
      <c r="K31" s="455"/>
      <c r="L31" s="450" t="str">
        <f>PA!AU24</f>
        <v>Zip Code</v>
      </c>
      <c r="M31" s="451"/>
      <c r="N31" s="451"/>
      <c r="O31" s="451"/>
      <c r="P31" s="451"/>
      <c r="Q31" s="451"/>
      <c r="R31" s="451"/>
      <c r="S31" s="451"/>
      <c r="T31" s="451"/>
      <c r="U31" s="451"/>
      <c r="V31" s="451"/>
      <c r="W31" s="451"/>
      <c r="X31" s="458">
        <f>PA!AU25</f>
        <v>0</v>
      </c>
      <c r="Y31" s="458"/>
      <c r="Z31" s="458"/>
      <c r="AA31" s="458"/>
      <c r="AB31" s="458"/>
      <c r="AC31" s="458"/>
      <c r="AD31" s="458"/>
      <c r="AE31" s="458"/>
      <c r="AF31" s="458"/>
      <c r="AG31" s="458"/>
      <c r="AH31" s="458"/>
      <c r="AI31" s="458"/>
      <c r="AJ31" s="458"/>
      <c r="AK31" s="458"/>
      <c r="AL31" s="458" t="str">
        <f t="shared" si="1"/>
        <v>No</v>
      </c>
      <c r="AM31" s="458"/>
      <c r="AN31" s="458"/>
      <c r="AO31" s="458">
        <f t="shared" si="0"/>
        <v>0</v>
      </c>
      <c r="AP31" s="458"/>
      <c r="AQ31" s="488"/>
      <c r="AR31" s="484"/>
      <c r="AS31" s="484"/>
      <c r="AT31" s="484"/>
      <c r="AU31" s="484"/>
      <c r="AV31" s="484"/>
      <c r="AW31" s="484"/>
      <c r="AX31" s="485"/>
      <c r="AY31" s="5"/>
    </row>
    <row r="32" spans="1:51" ht="15" customHeight="1">
      <c r="A32" s="1"/>
      <c r="B32" s="2"/>
      <c r="C32" s="5"/>
      <c r="D32" s="454"/>
      <c r="E32" s="455"/>
      <c r="F32" s="455"/>
      <c r="G32" s="455"/>
      <c r="H32" s="455"/>
      <c r="I32" s="455"/>
      <c r="J32" s="455"/>
      <c r="K32" s="455"/>
      <c r="L32" s="446" t="str">
        <f>PA!O27</f>
        <v>Entergy Representative</v>
      </c>
      <c r="M32" s="447"/>
      <c r="N32" s="447"/>
      <c r="O32" s="447"/>
      <c r="P32" s="447"/>
      <c r="Q32" s="447"/>
      <c r="R32" s="447"/>
      <c r="S32" s="447"/>
      <c r="T32" s="447"/>
      <c r="U32" s="447"/>
      <c r="V32" s="447"/>
      <c r="W32" s="447"/>
      <c r="X32" s="486" t="b">
        <v>0</v>
      </c>
      <c r="Y32" s="486"/>
      <c r="Z32" s="486"/>
      <c r="AA32" s="486"/>
      <c r="AB32" s="486"/>
      <c r="AC32" s="486"/>
      <c r="AD32" s="486"/>
      <c r="AE32" s="486"/>
      <c r="AF32" s="486"/>
      <c r="AG32" s="486"/>
      <c r="AH32" s="486"/>
      <c r="AI32" s="486"/>
      <c r="AJ32" s="486"/>
      <c r="AK32" s="486"/>
      <c r="AL32" s="458" t="str">
        <f>IF(AND(X32=FALSE,X33=FALSE, X34=FALSE,X35=FALSE,X36=FALSE,X37=FALSE, X38=FALSE, X39=FALSE), "No", "Yes")</f>
        <v>No</v>
      </c>
      <c r="AM32" s="458"/>
      <c r="AN32" s="458"/>
      <c r="AO32" s="458">
        <f t="shared" si="0"/>
        <v>0</v>
      </c>
      <c r="AP32" s="458"/>
      <c r="AQ32" s="488"/>
      <c r="AR32" s="484"/>
      <c r="AS32" s="484"/>
      <c r="AT32" s="484"/>
      <c r="AU32" s="484"/>
      <c r="AV32" s="484"/>
      <c r="AW32" s="484"/>
      <c r="AX32" s="485"/>
      <c r="AY32" s="5"/>
    </row>
    <row r="33" spans="1:51" ht="15" customHeight="1">
      <c r="A33" s="1"/>
      <c r="B33" s="2"/>
      <c r="C33" s="5"/>
      <c r="D33" s="454"/>
      <c r="E33" s="455"/>
      <c r="F33" s="455"/>
      <c r="G33" s="455"/>
      <c r="H33" s="455"/>
      <c r="I33" s="455"/>
      <c r="J33" s="455"/>
      <c r="K33" s="455"/>
      <c r="L33" s="450" t="str">
        <f>PA!O30</f>
        <v>Online Ads</v>
      </c>
      <c r="M33" s="451"/>
      <c r="N33" s="451"/>
      <c r="O33" s="451"/>
      <c r="P33" s="451"/>
      <c r="Q33" s="451"/>
      <c r="R33" s="451"/>
      <c r="S33" s="451"/>
      <c r="T33" s="451"/>
      <c r="U33" s="451"/>
      <c r="V33" s="451"/>
      <c r="W33" s="451"/>
      <c r="X33" s="458" t="b">
        <v>0</v>
      </c>
      <c r="Y33" s="458"/>
      <c r="Z33" s="458"/>
      <c r="AA33" s="458"/>
      <c r="AB33" s="458"/>
      <c r="AC33" s="458"/>
      <c r="AD33" s="458"/>
      <c r="AE33" s="458"/>
      <c r="AF33" s="458"/>
      <c r="AG33" s="458"/>
      <c r="AH33" s="458"/>
      <c r="AI33" s="458"/>
      <c r="AJ33" s="458"/>
      <c r="AK33" s="458"/>
      <c r="AL33" s="458"/>
      <c r="AM33" s="458"/>
      <c r="AN33" s="458"/>
      <c r="AO33" s="458"/>
      <c r="AP33" s="458"/>
      <c r="AQ33" s="488"/>
      <c r="AR33" s="484"/>
      <c r="AS33" s="484"/>
      <c r="AT33" s="484"/>
      <c r="AU33" s="484"/>
      <c r="AV33" s="484"/>
      <c r="AW33" s="484"/>
      <c r="AX33" s="485"/>
      <c r="AY33" s="5"/>
    </row>
    <row r="34" spans="1:51" ht="15" customHeight="1">
      <c r="A34" s="1"/>
      <c r="B34" s="2"/>
      <c r="C34" s="5"/>
      <c r="D34" s="454"/>
      <c r="E34" s="455"/>
      <c r="F34" s="455"/>
      <c r="G34" s="455"/>
      <c r="H34" s="455"/>
      <c r="I34" s="455"/>
      <c r="J34" s="455"/>
      <c r="K34" s="455"/>
      <c r="L34" s="446" t="str">
        <f>PA!V27</f>
        <v>Trade Ally</v>
      </c>
      <c r="M34" s="447"/>
      <c r="N34" s="447"/>
      <c r="O34" s="447"/>
      <c r="P34" s="447"/>
      <c r="Q34" s="447"/>
      <c r="R34" s="447"/>
      <c r="S34" s="447"/>
      <c r="T34" s="447"/>
      <c r="U34" s="447"/>
      <c r="V34" s="447"/>
      <c r="W34" s="447"/>
      <c r="X34" s="486" t="b">
        <v>0</v>
      </c>
      <c r="Y34" s="486"/>
      <c r="Z34" s="486"/>
      <c r="AA34" s="486"/>
      <c r="AB34" s="486"/>
      <c r="AC34" s="486"/>
      <c r="AD34" s="486"/>
      <c r="AE34" s="486"/>
      <c r="AF34" s="486"/>
      <c r="AG34" s="486"/>
      <c r="AH34" s="486"/>
      <c r="AI34" s="486"/>
      <c r="AJ34" s="486"/>
      <c r="AK34" s="486"/>
      <c r="AL34" s="458"/>
      <c r="AM34" s="458"/>
      <c r="AN34" s="458"/>
      <c r="AO34" s="458"/>
      <c r="AP34" s="458"/>
      <c r="AQ34" s="488"/>
      <c r="AR34" s="484"/>
      <c r="AS34" s="484"/>
      <c r="AT34" s="484"/>
      <c r="AU34" s="484"/>
      <c r="AV34" s="484"/>
      <c r="AW34" s="484"/>
      <c r="AX34" s="485"/>
      <c r="AY34" s="5"/>
    </row>
    <row r="35" spans="1:51" ht="15" customHeight="1">
      <c r="A35" s="1"/>
      <c r="B35" s="2"/>
      <c r="C35" s="5"/>
      <c r="D35" s="454"/>
      <c r="E35" s="455"/>
      <c r="F35" s="455"/>
      <c r="G35" s="455"/>
      <c r="H35" s="455"/>
      <c r="I35" s="455"/>
      <c r="J35" s="455"/>
      <c r="K35" s="455"/>
      <c r="L35" s="450" t="str">
        <f>PA!V30</f>
        <v>Social Media</v>
      </c>
      <c r="M35" s="451"/>
      <c r="N35" s="451"/>
      <c r="O35" s="451"/>
      <c r="P35" s="451"/>
      <c r="Q35" s="451"/>
      <c r="R35" s="451"/>
      <c r="S35" s="451"/>
      <c r="T35" s="451"/>
      <c r="U35" s="451"/>
      <c r="V35" s="451"/>
      <c r="W35" s="451"/>
      <c r="X35" s="458" t="b">
        <v>0</v>
      </c>
      <c r="Y35" s="458"/>
      <c r="Z35" s="458"/>
      <c r="AA35" s="458"/>
      <c r="AB35" s="458"/>
      <c r="AC35" s="458"/>
      <c r="AD35" s="458"/>
      <c r="AE35" s="458"/>
      <c r="AF35" s="458"/>
      <c r="AG35" s="458"/>
      <c r="AH35" s="458"/>
      <c r="AI35" s="458"/>
      <c r="AJ35" s="458"/>
      <c r="AK35" s="458"/>
      <c r="AL35" s="458"/>
      <c r="AM35" s="458"/>
      <c r="AN35" s="458"/>
      <c r="AO35" s="458"/>
      <c r="AP35" s="458"/>
      <c r="AQ35" s="488"/>
      <c r="AR35" s="484"/>
      <c r="AS35" s="484"/>
      <c r="AT35" s="484"/>
      <c r="AU35" s="484"/>
      <c r="AV35" s="484"/>
      <c r="AW35" s="484"/>
      <c r="AX35" s="485"/>
      <c r="AY35" s="5"/>
    </row>
    <row r="36" spans="1:51" ht="15" customHeight="1">
      <c r="A36" s="1"/>
      <c r="B36" s="2"/>
      <c r="C36" s="5"/>
      <c r="D36" s="454"/>
      <c r="E36" s="455"/>
      <c r="F36" s="455"/>
      <c r="G36" s="455"/>
      <c r="H36" s="455"/>
      <c r="I36" s="455"/>
      <c r="J36" s="455"/>
      <c r="K36" s="455"/>
      <c r="L36" s="446" t="str">
        <f>PA!AC27</f>
        <v>Magazine /Newspaper Ad</v>
      </c>
      <c r="M36" s="447"/>
      <c r="N36" s="447"/>
      <c r="O36" s="447"/>
      <c r="P36" s="447"/>
      <c r="Q36" s="447"/>
      <c r="R36" s="447"/>
      <c r="S36" s="447"/>
      <c r="T36" s="447"/>
      <c r="U36" s="447"/>
      <c r="V36" s="447"/>
      <c r="W36" s="447"/>
      <c r="X36" s="486" t="b">
        <v>0</v>
      </c>
      <c r="Y36" s="486"/>
      <c r="Z36" s="486"/>
      <c r="AA36" s="486"/>
      <c r="AB36" s="486"/>
      <c r="AC36" s="486"/>
      <c r="AD36" s="486"/>
      <c r="AE36" s="486"/>
      <c r="AF36" s="486"/>
      <c r="AG36" s="486"/>
      <c r="AH36" s="486"/>
      <c r="AI36" s="486"/>
      <c r="AJ36" s="486"/>
      <c r="AK36" s="486"/>
      <c r="AL36" s="458"/>
      <c r="AM36" s="458"/>
      <c r="AN36" s="458"/>
      <c r="AO36" s="458"/>
      <c r="AP36" s="458"/>
      <c r="AQ36" s="488"/>
      <c r="AR36" s="484"/>
      <c r="AS36" s="484"/>
      <c r="AT36" s="484"/>
      <c r="AU36" s="484"/>
      <c r="AV36" s="484"/>
      <c r="AW36" s="484"/>
      <c r="AX36" s="485"/>
      <c r="AY36" s="5"/>
    </row>
    <row r="37" spans="1:51" ht="15" customHeight="1">
      <c r="A37" s="1"/>
      <c r="B37" s="2"/>
      <c r="C37" s="5"/>
      <c r="D37" s="454"/>
      <c r="E37" s="455"/>
      <c r="F37" s="455"/>
      <c r="G37" s="455"/>
      <c r="H37" s="455"/>
      <c r="I37" s="455"/>
      <c r="J37" s="455"/>
      <c r="K37" s="455"/>
      <c r="L37" s="450" t="str">
        <f>PA!AC30</f>
        <v>Word of Mouth</v>
      </c>
      <c r="M37" s="451"/>
      <c r="N37" s="451"/>
      <c r="O37" s="451"/>
      <c r="P37" s="451"/>
      <c r="Q37" s="451"/>
      <c r="R37" s="451"/>
      <c r="S37" s="451"/>
      <c r="T37" s="451"/>
      <c r="U37" s="451"/>
      <c r="V37" s="451"/>
      <c r="W37" s="451"/>
      <c r="X37" s="458" t="b">
        <v>0</v>
      </c>
      <c r="Y37" s="458"/>
      <c r="Z37" s="458"/>
      <c r="AA37" s="458"/>
      <c r="AB37" s="458"/>
      <c r="AC37" s="458"/>
      <c r="AD37" s="458"/>
      <c r="AE37" s="458"/>
      <c r="AF37" s="458"/>
      <c r="AG37" s="458"/>
      <c r="AH37" s="458"/>
      <c r="AI37" s="458"/>
      <c r="AJ37" s="458"/>
      <c r="AK37" s="458"/>
      <c r="AL37" s="458"/>
      <c r="AM37" s="458"/>
      <c r="AN37" s="458"/>
      <c r="AO37" s="458"/>
      <c r="AP37" s="458"/>
      <c r="AQ37" s="488"/>
      <c r="AR37" s="484"/>
      <c r="AS37" s="484"/>
      <c r="AT37" s="484"/>
      <c r="AU37" s="484"/>
      <c r="AV37" s="484"/>
      <c r="AW37" s="484"/>
      <c r="AX37" s="485"/>
      <c r="AY37" s="5"/>
    </row>
    <row r="38" spans="1:51" ht="15" customHeight="1">
      <c r="A38" s="1"/>
      <c r="B38" s="2"/>
      <c r="C38" s="5"/>
      <c r="D38" s="454"/>
      <c r="E38" s="455"/>
      <c r="F38" s="455"/>
      <c r="G38" s="455"/>
      <c r="H38" s="455"/>
      <c r="I38" s="455"/>
      <c r="J38" s="455"/>
      <c r="K38" s="455"/>
      <c r="L38" s="446" t="str">
        <f>PA!AJ27</f>
        <v>Billboard</v>
      </c>
      <c r="M38" s="447"/>
      <c r="N38" s="447"/>
      <c r="O38" s="447"/>
      <c r="P38" s="447"/>
      <c r="Q38" s="447"/>
      <c r="R38" s="447"/>
      <c r="S38" s="447"/>
      <c r="T38" s="447"/>
      <c r="U38" s="447"/>
      <c r="V38" s="447"/>
      <c r="W38" s="447"/>
      <c r="X38" s="486" t="b">
        <v>0</v>
      </c>
      <c r="Y38" s="486"/>
      <c r="Z38" s="486"/>
      <c r="AA38" s="486"/>
      <c r="AB38" s="486"/>
      <c r="AC38" s="486"/>
      <c r="AD38" s="486"/>
      <c r="AE38" s="486"/>
      <c r="AF38" s="486"/>
      <c r="AG38" s="486"/>
      <c r="AH38" s="486"/>
      <c r="AI38" s="486"/>
      <c r="AJ38" s="486"/>
      <c r="AK38" s="486"/>
      <c r="AL38" s="458"/>
      <c r="AM38" s="458"/>
      <c r="AN38" s="458"/>
      <c r="AO38" s="458"/>
      <c r="AP38" s="458"/>
      <c r="AQ38" s="488"/>
      <c r="AR38" s="484"/>
      <c r="AS38" s="484"/>
      <c r="AT38" s="484"/>
      <c r="AU38" s="484"/>
      <c r="AV38" s="484"/>
      <c r="AW38" s="484"/>
      <c r="AX38" s="485"/>
      <c r="AY38" s="5"/>
    </row>
    <row r="39" spans="1:51" ht="15" customHeight="1">
      <c r="A39" s="1"/>
      <c r="B39" s="2"/>
      <c r="C39" s="5"/>
      <c r="D39" s="454"/>
      <c r="E39" s="455"/>
      <c r="F39" s="455"/>
      <c r="G39" s="455"/>
      <c r="H39" s="455"/>
      <c r="I39" s="455"/>
      <c r="J39" s="455"/>
      <c r="K39" s="455"/>
      <c r="L39" s="450" t="str">
        <f>PA!AJ30</f>
        <v>Other</v>
      </c>
      <c r="M39" s="451"/>
      <c r="N39" s="451"/>
      <c r="O39" s="451"/>
      <c r="P39" s="451"/>
      <c r="Q39" s="451"/>
      <c r="R39" s="451"/>
      <c r="S39" s="451"/>
      <c r="T39" s="451"/>
      <c r="U39" s="451"/>
      <c r="V39" s="451"/>
      <c r="W39" s="451"/>
      <c r="X39" s="458" t="b">
        <v>0</v>
      </c>
      <c r="Y39" s="458"/>
      <c r="Z39" s="458"/>
      <c r="AA39" s="458"/>
      <c r="AB39" s="458"/>
      <c r="AC39" s="458"/>
      <c r="AD39" s="458"/>
      <c r="AE39" s="458"/>
      <c r="AF39" s="458"/>
      <c r="AG39" s="458"/>
      <c r="AH39" s="458"/>
      <c r="AI39" s="458"/>
      <c r="AJ39" s="458"/>
      <c r="AK39" s="458"/>
      <c r="AL39" s="458"/>
      <c r="AM39" s="458"/>
      <c r="AN39" s="458"/>
      <c r="AO39" s="458"/>
      <c r="AP39" s="458"/>
      <c r="AQ39" s="488"/>
      <c r="AR39" s="484"/>
      <c r="AS39" s="484"/>
      <c r="AT39" s="484"/>
      <c r="AU39" s="484"/>
      <c r="AV39" s="484"/>
      <c r="AW39" s="484"/>
      <c r="AX39" s="485"/>
      <c r="AY39" s="5"/>
    </row>
    <row r="40" spans="1:51" ht="15" customHeight="1">
      <c r="A40" s="1"/>
      <c r="B40" s="2"/>
      <c r="C40" s="5"/>
      <c r="D40" s="454"/>
      <c r="E40" s="455"/>
      <c r="F40" s="455"/>
      <c r="G40" s="455"/>
      <c r="H40" s="455"/>
      <c r="I40" s="455"/>
      <c r="J40" s="455"/>
      <c r="K40" s="455"/>
      <c r="L40" s="446" t="str">
        <f>PA!AO27</f>
        <v xml:space="preserve">If "Other" is selected for the question "How did you hear about us?", Please fill the information box below </v>
      </c>
      <c r="M40" s="447"/>
      <c r="N40" s="447"/>
      <c r="O40" s="447"/>
      <c r="P40" s="447"/>
      <c r="Q40" s="447"/>
      <c r="R40" s="447"/>
      <c r="S40" s="447"/>
      <c r="T40" s="447"/>
      <c r="U40" s="447"/>
      <c r="V40" s="447"/>
      <c r="W40" s="447"/>
      <c r="X40" s="486" t="str">
        <f>IF(X39=TRUE, PA!AO30, "N/A")</f>
        <v>N/A</v>
      </c>
      <c r="Y40" s="486"/>
      <c r="Z40" s="486"/>
      <c r="AA40" s="486"/>
      <c r="AB40" s="486"/>
      <c r="AC40" s="486"/>
      <c r="AD40" s="486"/>
      <c r="AE40" s="486"/>
      <c r="AF40" s="486"/>
      <c r="AG40" s="486"/>
      <c r="AH40" s="486"/>
      <c r="AI40" s="486"/>
      <c r="AJ40" s="486"/>
      <c r="AK40" s="486"/>
      <c r="AL40" s="486" t="str">
        <f>IF(AND(X39=TRUE, X40=0), "No", "Yes")</f>
        <v>Yes</v>
      </c>
      <c r="AM40" s="486"/>
      <c r="AN40" s="486"/>
      <c r="AO40" s="486">
        <f t="shared" si="0"/>
        <v>1</v>
      </c>
      <c r="AP40" s="486"/>
      <c r="AQ40" s="487"/>
      <c r="AR40" s="484"/>
      <c r="AS40" s="484"/>
      <c r="AT40" s="484"/>
      <c r="AU40" s="484"/>
      <c r="AV40" s="484"/>
      <c r="AW40" s="484"/>
      <c r="AX40" s="485"/>
      <c r="AY40" s="5"/>
    </row>
    <row r="41" spans="1:51" ht="15" customHeight="1">
      <c r="A41" s="1"/>
      <c r="B41" s="2"/>
      <c r="C41" s="5"/>
      <c r="D41" s="454"/>
      <c r="E41" s="455"/>
      <c r="F41" s="455"/>
      <c r="G41" s="455"/>
      <c r="H41" s="455"/>
      <c r="I41" s="455"/>
      <c r="J41" s="455"/>
      <c r="K41" s="455"/>
      <c r="L41" s="450" t="str">
        <f>PA!D33</f>
        <v>Will this be a Publicly Funded Institution?</v>
      </c>
      <c r="M41" s="451"/>
      <c r="N41" s="451"/>
      <c r="O41" s="451"/>
      <c r="P41" s="451"/>
      <c r="Q41" s="451"/>
      <c r="R41" s="451"/>
      <c r="S41" s="451"/>
      <c r="T41" s="451"/>
      <c r="U41" s="451"/>
      <c r="V41" s="451"/>
      <c r="W41" s="451"/>
      <c r="X41" s="458">
        <f>PA!D34</f>
        <v>0</v>
      </c>
      <c r="Y41" s="458"/>
      <c r="Z41" s="458"/>
      <c r="AA41" s="458"/>
      <c r="AB41" s="458"/>
      <c r="AC41" s="458"/>
      <c r="AD41" s="458"/>
      <c r="AE41" s="458"/>
      <c r="AF41" s="458"/>
      <c r="AG41" s="458"/>
      <c r="AH41" s="458"/>
      <c r="AI41" s="458"/>
      <c r="AJ41" s="458"/>
      <c r="AK41" s="458"/>
      <c r="AL41" s="458" t="str">
        <f t="shared" ref="AL41:AL42" si="2">IF(X41=0, "No", "Yes")</f>
        <v>No</v>
      </c>
      <c r="AM41" s="458"/>
      <c r="AN41" s="458"/>
      <c r="AO41" s="458">
        <f t="shared" si="0"/>
        <v>0</v>
      </c>
      <c r="AP41" s="458"/>
      <c r="AQ41" s="488"/>
      <c r="AR41" s="484"/>
      <c r="AS41" s="484"/>
      <c r="AT41" s="484"/>
      <c r="AU41" s="484"/>
      <c r="AV41" s="484"/>
      <c r="AW41" s="484"/>
      <c r="AX41" s="485"/>
      <c r="AY41" s="5"/>
    </row>
    <row r="42" spans="1:51" ht="15" customHeight="1">
      <c r="A42" s="1"/>
      <c r="B42" s="2"/>
      <c r="C42" s="5"/>
      <c r="D42" s="454"/>
      <c r="E42" s="455"/>
      <c r="F42" s="455"/>
      <c r="G42" s="455"/>
      <c r="H42" s="455"/>
      <c r="I42" s="455"/>
      <c r="J42" s="455"/>
      <c r="K42" s="455"/>
      <c r="L42" s="446" t="str">
        <f>PA!R33</f>
        <v>Will this be a Customer DBE?</v>
      </c>
      <c r="M42" s="447"/>
      <c r="N42" s="447"/>
      <c r="O42" s="447"/>
      <c r="P42" s="447"/>
      <c r="Q42" s="447"/>
      <c r="R42" s="447"/>
      <c r="S42" s="447"/>
      <c r="T42" s="447"/>
      <c r="U42" s="447"/>
      <c r="V42" s="447"/>
      <c r="W42" s="447"/>
      <c r="X42" s="486">
        <f>PA!R34</f>
        <v>0</v>
      </c>
      <c r="Y42" s="486"/>
      <c r="Z42" s="486"/>
      <c r="AA42" s="486"/>
      <c r="AB42" s="486"/>
      <c r="AC42" s="486"/>
      <c r="AD42" s="486"/>
      <c r="AE42" s="486"/>
      <c r="AF42" s="486"/>
      <c r="AG42" s="486"/>
      <c r="AH42" s="486"/>
      <c r="AI42" s="486"/>
      <c r="AJ42" s="486"/>
      <c r="AK42" s="486"/>
      <c r="AL42" s="486" t="str">
        <f t="shared" si="2"/>
        <v>No</v>
      </c>
      <c r="AM42" s="486"/>
      <c r="AN42" s="486"/>
      <c r="AO42" s="486">
        <f t="shared" si="0"/>
        <v>0</v>
      </c>
      <c r="AP42" s="486"/>
      <c r="AQ42" s="487"/>
      <c r="AR42" s="484"/>
      <c r="AS42" s="484"/>
      <c r="AT42" s="484"/>
      <c r="AU42" s="484"/>
      <c r="AV42" s="484"/>
      <c r="AW42" s="484"/>
      <c r="AX42" s="485"/>
      <c r="AY42" s="5"/>
    </row>
    <row r="43" spans="1:51" ht="15" customHeight="1">
      <c r="A43" s="1"/>
      <c r="B43" s="2"/>
      <c r="C43" s="5"/>
      <c r="D43" s="454"/>
      <c r="E43" s="455"/>
      <c r="F43" s="455"/>
      <c r="G43" s="455"/>
      <c r="H43" s="455"/>
      <c r="I43" s="455"/>
      <c r="J43" s="455"/>
      <c r="K43" s="455"/>
      <c r="L43" s="450" t="str">
        <f>PA!AA33</f>
        <v>Customer Account DBE Type</v>
      </c>
      <c r="M43" s="451"/>
      <c r="N43" s="451"/>
      <c r="O43" s="451"/>
      <c r="P43" s="451"/>
      <c r="Q43" s="451"/>
      <c r="R43" s="451"/>
      <c r="S43" s="451"/>
      <c r="T43" s="451"/>
      <c r="U43" s="451"/>
      <c r="V43" s="451"/>
      <c r="W43" s="451"/>
      <c r="X43" s="458" t="str">
        <f>IF(X42="Yes", PA!AA34, "N/A")</f>
        <v>N/A</v>
      </c>
      <c r="Y43" s="458"/>
      <c r="Z43" s="458"/>
      <c r="AA43" s="458"/>
      <c r="AB43" s="458"/>
      <c r="AC43" s="458"/>
      <c r="AD43" s="458"/>
      <c r="AE43" s="458"/>
      <c r="AF43" s="458"/>
      <c r="AG43" s="458"/>
      <c r="AH43" s="458"/>
      <c r="AI43" s="458"/>
      <c r="AJ43" s="458"/>
      <c r="AK43" s="458"/>
      <c r="AL43" s="458" t="str">
        <f>IF(AND(X42="Yes", X43=0), "No", "Yes")</f>
        <v>Yes</v>
      </c>
      <c r="AM43" s="458"/>
      <c r="AN43" s="458"/>
      <c r="AO43" s="458">
        <f t="shared" si="0"/>
        <v>1</v>
      </c>
      <c r="AP43" s="458"/>
      <c r="AQ43" s="488"/>
      <c r="AR43" s="484"/>
      <c r="AS43" s="484"/>
      <c r="AT43" s="484"/>
      <c r="AU43" s="484"/>
      <c r="AV43" s="484"/>
      <c r="AW43" s="484"/>
      <c r="AX43" s="485"/>
      <c r="AY43" s="5"/>
    </row>
    <row r="44" spans="1:51" ht="15" customHeight="1">
      <c r="A44" s="1"/>
      <c r="B44" s="2"/>
      <c r="C44" s="5"/>
      <c r="D44" s="454"/>
      <c r="E44" s="455"/>
      <c r="F44" s="455"/>
      <c r="G44" s="455"/>
      <c r="H44" s="455"/>
      <c r="I44" s="455"/>
      <c r="J44" s="455"/>
      <c r="K44" s="455"/>
      <c r="L44" s="452" t="str">
        <f>PA!AO33</f>
        <v>If "Other" is selected, please fill</v>
      </c>
      <c r="M44" s="453"/>
      <c r="N44" s="453"/>
      <c r="O44" s="453"/>
      <c r="P44" s="453"/>
      <c r="Q44" s="453"/>
      <c r="R44" s="453"/>
      <c r="S44" s="453"/>
      <c r="T44" s="453"/>
      <c r="U44" s="453"/>
      <c r="V44" s="453"/>
      <c r="W44" s="453"/>
      <c r="X44" s="489" t="str">
        <f>IF(X43="Other", PA!AO30, "Not Applicable")</f>
        <v>Not Applicable</v>
      </c>
      <c r="Y44" s="489"/>
      <c r="Z44" s="489"/>
      <c r="AA44" s="489"/>
      <c r="AB44" s="489"/>
      <c r="AC44" s="489"/>
      <c r="AD44" s="489"/>
      <c r="AE44" s="489"/>
      <c r="AF44" s="489"/>
      <c r="AG44" s="489"/>
      <c r="AH44" s="489"/>
      <c r="AI44" s="489"/>
      <c r="AJ44" s="489"/>
      <c r="AK44" s="489"/>
      <c r="AL44" s="489" t="str">
        <f>IF(AND(X43="Other", X44=0), "No", "Yes")</f>
        <v>Yes</v>
      </c>
      <c r="AM44" s="489"/>
      <c r="AN44" s="489"/>
      <c r="AO44" s="489">
        <f t="shared" si="0"/>
        <v>1</v>
      </c>
      <c r="AP44" s="489"/>
      <c r="AQ44" s="490"/>
      <c r="AR44" s="484"/>
      <c r="AS44" s="484"/>
      <c r="AT44" s="484"/>
      <c r="AU44" s="484"/>
      <c r="AV44" s="484"/>
      <c r="AW44" s="484"/>
      <c r="AX44" s="485"/>
      <c r="AY44" s="5"/>
    </row>
    <row r="45" spans="1:51" ht="15" customHeight="1">
      <c r="A45" s="1"/>
      <c r="B45" s="2"/>
      <c r="C45" s="5"/>
      <c r="D45" s="62"/>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8"/>
      <c r="AM45" s="58"/>
      <c r="AN45" s="58"/>
      <c r="AO45" s="478">
        <f>SUM(AO47:AQ60)</f>
        <v>6</v>
      </c>
      <c r="AP45" s="478"/>
      <c r="AQ45" s="478"/>
      <c r="AR45" s="480" t="str">
        <f>IF(AO45=14, "Complete", "Incomplete")</f>
        <v>Incomplete</v>
      </c>
      <c r="AS45" s="480"/>
      <c r="AT45" s="480"/>
      <c r="AU45" s="480"/>
      <c r="AV45" s="480"/>
      <c r="AW45" s="480"/>
      <c r="AX45" s="481"/>
      <c r="AY45" s="5"/>
    </row>
    <row r="46" spans="1:51" ht="15" customHeight="1">
      <c r="A46" s="1"/>
      <c r="B46" s="2"/>
      <c r="C46" s="5"/>
      <c r="D46" s="63"/>
      <c r="E46" s="60"/>
      <c r="F46" s="60"/>
      <c r="G46" s="60"/>
      <c r="H46" s="60"/>
      <c r="I46" s="60"/>
      <c r="J46" s="60"/>
      <c r="K46" s="60"/>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109"/>
      <c r="AM46" s="109"/>
      <c r="AN46" s="109"/>
      <c r="AO46" s="458"/>
      <c r="AP46" s="458"/>
      <c r="AQ46" s="458"/>
      <c r="AR46" s="482"/>
      <c r="AS46" s="482"/>
      <c r="AT46" s="482"/>
      <c r="AU46" s="482"/>
      <c r="AV46" s="482"/>
      <c r="AW46" s="482"/>
      <c r="AX46" s="483"/>
      <c r="AY46" s="5"/>
    </row>
    <row r="47" spans="1:51" ht="15" customHeight="1">
      <c r="A47" s="1"/>
      <c r="B47" s="2"/>
      <c r="C47" s="5"/>
      <c r="D47" s="501" t="str">
        <f>PA!D37</f>
        <v>Customer Information</v>
      </c>
      <c r="E47" s="463"/>
      <c r="F47" s="463"/>
      <c r="G47" s="463"/>
      <c r="H47" s="463"/>
      <c r="I47" s="463"/>
      <c r="J47" s="463"/>
      <c r="K47" s="463"/>
      <c r="L47" s="447" t="str">
        <f>PA!D40</f>
        <v>First Name</v>
      </c>
      <c r="M47" s="447"/>
      <c r="N47" s="447"/>
      <c r="O47" s="447"/>
      <c r="P47" s="447"/>
      <c r="Q47" s="447"/>
      <c r="R47" s="447"/>
      <c r="S47" s="447"/>
      <c r="T47" s="447"/>
      <c r="U47" s="447"/>
      <c r="V47" s="447"/>
      <c r="W47" s="447"/>
      <c r="X47" s="486">
        <f>PA!D41</f>
        <v>0</v>
      </c>
      <c r="Y47" s="486"/>
      <c r="Z47" s="486"/>
      <c r="AA47" s="486"/>
      <c r="AB47" s="486"/>
      <c r="AC47" s="486"/>
      <c r="AD47" s="486"/>
      <c r="AE47" s="486"/>
      <c r="AF47" s="486"/>
      <c r="AG47" s="486"/>
      <c r="AH47" s="486"/>
      <c r="AI47" s="486"/>
      <c r="AJ47" s="486"/>
      <c r="AK47" s="486"/>
      <c r="AL47" s="486" t="str">
        <f t="shared" ref="AL47:AL53" si="3">IF(X47=0, "No", "Yes")</f>
        <v>No</v>
      </c>
      <c r="AM47" s="486"/>
      <c r="AN47" s="486"/>
      <c r="AO47" s="486">
        <f t="shared" ref="AO47:AO58" si="4">IF(AL47="Yes",1,0)</f>
        <v>0</v>
      </c>
      <c r="AP47" s="486"/>
      <c r="AQ47" s="486"/>
      <c r="AR47" s="484"/>
      <c r="AS47" s="484"/>
      <c r="AT47" s="484"/>
      <c r="AU47" s="484"/>
      <c r="AV47" s="484"/>
      <c r="AW47" s="484"/>
      <c r="AX47" s="485"/>
      <c r="AY47" s="5"/>
    </row>
    <row r="48" spans="1:51" ht="15" customHeight="1">
      <c r="A48" s="1"/>
      <c r="B48" s="2"/>
      <c r="C48" s="5"/>
      <c r="D48" s="454"/>
      <c r="E48" s="455"/>
      <c r="F48" s="455"/>
      <c r="G48" s="455"/>
      <c r="H48" s="455"/>
      <c r="I48" s="455"/>
      <c r="J48" s="455"/>
      <c r="K48" s="455"/>
      <c r="L48" s="451" t="str">
        <f>PA!I40</f>
        <v>Last Name</v>
      </c>
      <c r="M48" s="451"/>
      <c r="N48" s="451"/>
      <c r="O48" s="451"/>
      <c r="P48" s="451"/>
      <c r="Q48" s="451"/>
      <c r="R48" s="451"/>
      <c r="S48" s="451"/>
      <c r="T48" s="451"/>
      <c r="U48" s="451"/>
      <c r="V48" s="451"/>
      <c r="W48" s="451"/>
      <c r="X48" s="458">
        <f>PA!I41</f>
        <v>0</v>
      </c>
      <c r="Y48" s="458"/>
      <c r="Z48" s="458"/>
      <c r="AA48" s="458"/>
      <c r="AB48" s="458"/>
      <c r="AC48" s="458"/>
      <c r="AD48" s="458"/>
      <c r="AE48" s="458"/>
      <c r="AF48" s="458"/>
      <c r="AG48" s="458"/>
      <c r="AH48" s="458"/>
      <c r="AI48" s="458"/>
      <c r="AJ48" s="458"/>
      <c r="AK48" s="458"/>
      <c r="AL48" s="458" t="str">
        <f t="shared" si="3"/>
        <v>No</v>
      </c>
      <c r="AM48" s="458"/>
      <c r="AN48" s="458"/>
      <c r="AO48" s="458">
        <f t="shared" si="4"/>
        <v>0</v>
      </c>
      <c r="AP48" s="458"/>
      <c r="AQ48" s="458"/>
      <c r="AR48" s="484"/>
      <c r="AS48" s="484"/>
      <c r="AT48" s="484"/>
      <c r="AU48" s="484"/>
      <c r="AV48" s="484"/>
      <c r="AW48" s="484"/>
      <c r="AX48" s="485"/>
      <c r="AY48" s="5"/>
    </row>
    <row r="49" spans="1:51" ht="15" customHeight="1">
      <c r="A49" s="1"/>
      <c r="B49" s="2"/>
      <c r="C49" s="5"/>
      <c r="D49" s="454"/>
      <c r="E49" s="455"/>
      <c r="F49" s="455"/>
      <c r="G49" s="455"/>
      <c r="H49" s="455"/>
      <c r="I49" s="455"/>
      <c r="J49" s="455"/>
      <c r="K49" s="455"/>
      <c r="L49" s="447" t="str">
        <f>PA!N40</f>
        <v>Title</v>
      </c>
      <c r="M49" s="447"/>
      <c r="N49" s="447"/>
      <c r="O49" s="447"/>
      <c r="P49" s="447"/>
      <c r="Q49" s="447"/>
      <c r="R49" s="447"/>
      <c r="S49" s="447"/>
      <c r="T49" s="447"/>
      <c r="U49" s="447"/>
      <c r="V49" s="447"/>
      <c r="W49" s="447"/>
      <c r="X49" s="486">
        <f>PA!N41</f>
        <v>0</v>
      </c>
      <c r="Y49" s="486"/>
      <c r="Z49" s="486"/>
      <c r="AA49" s="486"/>
      <c r="AB49" s="486"/>
      <c r="AC49" s="486"/>
      <c r="AD49" s="486"/>
      <c r="AE49" s="486"/>
      <c r="AF49" s="486"/>
      <c r="AG49" s="486"/>
      <c r="AH49" s="486"/>
      <c r="AI49" s="486"/>
      <c r="AJ49" s="486"/>
      <c r="AK49" s="486"/>
      <c r="AL49" s="486" t="str">
        <f t="shared" si="3"/>
        <v>No</v>
      </c>
      <c r="AM49" s="486"/>
      <c r="AN49" s="486"/>
      <c r="AO49" s="486">
        <f t="shared" si="4"/>
        <v>0</v>
      </c>
      <c r="AP49" s="486"/>
      <c r="AQ49" s="486"/>
      <c r="AR49" s="484"/>
      <c r="AS49" s="484"/>
      <c r="AT49" s="484"/>
      <c r="AU49" s="484"/>
      <c r="AV49" s="484"/>
      <c r="AW49" s="484"/>
      <c r="AX49" s="485"/>
      <c r="AY49" s="5"/>
    </row>
    <row r="50" spans="1:51" ht="15" customHeight="1">
      <c r="A50" s="1"/>
      <c r="B50" s="2"/>
      <c r="C50" s="5"/>
      <c r="D50" s="454"/>
      <c r="E50" s="455"/>
      <c r="F50" s="455"/>
      <c r="G50" s="455"/>
      <c r="H50" s="455"/>
      <c r="I50" s="455"/>
      <c r="J50" s="455"/>
      <c r="K50" s="455"/>
      <c r="L50" s="451" t="str">
        <f>PA!U40</f>
        <v>Phone Number</v>
      </c>
      <c r="M50" s="451"/>
      <c r="N50" s="451"/>
      <c r="O50" s="451"/>
      <c r="P50" s="451"/>
      <c r="Q50" s="451"/>
      <c r="R50" s="451"/>
      <c r="S50" s="451"/>
      <c r="T50" s="451"/>
      <c r="U50" s="451"/>
      <c r="V50" s="451"/>
      <c r="W50" s="451"/>
      <c r="X50" s="458">
        <f>PA!U41</f>
        <v>0</v>
      </c>
      <c r="Y50" s="458"/>
      <c r="Z50" s="458"/>
      <c r="AA50" s="458"/>
      <c r="AB50" s="458"/>
      <c r="AC50" s="458"/>
      <c r="AD50" s="458"/>
      <c r="AE50" s="458"/>
      <c r="AF50" s="458"/>
      <c r="AG50" s="458"/>
      <c r="AH50" s="458"/>
      <c r="AI50" s="458"/>
      <c r="AJ50" s="458"/>
      <c r="AK50" s="458"/>
      <c r="AL50" s="458" t="str">
        <f t="shared" si="3"/>
        <v>No</v>
      </c>
      <c r="AM50" s="458"/>
      <c r="AN50" s="458"/>
      <c r="AO50" s="458">
        <f t="shared" si="4"/>
        <v>0</v>
      </c>
      <c r="AP50" s="458"/>
      <c r="AQ50" s="458"/>
      <c r="AR50" s="484"/>
      <c r="AS50" s="484"/>
      <c r="AT50" s="484"/>
      <c r="AU50" s="484"/>
      <c r="AV50" s="484"/>
      <c r="AW50" s="484"/>
      <c r="AX50" s="485"/>
      <c r="AY50" s="5"/>
    </row>
    <row r="51" spans="1:51" ht="15" customHeight="1">
      <c r="A51" s="1"/>
      <c r="B51" s="2"/>
      <c r="C51" s="5"/>
      <c r="D51" s="454"/>
      <c r="E51" s="455"/>
      <c r="F51" s="455"/>
      <c r="G51" s="455"/>
      <c r="H51" s="455"/>
      <c r="I51" s="455"/>
      <c r="J51" s="455"/>
      <c r="K51" s="455"/>
      <c r="L51" s="447" t="str">
        <f>PA!AA40</f>
        <v>Email Address</v>
      </c>
      <c r="M51" s="447"/>
      <c r="N51" s="447"/>
      <c r="O51" s="447"/>
      <c r="P51" s="447"/>
      <c r="Q51" s="447"/>
      <c r="R51" s="447"/>
      <c r="S51" s="447"/>
      <c r="T51" s="447"/>
      <c r="U51" s="447"/>
      <c r="V51" s="447"/>
      <c r="W51" s="447"/>
      <c r="X51" s="486">
        <f>PA!AA41</f>
        <v>0</v>
      </c>
      <c r="Y51" s="486"/>
      <c r="Z51" s="486"/>
      <c r="AA51" s="486"/>
      <c r="AB51" s="486"/>
      <c r="AC51" s="486"/>
      <c r="AD51" s="486"/>
      <c r="AE51" s="486"/>
      <c r="AF51" s="486"/>
      <c r="AG51" s="486"/>
      <c r="AH51" s="486"/>
      <c r="AI51" s="486"/>
      <c r="AJ51" s="486"/>
      <c r="AK51" s="486"/>
      <c r="AL51" s="486" t="str">
        <f t="shared" si="3"/>
        <v>No</v>
      </c>
      <c r="AM51" s="486"/>
      <c r="AN51" s="486"/>
      <c r="AO51" s="486">
        <f t="shared" si="4"/>
        <v>0</v>
      </c>
      <c r="AP51" s="486"/>
      <c r="AQ51" s="486"/>
      <c r="AR51" s="484"/>
      <c r="AS51" s="484"/>
      <c r="AT51" s="484"/>
      <c r="AU51" s="484"/>
      <c r="AV51" s="484"/>
      <c r="AW51" s="484"/>
      <c r="AX51" s="485"/>
      <c r="AY51" s="5"/>
    </row>
    <row r="52" spans="1:51" ht="15" customHeight="1">
      <c r="A52" s="1"/>
      <c r="B52" s="2"/>
      <c r="C52" s="5"/>
      <c r="D52" s="454"/>
      <c r="E52" s="455"/>
      <c r="F52" s="455"/>
      <c r="G52" s="455"/>
      <c r="H52" s="455"/>
      <c r="I52" s="455"/>
      <c r="J52" s="455"/>
      <c r="K52" s="455"/>
      <c r="L52" s="451" t="str">
        <f>PA!AK40</f>
        <v>Job Site Name</v>
      </c>
      <c r="M52" s="451"/>
      <c r="N52" s="451"/>
      <c r="O52" s="451"/>
      <c r="P52" s="451"/>
      <c r="Q52" s="451"/>
      <c r="R52" s="451"/>
      <c r="S52" s="451"/>
      <c r="T52" s="451"/>
      <c r="U52" s="451"/>
      <c r="V52" s="451"/>
      <c r="W52" s="451"/>
      <c r="X52" s="458">
        <f>PA!AK41</f>
        <v>0</v>
      </c>
      <c r="Y52" s="458"/>
      <c r="Z52" s="458"/>
      <c r="AA52" s="458"/>
      <c r="AB52" s="458"/>
      <c r="AC52" s="458"/>
      <c r="AD52" s="458"/>
      <c r="AE52" s="458"/>
      <c r="AF52" s="458"/>
      <c r="AG52" s="458"/>
      <c r="AH52" s="458"/>
      <c r="AI52" s="458"/>
      <c r="AJ52" s="458"/>
      <c r="AK52" s="458"/>
      <c r="AL52" s="458" t="str">
        <f t="shared" si="3"/>
        <v>No</v>
      </c>
      <c r="AM52" s="458"/>
      <c r="AN52" s="458"/>
      <c r="AO52" s="458">
        <f t="shared" si="4"/>
        <v>0</v>
      </c>
      <c r="AP52" s="458"/>
      <c r="AQ52" s="458"/>
      <c r="AR52" s="484"/>
      <c r="AS52" s="484"/>
      <c r="AT52" s="484"/>
      <c r="AU52" s="484"/>
      <c r="AV52" s="484"/>
      <c r="AW52" s="484"/>
      <c r="AX52" s="485"/>
      <c r="AY52" s="5"/>
    </row>
    <row r="53" spans="1:51" ht="15" customHeight="1">
      <c r="A53" s="1"/>
      <c r="B53" s="2"/>
      <c r="C53" s="5"/>
      <c r="D53" s="454"/>
      <c r="E53" s="455"/>
      <c r="F53" s="455"/>
      <c r="G53" s="455"/>
      <c r="H53" s="455"/>
      <c r="I53" s="455"/>
      <c r="J53" s="455"/>
      <c r="K53" s="455"/>
      <c r="L53" s="447" t="str">
        <f>PA!AQ40</f>
        <v>Job Site Address Available?</v>
      </c>
      <c r="M53" s="447"/>
      <c r="N53" s="447"/>
      <c r="O53" s="447"/>
      <c r="P53" s="447"/>
      <c r="Q53" s="447"/>
      <c r="R53" s="447"/>
      <c r="S53" s="447"/>
      <c r="T53" s="447"/>
      <c r="U53" s="447"/>
      <c r="V53" s="447"/>
      <c r="W53" s="447"/>
      <c r="X53" s="486">
        <f>PA!AQ41</f>
        <v>0</v>
      </c>
      <c r="Y53" s="486"/>
      <c r="Z53" s="486"/>
      <c r="AA53" s="486"/>
      <c r="AB53" s="486"/>
      <c r="AC53" s="486"/>
      <c r="AD53" s="486"/>
      <c r="AE53" s="486"/>
      <c r="AF53" s="486"/>
      <c r="AG53" s="486"/>
      <c r="AH53" s="486"/>
      <c r="AI53" s="486"/>
      <c r="AJ53" s="486"/>
      <c r="AK53" s="486"/>
      <c r="AL53" s="486" t="str">
        <f t="shared" si="3"/>
        <v>No</v>
      </c>
      <c r="AM53" s="486"/>
      <c r="AN53" s="486"/>
      <c r="AO53" s="486">
        <f t="shared" si="4"/>
        <v>0</v>
      </c>
      <c r="AP53" s="486"/>
      <c r="AQ53" s="486"/>
      <c r="AR53" s="484"/>
      <c r="AS53" s="484"/>
      <c r="AT53" s="484"/>
      <c r="AU53" s="484"/>
      <c r="AV53" s="484"/>
      <c r="AW53" s="484"/>
      <c r="AX53" s="485"/>
      <c r="AY53" s="5"/>
    </row>
    <row r="54" spans="1:51" ht="15" customHeight="1">
      <c r="A54" s="1"/>
      <c r="B54" s="2"/>
      <c r="C54" s="5"/>
      <c r="D54" s="454"/>
      <c r="E54" s="455"/>
      <c r="F54" s="455"/>
      <c r="G54" s="455"/>
      <c r="H54" s="455"/>
      <c r="I54" s="455"/>
      <c r="J54" s="455"/>
      <c r="K54" s="455"/>
      <c r="L54" s="451" t="str">
        <f>PA!D43</f>
        <v>Job Site same as Legal Address?</v>
      </c>
      <c r="M54" s="451"/>
      <c r="N54" s="451"/>
      <c r="O54" s="451"/>
      <c r="P54" s="451"/>
      <c r="Q54" s="451"/>
      <c r="R54" s="451"/>
      <c r="S54" s="451"/>
      <c r="T54" s="451"/>
      <c r="U54" s="451"/>
      <c r="V54" s="451"/>
      <c r="W54" s="451"/>
      <c r="X54" s="458" t="str">
        <f>IF(X53="Yes", PA!D44, "N/A")</f>
        <v>N/A</v>
      </c>
      <c r="Y54" s="458"/>
      <c r="Z54" s="458"/>
      <c r="AA54" s="458"/>
      <c r="AB54" s="458"/>
      <c r="AC54" s="458"/>
      <c r="AD54" s="458"/>
      <c r="AE54" s="458"/>
      <c r="AF54" s="458"/>
      <c r="AG54" s="458"/>
      <c r="AH54" s="458"/>
      <c r="AI54" s="458"/>
      <c r="AJ54" s="458"/>
      <c r="AK54" s="458"/>
      <c r="AL54" s="458" t="str">
        <f>IF(AND(X53="Yes", X54=0), "No", "Yes")</f>
        <v>Yes</v>
      </c>
      <c r="AM54" s="458"/>
      <c r="AN54" s="458"/>
      <c r="AO54" s="458">
        <f t="shared" si="4"/>
        <v>1</v>
      </c>
      <c r="AP54" s="458"/>
      <c r="AQ54" s="458"/>
      <c r="AR54" s="484"/>
      <c r="AS54" s="484"/>
      <c r="AT54" s="484"/>
      <c r="AU54" s="484"/>
      <c r="AV54" s="484"/>
      <c r="AW54" s="484"/>
      <c r="AX54" s="485"/>
      <c r="AY54" s="5"/>
    </row>
    <row r="55" spans="1:51" ht="15" customHeight="1">
      <c r="A55" s="1"/>
      <c r="B55" s="2"/>
      <c r="C55" s="5"/>
      <c r="D55" s="454"/>
      <c r="E55" s="455"/>
      <c r="F55" s="455"/>
      <c r="G55" s="455"/>
      <c r="H55" s="455"/>
      <c r="I55" s="455"/>
      <c r="J55" s="455"/>
      <c r="K55" s="455"/>
      <c r="L55" s="447" t="str">
        <f>PA!N43</f>
        <v>Job Site Address</v>
      </c>
      <c r="M55" s="447"/>
      <c r="N55" s="447"/>
      <c r="O55" s="447"/>
      <c r="P55" s="447"/>
      <c r="Q55" s="447"/>
      <c r="R55" s="447"/>
      <c r="S55" s="447"/>
      <c r="T55" s="447"/>
      <c r="U55" s="447"/>
      <c r="V55" s="447"/>
      <c r="W55" s="447"/>
      <c r="X55" s="486">
        <f>IF(X54="Yes",X28,PA!N44)</f>
        <v>0</v>
      </c>
      <c r="Y55" s="486"/>
      <c r="Z55" s="486"/>
      <c r="AA55" s="486"/>
      <c r="AB55" s="486"/>
      <c r="AC55" s="486"/>
      <c r="AD55" s="486"/>
      <c r="AE55" s="486"/>
      <c r="AF55" s="486"/>
      <c r="AG55" s="486"/>
      <c r="AH55" s="486"/>
      <c r="AI55" s="486"/>
      <c r="AJ55" s="486"/>
      <c r="AK55" s="486"/>
      <c r="AL55" s="486" t="str">
        <f>IF(AND(X54="Yes", X55=0), "No", "Yes")</f>
        <v>Yes</v>
      </c>
      <c r="AM55" s="486"/>
      <c r="AN55" s="486"/>
      <c r="AO55" s="486">
        <f t="shared" si="4"/>
        <v>1</v>
      </c>
      <c r="AP55" s="486"/>
      <c r="AQ55" s="486"/>
      <c r="AR55" s="484"/>
      <c r="AS55" s="484"/>
      <c r="AT55" s="484"/>
      <c r="AU55" s="484"/>
      <c r="AV55" s="484"/>
      <c r="AW55" s="484"/>
      <c r="AX55" s="485"/>
      <c r="AY55" s="5"/>
    </row>
    <row r="56" spans="1:51" ht="15" customHeight="1">
      <c r="A56" s="1"/>
      <c r="B56" s="2"/>
      <c r="C56" s="5"/>
      <c r="D56" s="454"/>
      <c r="E56" s="455"/>
      <c r="F56" s="455"/>
      <c r="G56" s="455"/>
      <c r="H56" s="455"/>
      <c r="I56" s="455"/>
      <c r="J56" s="455"/>
      <c r="K56" s="455"/>
      <c r="L56" s="451" t="str">
        <f>PA!AF43</f>
        <v>City</v>
      </c>
      <c r="M56" s="451"/>
      <c r="N56" s="451"/>
      <c r="O56" s="451"/>
      <c r="P56" s="451"/>
      <c r="Q56" s="451"/>
      <c r="R56" s="451"/>
      <c r="S56" s="451"/>
      <c r="T56" s="451"/>
      <c r="U56" s="451"/>
      <c r="V56" s="451"/>
      <c r="W56" s="451"/>
      <c r="X56" s="458">
        <f>IF(X54="Yes",X29,PA!AF44)</f>
        <v>0</v>
      </c>
      <c r="Y56" s="458"/>
      <c r="Z56" s="458"/>
      <c r="AA56" s="458"/>
      <c r="AB56" s="458"/>
      <c r="AC56" s="458"/>
      <c r="AD56" s="458"/>
      <c r="AE56" s="458"/>
      <c r="AF56" s="458"/>
      <c r="AG56" s="458"/>
      <c r="AH56" s="458"/>
      <c r="AI56" s="458"/>
      <c r="AJ56" s="458"/>
      <c r="AK56" s="458"/>
      <c r="AL56" s="458" t="str">
        <f>IF(AND(X54="Yes", X56=0), "No", "Yes")</f>
        <v>Yes</v>
      </c>
      <c r="AM56" s="458"/>
      <c r="AN56" s="458"/>
      <c r="AO56" s="458">
        <f t="shared" si="4"/>
        <v>1</v>
      </c>
      <c r="AP56" s="458"/>
      <c r="AQ56" s="458"/>
      <c r="AR56" s="484"/>
      <c r="AS56" s="484"/>
      <c r="AT56" s="484"/>
      <c r="AU56" s="484"/>
      <c r="AV56" s="484"/>
      <c r="AW56" s="484"/>
      <c r="AX56" s="485"/>
      <c r="AY56" s="5"/>
    </row>
    <row r="57" spans="1:51" ht="15" customHeight="1">
      <c r="A57" s="1"/>
      <c r="B57" s="2"/>
      <c r="C57" s="5"/>
      <c r="D57" s="454"/>
      <c r="E57" s="455"/>
      <c r="F57" s="455"/>
      <c r="G57" s="455"/>
      <c r="H57" s="455"/>
      <c r="I57" s="455"/>
      <c r="J57" s="455"/>
      <c r="K57" s="455"/>
      <c r="L57" s="447" t="str">
        <f>PA!AO43</f>
        <v>State</v>
      </c>
      <c r="M57" s="447"/>
      <c r="N57" s="447"/>
      <c r="O57" s="447"/>
      <c r="P57" s="447"/>
      <c r="Q57" s="447"/>
      <c r="R57" s="447"/>
      <c r="S57" s="447"/>
      <c r="T57" s="447"/>
      <c r="U57" s="447"/>
      <c r="V57" s="447"/>
      <c r="W57" s="447"/>
      <c r="X57" s="486">
        <f>IF(X55="Yes",X30,PA!AO44)</f>
        <v>0</v>
      </c>
      <c r="Y57" s="486"/>
      <c r="Z57" s="486"/>
      <c r="AA57" s="486"/>
      <c r="AB57" s="486"/>
      <c r="AC57" s="486"/>
      <c r="AD57" s="486"/>
      <c r="AE57" s="486"/>
      <c r="AF57" s="486"/>
      <c r="AG57" s="486"/>
      <c r="AH57" s="486"/>
      <c r="AI57" s="486"/>
      <c r="AJ57" s="486"/>
      <c r="AK57" s="486"/>
      <c r="AL57" s="486" t="str">
        <f>IF(AND(X54="Yes", X57=0), "No", "Yes")</f>
        <v>Yes</v>
      </c>
      <c r="AM57" s="486"/>
      <c r="AN57" s="486"/>
      <c r="AO57" s="486">
        <f t="shared" si="4"/>
        <v>1</v>
      </c>
      <c r="AP57" s="486"/>
      <c r="AQ57" s="486"/>
      <c r="AR57" s="484"/>
      <c r="AS57" s="484"/>
      <c r="AT57" s="484"/>
      <c r="AU57" s="484"/>
      <c r="AV57" s="484"/>
      <c r="AW57" s="484"/>
      <c r="AX57" s="485"/>
      <c r="AY57" s="5"/>
    </row>
    <row r="58" spans="1:51" ht="15" customHeight="1">
      <c r="A58" s="1"/>
      <c r="B58" s="2"/>
      <c r="C58" s="5"/>
      <c r="D58" s="454"/>
      <c r="E58" s="455"/>
      <c r="F58" s="455"/>
      <c r="G58" s="455"/>
      <c r="H58" s="455"/>
      <c r="I58" s="455"/>
      <c r="J58" s="455"/>
      <c r="K58" s="455"/>
      <c r="L58" s="451" t="str">
        <f>PA!AU43</f>
        <v>Zip Code</v>
      </c>
      <c r="M58" s="451"/>
      <c r="N58" s="451"/>
      <c r="O58" s="451"/>
      <c r="P58" s="451"/>
      <c r="Q58" s="451"/>
      <c r="R58" s="451"/>
      <c r="S58" s="451"/>
      <c r="T58" s="451"/>
      <c r="U58" s="451"/>
      <c r="V58" s="451"/>
      <c r="W58" s="451"/>
      <c r="X58" s="458">
        <f>IF(X54="Yes",X31,PA!AU44)</f>
        <v>0</v>
      </c>
      <c r="Y58" s="458"/>
      <c r="Z58" s="458"/>
      <c r="AA58" s="458"/>
      <c r="AB58" s="458"/>
      <c r="AC58" s="458"/>
      <c r="AD58" s="458"/>
      <c r="AE58" s="458"/>
      <c r="AF58" s="458"/>
      <c r="AG58" s="458"/>
      <c r="AH58" s="458"/>
      <c r="AI58" s="458"/>
      <c r="AJ58" s="458"/>
      <c r="AK58" s="458"/>
      <c r="AL58" s="458" t="str">
        <f>IF(AND(X54="Yes", X58=0), "No", "Yes")</f>
        <v>Yes</v>
      </c>
      <c r="AM58" s="458"/>
      <c r="AN58" s="458"/>
      <c r="AO58" s="458">
        <f t="shared" si="4"/>
        <v>1</v>
      </c>
      <c r="AP58" s="458"/>
      <c r="AQ58" s="458"/>
      <c r="AR58" s="484"/>
      <c r="AS58" s="484"/>
      <c r="AT58" s="484"/>
      <c r="AU58" s="484"/>
      <c r="AV58" s="484"/>
      <c r="AW58" s="484"/>
      <c r="AX58" s="485"/>
      <c r="AY58" s="5"/>
    </row>
    <row r="59" spans="1:51" ht="15" customHeight="1">
      <c r="A59" s="1"/>
      <c r="B59" s="2"/>
      <c r="C59" s="5"/>
      <c r="D59" s="454"/>
      <c r="E59" s="455"/>
      <c r="F59" s="455"/>
      <c r="G59" s="455"/>
      <c r="H59" s="455"/>
      <c r="I59" s="455"/>
      <c r="J59" s="455"/>
      <c r="K59" s="455"/>
      <c r="L59" s="447" t="str">
        <f>PA!D46</f>
        <v>Is Account Number Available?</v>
      </c>
      <c r="M59" s="447"/>
      <c r="N59" s="447"/>
      <c r="O59" s="447"/>
      <c r="P59" s="447"/>
      <c r="Q59" s="447"/>
      <c r="R59" s="447"/>
      <c r="S59" s="447"/>
      <c r="T59" s="447"/>
      <c r="U59" s="447"/>
      <c r="V59" s="447"/>
      <c r="W59" s="447"/>
      <c r="X59" s="486">
        <f>PA!D47</f>
        <v>0</v>
      </c>
      <c r="Y59" s="486"/>
      <c r="Z59" s="486"/>
      <c r="AA59" s="486"/>
      <c r="AB59" s="486"/>
      <c r="AC59" s="486"/>
      <c r="AD59" s="486"/>
      <c r="AE59" s="486"/>
      <c r="AF59" s="486"/>
      <c r="AG59" s="486"/>
      <c r="AH59" s="486"/>
      <c r="AI59" s="486"/>
      <c r="AJ59" s="486"/>
      <c r="AK59" s="486"/>
      <c r="AL59" s="486" t="str">
        <f t="shared" ref="AL59" si="5">IF(X59=0, "No", "Yes")</f>
        <v>No</v>
      </c>
      <c r="AM59" s="486"/>
      <c r="AN59" s="486"/>
      <c r="AO59" s="486">
        <f t="shared" ref="AO59:AO60" si="6">IF(AL59="Yes",1,0)</f>
        <v>0</v>
      </c>
      <c r="AP59" s="486"/>
      <c r="AQ59" s="486"/>
      <c r="AR59" s="112"/>
      <c r="AS59" s="112"/>
      <c r="AT59" s="112"/>
      <c r="AU59" s="112"/>
      <c r="AV59" s="112"/>
      <c r="AW59" s="112"/>
      <c r="AX59" s="113"/>
      <c r="AY59" s="5"/>
    </row>
    <row r="60" spans="1:51" ht="15" customHeight="1">
      <c r="A60" s="1"/>
      <c r="B60" s="2"/>
      <c r="C60" s="5"/>
      <c r="D60" s="502"/>
      <c r="E60" s="466"/>
      <c r="F60" s="466"/>
      <c r="G60" s="466"/>
      <c r="H60" s="466"/>
      <c r="I60" s="466"/>
      <c r="J60" s="466"/>
      <c r="K60" s="466"/>
      <c r="L60" s="451" t="str">
        <f>PA!N46</f>
        <v>Account Number</v>
      </c>
      <c r="M60" s="451"/>
      <c r="N60" s="451"/>
      <c r="O60" s="451"/>
      <c r="P60" s="451"/>
      <c r="Q60" s="451"/>
      <c r="R60" s="451"/>
      <c r="S60" s="451"/>
      <c r="T60" s="451"/>
      <c r="U60" s="451"/>
      <c r="V60" s="451"/>
      <c r="W60" s="451"/>
      <c r="X60" s="458" t="str">
        <f>IF(X59="Yes", PA!N47, "N/A")</f>
        <v>N/A</v>
      </c>
      <c r="Y60" s="458"/>
      <c r="Z60" s="458"/>
      <c r="AA60" s="458"/>
      <c r="AB60" s="458"/>
      <c r="AC60" s="458"/>
      <c r="AD60" s="458"/>
      <c r="AE60" s="458"/>
      <c r="AF60" s="458"/>
      <c r="AG60" s="458"/>
      <c r="AH60" s="458"/>
      <c r="AI60" s="458"/>
      <c r="AJ60" s="458"/>
      <c r="AK60" s="458"/>
      <c r="AL60" s="456" t="str">
        <f>IF(AND(X59="Yes", X60=0), "No", "Yes")</f>
        <v>Yes</v>
      </c>
      <c r="AM60" s="456"/>
      <c r="AN60" s="456"/>
      <c r="AO60" s="458">
        <f t="shared" si="6"/>
        <v>1</v>
      </c>
      <c r="AP60" s="458"/>
      <c r="AQ60" s="458"/>
      <c r="AR60" s="112"/>
      <c r="AS60" s="112"/>
      <c r="AT60" s="112"/>
      <c r="AU60" s="112"/>
      <c r="AV60" s="112"/>
      <c r="AW60" s="112"/>
      <c r="AX60" s="113"/>
      <c r="AY60" s="5"/>
    </row>
    <row r="61" spans="1:51" ht="15" customHeight="1">
      <c r="A61" s="1"/>
      <c r="B61" s="2"/>
      <c r="C61" s="5"/>
      <c r="D61" s="62"/>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8"/>
      <c r="AM61" s="58"/>
      <c r="AN61" s="58"/>
      <c r="AO61" s="478">
        <f>SUM(AO63:AQ72)</f>
        <v>0</v>
      </c>
      <c r="AP61" s="478"/>
      <c r="AQ61" s="478"/>
      <c r="AR61" s="480" t="str">
        <f>IF(AO61=11, "Complete", "Incomplete")</f>
        <v>Incomplete</v>
      </c>
      <c r="AS61" s="480"/>
      <c r="AT61" s="480"/>
      <c r="AU61" s="480"/>
      <c r="AV61" s="480"/>
      <c r="AW61" s="480"/>
      <c r="AX61" s="481"/>
      <c r="AY61" s="5"/>
    </row>
    <row r="62" spans="1:51" ht="15" customHeight="1">
      <c r="A62" s="1"/>
      <c r="B62" s="2"/>
      <c r="C62" s="5"/>
      <c r="D62" s="63"/>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1"/>
      <c r="AM62" s="61"/>
      <c r="AN62" s="61"/>
      <c r="AO62" s="456"/>
      <c r="AP62" s="456"/>
      <c r="AQ62" s="456"/>
      <c r="AR62" s="482"/>
      <c r="AS62" s="482"/>
      <c r="AT62" s="482"/>
      <c r="AU62" s="482"/>
      <c r="AV62" s="482"/>
      <c r="AW62" s="482"/>
      <c r="AX62" s="483"/>
      <c r="AY62" s="5"/>
    </row>
    <row r="63" spans="1:51" ht="15" customHeight="1">
      <c r="A63" s="1"/>
      <c r="B63" s="2"/>
      <c r="C63" s="5"/>
      <c r="D63" s="454" t="str">
        <f>PA!D50</f>
        <v xml:space="preserve">Primary Trade Ally/Contractor Information </v>
      </c>
      <c r="E63" s="455"/>
      <c r="F63" s="455"/>
      <c r="G63" s="455"/>
      <c r="H63" s="455"/>
      <c r="I63" s="455"/>
      <c r="J63" s="455"/>
      <c r="K63" s="455"/>
      <c r="L63" s="444" t="str">
        <f>PA!D55</f>
        <v>First Name</v>
      </c>
      <c r="M63" s="445"/>
      <c r="N63" s="445"/>
      <c r="O63" s="445"/>
      <c r="P63" s="445"/>
      <c r="Q63" s="445"/>
      <c r="R63" s="445"/>
      <c r="S63" s="445"/>
      <c r="T63" s="445"/>
      <c r="U63" s="445"/>
      <c r="V63" s="445"/>
      <c r="W63" s="445"/>
      <c r="X63" s="478">
        <f>PA!D56</f>
        <v>0</v>
      </c>
      <c r="Y63" s="478"/>
      <c r="Z63" s="478"/>
      <c r="AA63" s="478"/>
      <c r="AB63" s="478"/>
      <c r="AC63" s="478"/>
      <c r="AD63" s="478"/>
      <c r="AE63" s="478"/>
      <c r="AF63" s="478"/>
      <c r="AG63" s="478"/>
      <c r="AH63" s="478"/>
      <c r="AI63" s="478"/>
      <c r="AJ63" s="478"/>
      <c r="AK63" s="478"/>
      <c r="AL63" s="478" t="str">
        <f t="shared" ref="AL63:AL72" si="7">IF(X63=0, "No", "Yes")</f>
        <v>No</v>
      </c>
      <c r="AM63" s="478"/>
      <c r="AN63" s="478"/>
      <c r="AO63" s="478">
        <f t="shared" ref="AO63:AO72" si="8">IF(AL63="Yes",1,0)</f>
        <v>0</v>
      </c>
      <c r="AP63" s="478"/>
      <c r="AQ63" s="479"/>
      <c r="AR63" s="484"/>
      <c r="AS63" s="484"/>
      <c r="AT63" s="484"/>
      <c r="AU63" s="484"/>
      <c r="AV63" s="484"/>
      <c r="AW63" s="484"/>
      <c r="AX63" s="485"/>
      <c r="AY63" s="5"/>
    </row>
    <row r="64" spans="1:51" ht="15" customHeight="1">
      <c r="A64" s="1"/>
      <c r="B64" s="2"/>
      <c r="C64" s="5"/>
      <c r="D64" s="454"/>
      <c r="E64" s="455"/>
      <c r="F64" s="455"/>
      <c r="G64" s="455"/>
      <c r="H64" s="455"/>
      <c r="I64" s="455"/>
      <c r="J64" s="455"/>
      <c r="K64" s="455"/>
      <c r="L64" s="446" t="str">
        <f>PA!N55</f>
        <v>Last Name</v>
      </c>
      <c r="M64" s="447"/>
      <c r="N64" s="447"/>
      <c r="O64" s="447"/>
      <c r="P64" s="447"/>
      <c r="Q64" s="447"/>
      <c r="R64" s="447"/>
      <c r="S64" s="447"/>
      <c r="T64" s="447"/>
      <c r="U64" s="447"/>
      <c r="V64" s="447"/>
      <c r="W64" s="447"/>
      <c r="X64" s="486">
        <f>PA!N56</f>
        <v>0</v>
      </c>
      <c r="Y64" s="486"/>
      <c r="Z64" s="486"/>
      <c r="AA64" s="486"/>
      <c r="AB64" s="486"/>
      <c r="AC64" s="486"/>
      <c r="AD64" s="486"/>
      <c r="AE64" s="486"/>
      <c r="AF64" s="486"/>
      <c r="AG64" s="486"/>
      <c r="AH64" s="486"/>
      <c r="AI64" s="486"/>
      <c r="AJ64" s="486"/>
      <c r="AK64" s="486"/>
      <c r="AL64" s="486" t="str">
        <f t="shared" si="7"/>
        <v>No</v>
      </c>
      <c r="AM64" s="486"/>
      <c r="AN64" s="486"/>
      <c r="AO64" s="486">
        <f t="shared" si="8"/>
        <v>0</v>
      </c>
      <c r="AP64" s="486"/>
      <c r="AQ64" s="487"/>
      <c r="AR64" s="484"/>
      <c r="AS64" s="484"/>
      <c r="AT64" s="484"/>
      <c r="AU64" s="484"/>
      <c r="AV64" s="484"/>
      <c r="AW64" s="484"/>
      <c r="AX64" s="485"/>
      <c r="AY64" s="5"/>
    </row>
    <row r="65" spans="1:51" ht="15" customHeight="1">
      <c r="A65" s="1"/>
      <c r="B65" s="2"/>
      <c r="C65" s="5"/>
      <c r="D65" s="454"/>
      <c r="E65" s="455"/>
      <c r="F65" s="455"/>
      <c r="G65" s="455"/>
      <c r="H65" s="455"/>
      <c r="I65" s="455"/>
      <c r="J65" s="455"/>
      <c r="K65" s="455"/>
      <c r="L65" s="450" t="str">
        <f>PA!V55</f>
        <v>Title</v>
      </c>
      <c r="M65" s="451"/>
      <c r="N65" s="451"/>
      <c r="O65" s="451"/>
      <c r="P65" s="451"/>
      <c r="Q65" s="451"/>
      <c r="R65" s="451"/>
      <c r="S65" s="451"/>
      <c r="T65" s="451"/>
      <c r="U65" s="451"/>
      <c r="V65" s="451"/>
      <c r="W65" s="451"/>
      <c r="X65" s="458">
        <f>PA!V56</f>
        <v>0</v>
      </c>
      <c r="Y65" s="458"/>
      <c r="Z65" s="458"/>
      <c r="AA65" s="458"/>
      <c r="AB65" s="458"/>
      <c r="AC65" s="458"/>
      <c r="AD65" s="458"/>
      <c r="AE65" s="458"/>
      <c r="AF65" s="458"/>
      <c r="AG65" s="458"/>
      <c r="AH65" s="458"/>
      <c r="AI65" s="458"/>
      <c r="AJ65" s="458"/>
      <c r="AK65" s="458"/>
      <c r="AL65" s="458" t="str">
        <f t="shared" si="7"/>
        <v>No</v>
      </c>
      <c r="AM65" s="458"/>
      <c r="AN65" s="458"/>
      <c r="AO65" s="458">
        <f t="shared" si="8"/>
        <v>0</v>
      </c>
      <c r="AP65" s="458"/>
      <c r="AQ65" s="488"/>
      <c r="AR65" s="484"/>
      <c r="AS65" s="484"/>
      <c r="AT65" s="484"/>
      <c r="AU65" s="484"/>
      <c r="AV65" s="484"/>
      <c r="AW65" s="484"/>
      <c r="AX65" s="485"/>
      <c r="AY65" s="5"/>
    </row>
    <row r="66" spans="1:51" ht="15" customHeight="1">
      <c r="A66" s="1"/>
      <c r="B66" s="2"/>
      <c r="C66" s="5"/>
      <c r="D66" s="454"/>
      <c r="E66" s="455"/>
      <c r="F66" s="455"/>
      <c r="G66" s="455"/>
      <c r="H66" s="455"/>
      <c r="I66" s="455"/>
      <c r="J66" s="455"/>
      <c r="K66" s="455"/>
      <c r="L66" s="446" t="str">
        <f>PA!AE55</f>
        <v>Phone Number</v>
      </c>
      <c r="M66" s="447"/>
      <c r="N66" s="447"/>
      <c r="O66" s="447"/>
      <c r="P66" s="447"/>
      <c r="Q66" s="447"/>
      <c r="R66" s="447"/>
      <c r="S66" s="447"/>
      <c r="T66" s="447"/>
      <c r="U66" s="447"/>
      <c r="V66" s="447"/>
      <c r="W66" s="447"/>
      <c r="X66" s="486">
        <f>PA!AE56</f>
        <v>0</v>
      </c>
      <c r="Y66" s="486"/>
      <c r="Z66" s="486"/>
      <c r="AA66" s="486"/>
      <c r="AB66" s="486"/>
      <c r="AC66" s="486"/>
      <c r="AD66" s="486"/>
      <c r="AE66" s="486"/>
      <c r="AF66" s="486"/>
      <c r="AG66" s="486"/>
      <c r="AH66" s="486"/>
      <c r="AI66" s="486"/>
      <c r="AJ66" s="486"/>
      <c r="AK66" s="486"/>
      <c r="AL66" s="486" t="str">
        <f t="shared" si="7"/>
        <v>No</v>
      </c>
      <c r="AM66" s="486"/>
      <c r="AN66" s="486"/>
      <c r="AO66" s="486">
        <f t="shared" si="8"/>
        <v>0</v>
      </c>
      <c r="AP66" s="486"/>
      <c r="AQ66" s="487"/>
      <c r="AR66" s="484"/>
      <c r="AS66" s="484"/>
      <c r="AT66" s="484"/>
      <c r="AU66" s="484"/>
      <c r="AV66" s="484"/>
      <c r="AW66" s="484"/>
      <c r="AX66" s="485"/>
      <c r="AY66" s="5"/>
    </row>
    <row r="67" spans="1:51" ht="15" customHeight="1">
      <c r="A67" s="1"/>
      <c r="B67" s="2"/>
      <c r="C67" s="5"/>
      <c r="D67" s="454"/>
      <c r="E67" s="455"/>
      <c r="F67" s="455"/>
      <c r="G67" s="455"/>
      <c r="H67" s="455"/>
      <c r="I67" s="455"/>
      <c r="J67" s="455"/>
      <c r="K67" s="455"/>
      <c r="L67" s="450" t="str">
        <f>PA!AO55</f>
        <v>Email Address</v>
      </c>
      <c r="M67" s="451"/>
      <c r="N67" s="451"/>
      <c r="O67" s="451"/>
      <c r="P67" s="451"/>
      <c r="Q67" s="451"/>
      <c r="R67" s="451"/>
      <c r="S67" s="451"/>
      <c r="T67" s="451"/>
      <c r="U67" s="451"/>
      <c r="V67" s="451"/>
      <c r="W67" s="451"/>
      <c r="X67" s="458">
        <f>PA!AO56</f>
        <v>0</v>
      </c>
      <c r="Y67" s="458"/>
      <c r="Z67" s="458"/>
      <c r="AA67" s="458"/>
      <c r="AB67" s="458"/>
      <c r="AC67" s="458"/>
      <c r="AD67" s="458"/>
      <c r="AE67" s="458"/>
      <c r="AF67" s="458"/>
      <c r="AG67" s="458"/>
      <c r="AH67" s="458"/>
      <c r="AI67" s="458"/>
      <c r="AJ67" s="458"/>
      <c r="AK67" s="458"/>
      <c r="AL67" s="458" t="str">
        <f t="shared" si="7"/>
        <v>No</v>
      </c>
      <c r="AM67" s="458"/>
      <c r="AN67" s="458"/>
      <c r="AO67" s="458">
        <f t="shared" si="8"/>
        <v>0</v>
      </c>
      <c r="AP67" s="458"/>
      <c r="AQ67" s="488"/>
      <c r="AR67" s="484"/>
      <c r="AS67" s="484"/>
      <c r="AT67" s="484"/>
      <c r="AU67" s="484"/>
      <c r="AV67" s="484"/>
      <c r="AW67" s="484"/>
      <c r="AX67" s="485"/>
      <c r="AY67" s="5"/>
    </row>
    <row r="68" spans="1:51" ht="15" customHeight="1">
      <c r="A68" s="1"/>
      <c r="B68" s="2"/>
      <c r="C68" s="5"/>
      <c r="D68" s="454"/>
      <c r="E68" s="455"/>
      <c r="F68" s="455"/>
      <c r="G68" s="455"/>
      <c r="H68" s="455"/>
      <c r="I68" s="455"/>
      <c r="J68" s="455"/>
      <c r="K68" s="455"/>
      <c r="L68" s="446" t="str">
        <f>PA!D58</f>
        <v>Company Name</v>
      </c>
      <c r="M68" s="447"/>
      <c r="N68" s="447"/>
      <c r="O68" s="447"/>
      <c r="P68" s="447"/>
      <c r="Q68" s="447"/>
      <c r="R68" s="447"/>
      <c r="S68" s="447"/>
      <c r="T68" s="447"/>
      <c r="U68" s="447"/>
      <c r="V68" s="447"/>
      <c r="W68" s="447"/>
      <c r="X68" s="486">
        <f>PA!D59</f>
        <v>0</v>
      </c>
      <c r="Y68" s="486"/>
      <c r="Z68" s="486"/>
      <c r="AA68" s="486"/>
      <c r="AB68" s="486"/>
      <c r="AC68" s="486"/>
      <c r="AD68" s="486"/>
      <c r="AE68" s="486"/>
      <c r="AF68" s="486"/>
      <c r="AG68" s="486"/>
      <c r="AH68" s="486"/>
      <c r="AI68" s="486"/>
      <c r="AJ68" s="486"/>
      <c r="AK68" s="486"/>
      <c r="AL68" s="486" t="str">
        <f t="shared" si="7"/>
        <v>No</v>
      </c>
      <c r="AM68" s="486"/>
      <c r="AN68" s="486"/>
      <c r="AO68" s="486">
        <f t="shared" si="8"/>
        <v>0</v>
      </c>
      <c r="AP68" s="486"/>
      <c r="AQ68" s="487"/>
      <c r="AR68" s="484"/>
      <c r="AS68" s="484"/>
      <c r="AT68" s="484"/>
      <c r="AU68" s="484"/>
      <c r="AV68" s="484"/>
      <c r="AW68" s="484"/>
      <c r="AX68" s="485"/>
      <c r="AY68" s="5"/>
    </row>
    <row r="69" spans="1:51" ht="15" customHeight="1">
      <c r="A69" s="1"/>
      <c r="B69" s="2"/>
      <c r="C69" s="5"/>
      <c r="D69" s="454"/>
      <c r="E69" s="455"/>
      <c r="F69" s="455"/>
      <c r="G69" s="455"/>
      <c r="H69" s="455"/>
      <c r="I69" s="455"/>
      <c r="J69" s="455"/>
      <c r="K69" s="455"/>
      <c r="L69" s="450" t="str">
        <f>PA!N58</f>
        <v>Address</v>
      </c>
      <c r="M69" s="451"/>
      <c r="N69" s="451"/>
      <c r="O69" s="451"/>
      <c r="P69" s="451"/>
      <c r="Q69" s="451"/>
      <c r="R69" s="451"/>
      <c r="S69" s="451"/>
      <c r="T69" s="451"/>
      <c r="U69" s="451"/>
      <c r="V69" s="451"/>
      <c r="W69" s="451"/>
      <c r="X69" s="458">
        <f>PA!N59</f>
        <v>0</v>
      </c>
      <c r="Y69" s="458"/>
      <c r="Z69" s="458"/>
      <c r="AA69" s="458"/>
      <c r="AB69" s="458"/>
      <c r="AC69" s="458"/>
      <c r="AD69" s="458"/>
      <c r="AE69" s="458"/>
      <c r="AF69" s="458"/>
      <c r="AG69" s="458"/>
      <c r="AH69" s="458"/>
      <c r="AI69" s="458"/>
      <c r="AJ69" s="458"/>
      <c r="AK69" s="458"/>
      <c r="AL69" s="458" t="str">
        <f t="shared" si="7"/>
        <v>No</v>
      </c>
      <c r="AM69" s="458"/>
      <c r="AN69" s="458"/>
      <c r="AO69" s="458">
        <f t="shared" si="8"/>
        <v>0</v>
      </c>
      <c r="AP69" s="458"/>
      <c r="AQ69" s="488"/>
      <c r="AR69" s="484"/>
      <c r="AS69" s="484"/>
      <c r="AT69" s="484"/>
      <c r="AU69" s="484"/>
      <c r="AV69" s="484"/>
      <c r="AW69" s="484"/>
      <c r="AX69" s="485"/>
      <c r="AY69" s="5"/>
    </row>
    <row r="70" spans="1:51" ht="15" customHeight="1">
      <c r="A70" s="1"/>
      <c r="B70" s="2"/>
      <c r="C70" s="5"/>
      <c r="D70" s="454"/>
      <c r="E70" s="455"/>
      <c r="F70" s="455"/>
      <c r="G70" s="455"/>
      <c r="H70" s="455"/>
      <c r="I70" s="455"/>
      <c r="J70" s="455"/>
      <c r="K70" s="455"/>
      <c r="L70" s="446" t="str">
        <f>PA!AE58</f>
        <v>City</v>
      </c>
      <c r="M70" s="447"/>
      <c r="N70" s="447"/>
      <c r="O70" s="447"/>
      <c r="P70" s="447"/>
      <c r="Q70" s="447"/>
      <c r="R70" s="447"/>
      <c r="S70" s="447"/>
      <c r="T70" s="447"/>
      <c r="U70" s="447"/>
      <c r="V70" s="447"/>
      <c r="W70" s="447"/>
      <c r="X70" s="486">
        <f>PA!AE59</f>
        <v>0</v>
      </c>
      <c r="Y70" s="486"/>
      <c r="Z70" s="486"/>
      <c r="AA70" s="486"/>
      <c r="AB70" s="486"/>
      <c r="AC70" s="486"/>
      <c r="AD70" s="486"/>
      <c r="AE70" s="486"/>
      <c r="AF70" s="486"/>
      <c r="AG70" s="486"/>
      <c r="AH70" s="486"/>
      <c r="AI70" s="486"/>
      <c r="AJ70" s="486"/>
      <c r="AK70" s="486"/>
      <c r="AL70" s="486" t="str">
        <f t="shared" si="7"/>
        <v>No</v>
      </c>
      <c r="AM70" s="486"/>
      <c r="AN70" s="486"/>
      <c r="AO70" s="486">
        <f t="shared" si="8"/>
        <v>0</v>
      </c>
      <c r="AP70" s="486"/>
      <c r="AQ70" s="487"/>
      <c r="AR70" s="484"/>
      <c r="AS70" s="484"/>
      <c r="AT70" s="484"/>
      <c r="AU70" s="484"/>
      <c r="AV70" s="484"/>
      <c r="AW70" s="484"/>
      <c r="AX70" s="485"/>
      <c r="AY70" s="5"/>
    </row>
    <row r="71" spans="1:51" ht="15" customHeight="1">
      <c r="A71" s="1"/>
      <c r="B71" s="2"/>
      <c r="C71" s="5"/>
      <c r="D71" s="454"/>
      <c r="E71" s="455"/>
      <c r="F71" s="455"/>
      <c r="G71" s="455"/>
      <c r="H71" s="455"/>
      <c r="I71" s="455"/>
      <c r="J71" s="455"/>
      <c r="K71" s="455"/>
      <c r="L71" s="450" t="str">
        <f>PA!AO58</f>
        <v>State</v>
      </c>
      <c r="M71" s="451"/>
      <c r="N71" s="451"/>
      <c r="O71" s="451"/>
      <c r="P71" s="451"/>
      <c r="Q71" s="451"/>
      <c r="R71" s="451"/>
      <c r="S71" s="451"/>
      <c r="T71" s="451"/>
      <c r="U71" s="451"/>
      <c r="V71" s="451"/>
      <c r="W71" s="451"/>
      <c r="X71" s="458">
        <f>PA!AO59</f>
        <v>0</v>
      </c>
      <c r="Y71" s="458"/>
      <c r="Z71" s="458"/>
      <c r="AA71" s="458"/>
      <c r="AB71" s="458"/>
      <c r="AC71" s="458"/>
      <c r="AD71" s="458"/>
      <c r="AE71" s="458"/>
      <c r="AF71" s="458"/>
      <c r="AG71" s="458"/>
      <c r="AH71" s="458"/>
      <c r="AI71" s="458"/>
      <c r="AJ71" s="458"/>
      <c r="AK71" s="458"/>
      <c r="AL71" s="458" t="str">
        <f t="shared" si="7"/>
        <v>No</v>
      </c>
      <c r="AM71" s="458"/>
      <c r="AN71" s="458"/>
      <c r="AO71" s="458">
        <f t="shared" si="8"/>
        <v>0</v>
      </c>
      <c r="AP71" s="458"/>
      <c r="AQ71" s="488"/>
      <c r="AR71" s="484"/>
      <c r="AS71" s="484"/>
      <c r="AT71" s="484"/>
      <c r="AU71" s="484"/>
      <c r="AV71" s="484"/>
      <c r="AW71" s="484"/>
      <c r="AX71" s="485"/>
      <c r="AY71" s="5"/>
    </row>
    <row r="72" spans="1:51" ht="15" customHeight="1">
      <c r="A72" s="1"/>
      <c r="B72" s="2"/>
      <c r="C72" s="5"/>
      <c r="D72" s="454"/>
      <c r="E72" s="455"/>
      <c r="F72" s="455"/>
      <c r="G72" s="455"/>
      <c r="H72" s="455"/>
      <c r="I72" s="455"/>
      <c r="J72" s="455"/>
      <c r="K72" s="455"/>
      <c r="L72" s="452" t="str">
        <f>PA!AU58</f>
        <v>Zip Code</v>
      </c>
      <c r="M72" s="453"/>
      <c r="N72" s="453"/>
      <c r="O72" s="453"/>
      <c r="P72" s="453"/>
      <c r="Q72" s="453"/>
      <c r="R72" s="453"/>
      <c r="S72" s="453"/>
      <c r="T72" s="453"/>
      <c r="U72" s="453"/>
      <c r="V72" s="453"/>
      <c r="W72" s="453"/>
      <c r="X72" s="489">
        <f>PA!AU59</f>
        <v>0</v>
      </c>
      <c r="Y72" s="489"/>
      <c r="Z72" s="489"/>
      <c r="AA72" s="489"/>
      <c r="AB72" s="489"/>
      <c r="AC72" s="489"/>
      <c r="AD72" s="489"/>
      <c r="AE72" s="489"/>
      <c r="AF72" s="489"/>
      <c r="AG72" s="489"/>
      <c r="AH72" s="489"/>
      <c r="AI72" s="489"/>
      <c r="AJ72" s="489"/>
      <c r="AK72" s="489"/>
      <c r="AL72" s="489" t="str">
        <f t="shared" si="7"/>
        <v>No</v>
      </c>
      <c r="AM72" s="489"/>
      <c r="AN72" s="489"/>
      <c r="AO72" s="489">
        <f t="shared" si="8"/>
        <v>0</v>
      </c>
      <c r="AP72" s="489"/>
      <c r="AQ72" s="490"/>
      <c r="AR72" s="484"/>
      <c r="AS72" s="484"/>
      <c r="AT72" s="484"/>
      <c r="AU72" s="484"/>
      <c r="AV72" s="484"/>
      <c r="AW72" s="484"/>
      <c r="AX72" s="485"/>
      <c r="AY72" s="5"/>
    </row>
    <row r="73" spans="1:51" ht="15" customHeight="1">
      <c r="A73" s="1"/>
      <c r="B73" s="2"/>
      <c r="C73" s="5"/>
      <c r="D73" s="62"/>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8"/>
      <c r="AM73" s="58"/>
      <c r="AN73" s="58"/>
      <c r="AO73" s="478">
        <f>SUM(AO75:AQ114)</f>
        <v>0</v>
      </c>
      <c r="AP73" s="478"/>
      <c r="AQ73" s="478"/>
      <c r="AR73" s="480" t="str">
        <f>IF(AO73=40, "Complete", "Incomplete")</f>
        <v>Incomplete</v>
      </c>
      <c r="AS73" s="480"/>
      <c r="AT73" s="480"/>
      <c r="AU73" s="480"/>
      <c r="AV73" s="480"/>
      <c r="AW73" s="480"/>
      <c r="AX73" s="481"/>
      <c r="AY73" s="5"/>
    </row>
    <row r="74" spans="1:51" ht="15" customHeight="1">
      <c r="A74" s="1"/>
      <c r="B74" s="2"/>
      <c r="C74" s="5"/>
      <c r="D74" s="63"/>
      <c r="E74" s="60"/>
      <c r="F74" s="60"/>
      <c r="G74" s="67"/>
      <c r="H74" s="67"/>
      <c r="I74" s="67"/>
      <c r="J74" s="67"/>
      <c r="K74" s="67"/>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1"/>
      <c r="AM74" s="61"/>
      <c r="AN74" s="61"/>
      <c r="AO74" s="456"/>
      <c r="AP74" s="456"/>
      <c r="AQ74" s="456"/>
      <c r="AR74" s="482"/>
      <c r="AS74" s="482"/>
      <c r="AT74" s="482"/>
      <c r="AU74" s="482"/>
      <c r="AV74" s="482"/>
      <c r="AW74" s="482"/>
      <c r="AX74" s="483"/>
      <c r="AY74" s="5"/>
    </row>
    <row r="75" spans="1:51" ht="15" customHeight="1">
      <c r="A75" s="1"/>
      <c r="B75" s="2"/>
      <c r="C75" s="5"/>
      <c r="D75" s="454" t="str">
        <f>PA!D62</f>
        <v>Design Team Information</v>
      </c>
      <c r="E75" s="455"/>
      <c r="F75" s="455"/>
      <c r="G75" s="455" t="str">
        <f>PA!D65</f>
        <v>Architect/Design Team Leader</v>
      </c>
      <c r="H75" s="455"/>
      <c r="I75" s="455"/>
      <c r="J75" s="455"/>
      <c r="K75" s="465"/>
      <c r="L75" s="461" t="str">
        <f>PA!D68</f>
        <v>First Name</v>
      </c>
      <c r="M75" s="462"/>
      <c r="N75" s="462"/>
      <c r="O75" s="462"/>
      <c r="P75" s="462"/>
      <c r="Q75" s="462"/>
      <c r="R75" s="462"/>
      <c r="S75" s="462"/>
      <c r="T75" s="462"/>
      <c r="U75" s="462"/>
      <c r="V75" s="462"/>
      <c r="W75" s="462"/>
      <c r="X75" s="491">
        <f>PA!D69</f>
        <v>0</v>
      </c>
      <c r="Y75" s="491"/>
      <c r="Z75" s="491"/>
      <c r="AA75" s="491"/>
      <c r="AB75" s="491"/>
      <c r="AC75" s="491"/>
      <c r="AD75" s="491"/>
      <c r="AE75" s="491"/>
      <c r="AF75" s="491"/>
      <c r="AG75" s="491"/>
      <c r="AH75" s="491"/>
      <c r="AI75" s="491"/>
      <c r="AJ75" s="491"/>
      <c r="AK75" s="491"/>
      <c r="AL75" s="491" t="str">
        <f t="shared" ref="AL75:AL114" si="9">IF(X75=0, "No", "Yes")</f>
        <v>No</v>
      </c>
      <c r="AM75" s="491"/>
      <c r="AN75" s="491"/>
      <c r="AO75" s="491">
        <f t="shared" ref="AO75:AO114" si="10">IF(AL75="Yes",1,0)</f>
        <v>0</v>
      </c>
      <c r="AP75" s="491"/>
      <c r="AQ75" s="492"/>
      <c r="AR75" s="484"/>
      <c r="AS75" s="484"/>
      <c r="AT75" s="484"/>
      <c r="AU75" s="484"/>
      <c r="AV75" s="484"/>
      <c r="AW75" s="484"/>
      <c r="AX75" s="485"/>
      <c r="AY75" s="5"/>
    </row>
    <row r="76" spans="1:51" ht="15" customHeight="1">
      <c r="A76" s="1"/>
      <c r="B76" s="2"/>
      <c r="C76" s="5"/>
      <c r="D76" s="454"/>
      <c r="E76" s="455"/>
      <c r="F76" s="455"/>
      <c r="G76" s="455"/>
      <c r="H76" s="455"/>
      <c r="I76" s="455"/>
      <c r="J76" s="455"/>
      <c r="K76" s="465"/>
      <c r="L76" s="450" t="str">
        <f>PA!I68</f>
        <v>Last Name</v>
      </c>
      <c r="M76" s="451"/>
      <c r="N76" s="451"/>
      <c r="O76" s="451"/>
      <c r="P76" s="451"/>
      <c r="Q76" s="451"/>
      <c r="R76" s="451"/>
      <c r="S76" s="451"/>
      <c r="T76" s="451"/>
      <c r="U76" s="451"/>
      <c r="V76" s="451"/>
      <c r="W76" s="451"/>
      <c r="X76" s="458">
        <f>PA!I69</f>
        <v>0</v>
      </c>
      <c r="Y76" s="458"/>
      <c r="Z76" s="458"/>
      <c r="AA76" s="458"/>
      <c r="AB76" s="458"/>
      <c r="AC76" s="458"/>
      <c r="AD76" s="458"/>
      <c r="AE76" s="458"/>
      <c r="AF76" s="458"/>
      <c r="AG76" s="458"/>
      <c r="AH76" s="458"/>
      <c r="AI76" s="458"/>
      <c r="AJ76" s="458"/>
      <c r="AK76" s="458"/>
      <c r="AL76" s="458" t="str">
        <f t="shared" si="9"/>
        <v>No</v>
      </c>
      <c r="AM76" s="458"/>
      <c r="AN76" s="458"/>
      <c r="AO76" s="458">
        <f t="shared" si="10"/>
        <v>0</v>
      </c>
      <c r="AP76" s="458"/>
      <c r="AQ76" s="488"/>
      <c r="AR76" s="484"/>
      <c r="AS76" s="484"/>
      <c r="AT76" s="484"/>
      <c r="AU76" s="484"/>
      <c r="AV76" s="484"/>
      <c r="AW76" s="484"/>
      <c r="AX76" s="485"/>
      <c r="AY76" s="5"/>
    </row>
    <row r="77" spans="1:51" ht="15" customHeight="1">
      <c r="A77" s="1"/>
      <c r="B77" s="2"/>
      <c r="C77" s="5"/>
      <c r="D77" s="454"/>
      <c r="E77" s="455"/>
      <c r="F77" s="455"/>
      <c r="G77" s="455"/>
      <c r="H77" s="455"/>
      <c r="I77" s="455"/>
      <c r="J77" s="455"/>
      <c r="K77" s="465"/>
      <c r="L77" s="446" t="str">
        <f>PA!N68</f>
        <v>Title</v>
      </c>
      <c r="M77" s="447"/>
      <c r="N77" s="447"/>
      <c r="O77" s="447"/>
      <c r="P77" s="447"/>
      <c r="Q77" s="447"/>
      <c r="R77" s="447"/>
      <c r="S77" s="447"/>
      <c r="T77" s="447"/>
      <c r="U77" s="447"/>
      <c r="V77" s="447"/>
      <c r="W77" s="447"/>
      <c r="X77" s="486">
        <f>PA!N69</f>
        <v>0</v>
      </c>
      <c r="Y77" s="486"/>
      <c r="Z77" s="486"/>
      <c r="AA77" s="486"/>
      <c r="AB77" s="486"/>
      <c r="AC77" s="486"/>
      <c r="AD77" s="486"/>
      <c r="AE77" s="486"/>
      <c r="AF77" s="486"/>
      <c r="AG77" s="486"/>
      <c r="AH77" s="486"/>
      <c r="AI77" s="486"/>
      <c r="AJ77" s="486"/>
      <c r="AK77" s="486"/>
      <c r="AL77" s="486" t="str">
        <f t="shared" si="9"/>
        <v>No</v>
      </c>
      <c r="AM77" s="486"/>
      <c r="AN77" s="486"/>
      <c r="AO77" s="486">
        <f t="shared" si="10"/>
        <v>0</v>
      </c>
      <c r="AP77" s="486"/>
      <c r="AQ77" s="487"/>
      <c r="AR77" s="484"/>
      <c r="AS77" s="484"/>
      <c r="AT77" s="484"/>
      <c r="AU77" s="484"/>
      <c r="AV77" s="484"/>
      <c r="AW77" s="484"/>
      <c r="AX77" s="485"/>
      <c r="AY77" s="5"/>
    </row>
    <row r="78" spans="1:51" ht="15" customHeight="1">
      <c r="A78" s="1"/>
      <c r="B78" s="2"/>
      <c r="C78" s="5"/>
      <c r="D78" s="454"/>
      <c r="E78" s="455"/>
      <c r="F78" s="455"/>
      <c r="G78" s="455"/>
      <c r="H78" s="455"/>
      <c r="I78" s="455"/>
      <c r="J78" s="455"/>
      <c r="K78" s="465"/>
      <c r="L78" s="450" t="str">
        <f>PA!V68</f>
        <v>Phone Number</v>
      </c>
      <c r="M78" s="451"/>
      <c r="N78" s="451"/>
      <c r="O78" s="451"/>
      <c r="P78" s="451"/>
      <c r="Q78" s="451"/>
      <c r="R78" s="451"/>
      <c r="S78" s="451"/>
      <c r="T78" s="451"/>
      <c r="U78" s="451"/>
      <c r="V78" s="451"/>
      <c r="W78" s="451"/>
      <c r="X78" s="458">
        <f>PA!V69</f>
        <v>0</v>
      </c>
      <c r="Y78" s="458"/>
      <c r="Z78" s="458"/>
      <c r="AA78" s="458"/>
      <c r="AB78" s="458"/>
      <c r="AC78" s="458"/>
      <c r="AD78" s="458"/>
      <c r="AE78" s="458"/>
      <c r="AF78" s="458"/>
      <c r="AG78" s="458"/>
      <c r="AH78" s="458"/>
      <c r="AI78" s="458"/>
      <c r="AJ78" s="458"/>
      <c r="AK78" s="458"/>
      <c r="AL78" s="458" t="str">
        <f t="shared" si="9"/>
        <v>No</v>
      </c>
      <c r="AM78" s="458"/>
      <c r="AN78" s="458"/>
      <c r="AO78" s="458">
        <f t="shared" si="10"/>
        <v>0</v>
      </c>
      <c r="AP78" s="458"/>
      <c r="AQ78" s="488"/>
      <c r="AR78" s="484"/>
      <c r="AS78" s="484"/>
      <c r="AT78" s="484"/>
      <c r="AU78" s="484"/>
      <c r="AV78" s="484"/>
      <c r="AW78" s="484"/>
      <c r="AX78" s="485"/>
      <c r="AY78" s="5"/>
    </row>
    <row r="79" spans="1:51" ht="15" customHeight="1">
      <c r="A79" s="1"/>
      <c r="B79" s="2"/>
      <c r="C79" s="5"/>
      <c r="D79" s="454"/>
      <c r="E79" s="455"/>
      <c r="F79" s="455"/>
      <c r="G79" s="455"/>
      <c r="H79" s="455"/>
      <c r="I79" s="455"/>
      <c r="J79" s="455"/>
      <c r="K79" s="465"/>
      <c r="L79" s="446" t="str">
        <f>PA!D71</f>
        <v>Email Address</v>
      </c>
      <c r="M79" s="447"/>
      <c r="N79" s="447"/>
      <c r="O79" s="447"/>
      <c r="P79" s="447"/>
      <c r="Q79" s="447"/>
      <c r="R79" s="447"/>
      <c r="S79" s="447"/>
      <c r="T79" s="447"/>
      <c r="U79" s="447"/>
      <c r="V79" s="447"/>
      <c r="W79" s="447"/>
      <c r="X79" s="486">
        <f>PA!D72</f>
        <v>0</v>
      </c>
      <c r="Y79" s="486"/>
      <c r="Z79" s="486"/>
      <c r="AA79" s="486"/>
      <c r="AB79" s="486"/>
      <c r="AC79" s="486"/>
      <c r="AD79" s="486"/>
      <c r="AE79" s="486"/>
      <c r="AF79" s="486"/>
      <c r="AG79" s="486"/>
      <c r="AH79" s="486"/>
      <c r="AI79" s="486"/>
      <c r="AJ79" s="486"/>
      <c r="AK79" s="486"/>
      <c r="AL79" s="486" t="str">
        <f t="shared" si="9"/>
        <v>No</v>
      </c>
      <c r="AM79" s="486"/>
      <c r="AN79" s="486"/>
      <c r="AO79" s="486">
        <f t="shared" si="10"/>
        <v>0</v>
      </c>
      <c r="AP79" s="486"/>
      <c r="AQ79" s="487"/>
      <c r="AR79" s="484"/>
      <c r="AS79" s="484"/>
      <c r="AT79" s="484"/>
      <c r="AU79" s="484"/>
      <c r="AV79" s="484"/>
      <c r="AW79" s="484"/>
      <c r="AX79" s="485"/>
      <c r="AY79" s="5"/>
    </row>
    <row r="80" spans="1:51" ht="15" customHeight="1">
      <c r="A80" s="1"/>
      <c r="B80" s="2"/>
      <c r="C80" s="5"/>
      <c r="D80" s="454"/>
      <c r="E80" s="455"/>
      <c r="F80" s="455"/>
      <c r="G80" s="455"/>
      <c r="H80" s="455"/>
      <c r="I80" s="455"/>
      <c r="J80" s="455"/>
      <c r="K80" s="465"/>
      <c r="L80" s="450" t="str">
        <f>PA!O71</f>
        <v>Company Name</v>
      </c>
      <c r="M80" s="451"/>
      <c r="N80" s="451"/>
      <c r="O80" s="451"/>
      <c r="P80" s="451"/>
      <c r="Q80" s="451"/>
      <c r="R80" s="451"/>
      <c r="S80" s="451"/>
      <c r="T80" s="451"/>
      <c r="U80" s="451"/>
      <c r="V80" s="451"/>
      <c r="W80" s="451"/>
      <c r="X80" s="458">
        <f>PA!O72</f>
        <v>0</v>
      </c>
      <c r="Y80" s="458"/>
      <c r="Z80" s="458"/>
      <c r="AA80" s="458"/>
      <c r="AB80" s="458"/>
      <c r="AC80" s="458"/>
      <c r="AD80" s="458"/>
      <c r="AE80" s="458"/>
      <c r="AF80" s="458"/>
      <c r="AG80" s="458"/>
      <c r="AH80" s="458"/>
      <c r="AI80" s="458"/>
      <c r="AJ80" s="458"/>
      <c r="AK80" s="458"/>
      <c r="AL80" s="458" t="str">
        <f t="shared" si="9"/>
        <v>No</v>
      </c>
      <c r="AM80" s="458"/>
      <c r="AN80" s="458"/>
      <c r="AO80" s="458">
        <f t="shared" si="10"/>
        <v>0</v>
      </c>
      <c r="AP80" s="458"/>
      <c r="AQ80" s="488"/>
      <c r="AR80" s="484"/>
      <c r="AS80" s="484"/>
      <c r="AT80" s="484"/>
      <c r="AU80" s="484"/>
      <c r="AV80" s="484"/>
      <c r="AW80" s="484"/>
      <c r="AX80" s="485"/>
      <c r="AY80" s="5"/>
    </row>
    <row r="81" spans="1:51" ht="15" customHeight="1">
      <c r="A81" s="1"/>
      <c r="B81" s="2"/>
      <c r="C81" s="5"/>
      <c r="D81" s="454"/>
      <c r="E81" s="455"/>
      <c r="F81" s="455"/>
      <c r="G81" s="455"/>
      <c r="H81" s="455"/>
      <c r="I81" s="455"/>
      <c r="J81" s="455"/>
      <c r="K81" s="465"/>
      <c r="L81" s="446" t="str">
        <f>PA!D74</f>
        <v>Address</v>
      </c>
      <c r="M81" s="447"/>
      <c r="N81" s="447"/>
      <c r="O81" s="447"/>
      <c r="P81" s="447"/>
      <c r="Q81" s="447"/>
      <c r="R81" s="447"/>
      <c r="S81" s="447"/>
      <c r="T81" s="447"/>
      <c r="U81" s="447"/>
      <c r="V81" s="447"/>
      <c r="W81" s="447"/>
      <c r="X81" s="486">
        <f>PA!D75</f>
        <v>0</v>
      </c>
      <c r="Y81" s="486"/>
      <c r="Z81" s="486"/>
      <c r="AA81" s="486"/>
      <c r="AB81" s="486"/>
      <c r="AC81" s="486"/>
      <c r="AD81" s="486"/>
      <c r="AE81" s="486"/>
      <c r="AF81" s="486"/>
      <c r="AG81" s="486"/>
      <c r="AH81" s="486"/>
      <c r="AI81" s="486"/>
      <c r="AJ81" s="486"/>
      <c r="AK81" s="486"/>
      <c r="AL81" s="486" t="str">
        <f t="shared" si="9"/>
        <v>No</v>
      </c>
      <c r="AM81" s="486"/>
      <c r="AN81" s="486"/>
      <c r="AO81" s="486">
        <f t="shared" si="10"/>
        <v>0</v>
      </c>
      <c r="AP81" s="486"/>
      <c r="AQ81" s="487"/>
      <c r="AR81" s="484"/>
      <c r="AS81" s="484"/>
      <c r="AT81" s="484"/>
      <c r="AU81" s="484"/>
      <c r="AV81" s="484"/>
      <c r="AW81" s="484"/>
      <c r="AX81" s="485"/>
      <c r="AY81" s="5"/>
    </row>
    <row r="82" spans="1:51" ht="15" customHeight="1">
      <c r="A82" s="1"/>
      <c r="B82" s="2"/>
      <c r="C82" s="5"/>
      <c r="D82" s="454"/>
      <c r="E82" s="455"/>
      <c r="F82" s="455"/>
      <c r="G82" s="455"/>
      <c r="H82" s="455"/>
      <c r="I82" s="455"/>
      <c r="J82" s="455"/>
      <c r="K82" s="465"/>
      <c r="L82" s="450" t="str">
        <f>PA!D77</f>
        <v>City</v>
      </c>
      <c r="M82" s="451"/>
      <c r="N82" s="451"/>
      <c r="O82" s="451"/>
      <c r="P82" s="451"/>
      <c r="Q82" s="451"/>
      <c r="R82" s="451"/>
      <c r="S82" s="451"/>
      <c r="T82" s="451"/>
      <c r="U82" s="451"/>
      <c r="V82" s="451"/>
      <c r="W82" s="451"/>
      <c r="X82" s="458">
        <f>PA!D78</f>
        <v>0</v>
      </c>
      <c r="Y82" s="458"/>
      <c r="Z82" s="458"/>
      <c r="AA82" s="458"/>
      <c r="AB82" s="458"/>
      <c r="AC82" s="458"/>
      <c r="AD82" s="458"/>
      <c r="AE82" s="458"/>
      <c r="AF82" s="458"/>
      <c r="AG82" s="458"/>
      <c r="AH82" s="458"/>
      <c r="AI82" s="458"/>
      <c r="AJ82" s="458"/>
      <c r="AK82" s="458"/>
      <c r="AL82" s="458" t="str">
        <f t="shared" si="9"/>
        <v>No</v>
      </c>
      <c r="AM82" s="458"/>
      <c r="AN82" s="458"/>
      <c r="AO82" s="458">
        <f t="shared" si="10"/>
        <v>0</v>
      </c>
      <c r="AP82" s="458"/>
      <c r="AQ82" s="488"/>
      <c r="AR82" s="484"/>
      <c r="AS82" s="484"/>
      <c r="AT82" s="484"/>
      <c r="AU82" s="484"/>
      <c r="AV82" s="484"/>
      <c r="AW82" s="484"/>
      <c r="AX82" s="485"/>
      <c r="AY82" s="5"/>
    </row>
    <row r="83" spans="1:51" ht="15" customHeight="1">
      <c r="A83" s="1"/>
      <c r="B83" s="2"/>
      <c r="C83" s="5"/>
      <c r="D83" s="454"/>
      <c r="E83" s="455"/>
      <c r="F83" s="455"/>
      <c r="G83" s="455"/>
      <c r="H83" s="455"/>
      <c r="I83" s="455"/>
      <c r="J83" s="455"/>
      <c r="K83" s="465"/>
      <c r="L83" s="446" t="str">
        <f>PA!N77</f>
        <v>State</v>
      </c>
      <c r="M83" s="447"/>
      <c r="N83" s="447"/>
      <c r="O83" s="447"/>
      <c r="P83" s="447"/>
      <c r="Q83" s="447"/>
      <c r="R83" s="447"/>
      <c r="S83" s="447"/>
      <c r="T83" s="447"/>
      <c r="U83" s="447"/>
      <c r="V83" s="447"/>
      <c r="W83" s="447"/>
      <c r="X83" s="486">
        <f>PA!N78</f>
        <v>0</v>
      </c>
      <c r="Y83" s="486"/>
      <c r="Z83" s="486"/>
      <c r="AA83" s="486"/>
      <c r="AB83" s="486"/>
      <c r="AC83" s="486"/>
      <c r="AD83" s="486"/>
      <c r="AE83" s="486"/>
      <c r="AF83" s="486"/>
      <c r="AG83" s="486"/>
      <c r="AH83" s="486"/>
      <c r="AI83" s="486"/>
      <c r="AJ83" s="486"/>
      <c r="AK83" s="486"/>
      <c r="AL83" s="486" t="str">
        <f t="shared" si="9"/>
        <v>No</v>
      </c>
      <c r="AM83" s="486"/>
      <c r="AN83" s="486"/>
      <c r="AO83" s="486">
        <f t="shared" si="10"/>
        <v>0</v>
      </c>
      <c r="AP83" s="486"/>
      <c r="AQ83" s="487"/>
      <c r="AR83" s="484"/>
      <c r="AS83" s="484"/>
      <c r="AT83" s="484"/>
      <c r="AU83" s="484"/>
      <c r="AV83" s="484"/>
      <c r="AW83" s="484"/>
      <c r="AX83" s="485"/>
      <c r="AY83" s="5"/>
    </row>
    <row r="84" spans="1:51" ht="15" customHeight="1">
      <c r="A84" s="1"/>
      <c r="B84" s="2"/>
      <c r="C84" s="5"/>
      <c r="D84" s="454"/>
      <c r="E84" s="455"/>
      <c r="F84" s="455"/>
      <c r="G84" s="466"/>
      <c r="H84" s="466"/>
      <c r="I84" s="466"/>
      <c r="J84" s="466"/>
      <c r="K84" s="467"/>
      <c r="L84" s="459" t="str">
        <f>PA!T77</f>
        <v>Zip Code</v>
      </c>
      <c r="M84" s="460"/>
      <c r="N84" s="460"/>
      <c r="O84" s="460"/>
      <c r="P84" s="460"/>
      <c r="Q84" s="460"/>
      <c r="R84" s="460"/>
      <c r="S84" s="460"/>
      <c r="T84" s="460"/>
      <c r="U84" s="460"/>
      <c r="V84" s="460"/>
      <c r="W84" s="460"/>
      <c r="X84" s="456">
        <f>PA!T78</f>
        <v>0</v>
      </c>
      <c r="Y84" s="456"/>
      <c r="Z84" s="456"/>
      <c r="AA84" s="456"/>
      <c r="AB84" s="456"/>
      <c r="AC84" s="456"/>
      <c r="AD84" s="456"/>
      <c r="AE84" s="456"/>
      <c r="AF84" s="456"/>
      <c r="AG84" s="456"/>
      <c r="AH84" s="456"/>
      <c r="AI84" s="456"/>
      <c r="AJ84" s="456"/>
      <c r="AK84" s="456"/>
      <c r="AL84" s="456" t="str">
        <f t="shared" si="9"/>
        <v>No</v>
      </c>
      <c r="AM84" s="456"/>
      <c r="AN84" s="456"/>
      <c r="AO84" s="456">
        <f t="shared" si="10"/>
        <v>0</v>
      </c>
      <c r="AP84" s="456"/>
      <c r="AQ84" s="493"/>
      <c r="AR84" s="484"/>
      <c r="AS84" s="484"/>
      <c r="AT84" s="484"/>
      <c r="AU84" s="484"/>
      <c r="AV84" s="484"/>
      <c r="AW84" s="484"/>
      <c r="AX84" s="485"/>
      <c r="AY84" s="5"/>
    </row>
    <row r="85" spans="1:51" ht="15" customHeight="1">
      <c r="A85" s="1"/>
      <c r="B85" s="2"/>
      <c r="C85" s="5"/>
      <c r="D85" s="454"/>
      <c r="E85" s="455"/>
      <c r="F85" s="455"/>
      <c r="G85" s="463" t="str">
        <f>PA!AB65</f>
        <v>Mechanical Engineer</v>
      </c>
      <c r="H85" s="463"/>
      <c r="I85" s="463"/>
      <c r="J85" s="463"/>
      <c r="K85" s="464"/>
      <c r="L85" s="461" t="str">
        <f>PA!AB68</f>
        <v>First Name</v>
      </c>
      <c r="M85" s="462"/>
      <c r="N85" s="462"/>
      <c r="O85" s="462"/>
      <c r="P85" s="462"/>
      <c r="Q85" s="462"/>
      <c r="R85" s="462"/>
      <c r="S85" s="462"/>
      <c r="T85" s="462"/>
      <c r="U85" s="462"/>
      <c r="V85" s="462"/>
      <c r="W85" s="462"/>
      <c r="X85" s="491">
        <f>PA!AB69</f>
        <v>0</v>
      </c>
      <c r="Y85" s="491"/>
      <c r="Z85" s="491"/>
      <c r="AA85" s="491"/>
      <c r="AB85" s="491"/>
      <c r="AC85" s="491"/>
      <c r="AD85" s="491"/>
      <c r="AE85" s="491"/>
      <c r="AF85" s="491"/>
      <c r="AG85" s="491"/>
      <c r="AH85" s="491"/>
      <c r="AI85" s="491"/>
      <c r="AJ85" s="491"/>
      <c r="AK85" s="491"/>
      <c r="AL85" s="491" t="str">
        <f t="shared" si="9"/>
        <v>No</v>
      </c>
      <c r="AM85" s="491"/>
      <c r="AN85" s="491"/>
      <c r="AO85" s="491">
        <f t="shared" si="10"/>
        <v>0</v>
      </c>
      <c r="AP85" s="491"/>
      <c r="AQ85" s="492"/>
      <c r="AR85" s="484"/>
      <c r="AS85" s="484"/>
      <c r="AT85" s="484"/>
      <c r="AU85" s="484"/>
      <c r="AV85" s="484"/>
      <c r="AW85" s="484"/>
      <c r="AX85" s="485"/>
      <c r="AY85" s="5"/>
    </row>
    <row r="86" spans="1:51" ht="15" customHeight="1">
      <c r="A86" s="1"/>
      <c r="B86" s="2"/>
      <c r="C86" s="5"/>
      <c r="D86" s="454"/>
      <c r="E86" s="455"/>
      <c r="F86" s="455"/>
      <c r="G86" s="455"/>
      <c r="H86" s="455"/>
      <c r="I86" s="455"/>
      <c r="J86" s="455"/>
      <c r="K86" s="465"/>
      <c r="L86" s="450" t="str">
        <f>PA!AG68</f>
        <v>Last Name</v>
      </c>
      <c r="M86" s="451"/>
      <c r="N86" s="451"/>
      <c r="O86" s="451"/>
      <c r="P86" s="451"/>
      <c r="Q86" s="451"/>
      <c r="R86" s="451"/>
      <c r="S86" s="451"/>
      <c r="T86" s="451"/>
      <c r="U86" s="451"/>
      <c r="V86" s="451"/>
      <c r="W86" s="451"/>
      <c r="X86" s="458">
        <f>PA!AG69</f>
        <v>0</v>
      </c>
      <c r="Y86" s="458"/>
      <c r="Z86" s="458"/>
      <c r="AA86" s="458"/>
      <c r="AB86" s="458"/>
      <c r="AC86" s="458"/>
      <c r="AD86" s="458"/>
      <c r="AE86" s="458"/>
      <c r="AF86" s="458"/>
      <c r="AG86" s="458"/>
      <c r="AH86" s="458"/>
      <c r="AI86" s="458"/>
      <c r="AJ86" s="458"/>
      <c r="AK86" s="458"/>
      <c r="AL86" s="458" t="str">
        <f t="shared" si="9"/>
        <v>No</v>
      </c>
      <c r="AM86" s="458"/>
      <c r="AN86" s="458"/>
      <c r="AO86" s="458">
        <f t="shared" si="10"/>
        <v>0</v>
      </c>
      <c r="AP86" s="458"/>
      <c r="AQ86" s="488"/>
      <c r="AR86" s="484"/>
      <c r="AS86" s="484"/>
      <c r="AT86" s="484"/>
      <c r="AU86" s="484"/>
      <c r="AV86" s="484"/>
      <c r="AW86" s="484"/>
      <c r="AX86" s="485"/>
      <c r="AY86" s="5"/>
    </row>
    <row r="87" spans="1:51" ht="15" customHeight="1">
      <c r="A87" s="1"/>
      <c r="B87" s="2"/>
      <c r="C87" s="5"/>
      <c r="D87" s="454"/>
      <c r="E87" s="455"/>
      <c r="F87" s="455"/>
      <c r="G87" s="455"/>
      <c r="H87" s="455"/>
      <c r="I87" s="455"/>
      <c r="J87" s="455"/>
      <c r="K87" s="465"/>
      <c r="L87" s="446" t="str">
        <f>PA!AL68</f>
        <v>Title</v>
      </c>
      <c r="M87" s="447"/>
      <c r="N87" s="447"/>
      <c r="O87" s="447"/>
      <c r="P87" s="447"/>
      <c r="Q87" s="447"/>
      <c r="R87" s="447"/>
      <c r="S87" s="447"/>
      <c r="T87" s="447"/>
      <c r="U87" s="447"/>
      <c r="V87" s="447"/>
      <c r="W87" s="447"/>
      <c r="X87" s="486">
        <f>PA!AL69</f>
        <v>0</v>
      </c>
      <c r="Y87" s="486"/>
      <c r="Z87" s="486"/>
      <c r="AA87" s="486"/>
      <c r="AB87" s="486"/>
      <c r="AC87" s="486"/>
      <c r="AD87" s="486"/>
      <c r="AE87" s="486"/>
      <c r="AF87" s="486"/>
      <c r="AG87" s="486"/>
      <c r="AH87" s="486"/>
      <c r="AI87" s="486"/>
      <c r="AJ87" s="486"/>
      <c r="AK87" s="486"/>
      <c r="AL87" s="486" t="str">
        <f t="shared" si="9"/>
        <v>No</v>
      </c>
      <c r="AM87" s="486"/>
      <c r="AN87" s="486"/>
      <c r="AO87" s="486">
        <f t="shared" si="10"/>
        <v>0</v>
      </c>
      <c r="AP87" s="486"/>
      <c r="AQ87" s="487"/>
      <c r="AR87" s="484"/>
      <c r="AS87" s="484"/>
      <c r="AT87" s="484"/>
      <c r="AU87" s="484"/>
      <c r="AV87" s="484"/>
      <c r="AW87" s="484"/>
      <c r="AX87" s="485"/>
      <c r="AY87" s="5"/>
    </row>
    <row r="88" spans="1:51" ht="15" customHeight="1">
      <c r="A88" s="1"/>
      <c r="B88" s="2"/>
      <c r="C88" s="5"/>
      <c r="D88" s="454"/>
      <c r="E88" s="455"/>
      <c r="F88" s="455"/>
      <c r="G88" s="455"/>
      <c r="H88" s="455"/>
      <c r="I88" s="455"/>
      <c r="J88" s="455"/>
      <c r="K88" s="465"/>
      <c r="L88" s="450" t="str">
        <f>PA!AT68</f>
        <v>Phone Number</v>
      </c>
      <c r="M88" s="451"/>
      <c r="N88" s="451"/>
      <c r="O88" s="451"/>
      <c r="P88" s="451"/>
      <c r="Q88" s="451"/>
      <c r="R88" s="451"/>
      <c r="S88" s="451"/>
      <c r="T88" s="451"/>
      <c r="U88" s="451"/>
      <c r="V88" s="451"/>
      <c r="W88" s="451"/>
      <c r="X88" s="458">
        <f>PA!AT69</f>
        <v>0</v>
      </c>
      <c r="Y88" s="458"/>
      <c r="Z88" s="458"/>
      <c r="AA88" s="458"/>
      <c r="AB88" s="458"/>
      <c r="AC88" s="458"/>
      <c r="AD88" s="458"/>
      <c r="AE88" s="458"/>
      <c r="AF88" s="458"/>
      <c r="AG88" s="458"/>
      <c r="AH88" s="458"/>
      <c r="AI88" s="458"/>
      <c r="AJ88" s="458"/>
      <c r="AK88" s="458"/>
      <c r="AL88" s="458" t="str">
        <f t="shared" si="9"/>
        <v>No</v>
      </c>
      <c r="AM88" s="458"/>
      <c r="AN88" s="458"/>
      <c r="AO88" s="458">
        <f t="shared" si="10"/>
        <v>0</v>
      </c>
      <c r="AP88" s="458"/>
      <c r="AQ88" s="488"/>
      <c r="AR88" s="484"/>
      <c r="AS88" s="484"/>
      <c r="AT88" s="484"/>
      <c r="AU88" s="484"/>
      <c r="AV88" s="484"/>
      <c r="AW88" s="484"/>
      <c r="AX88" s="485"/>
      <c r="AY88" s="5"/>
    </row>
    <row r="89" spans="1:51" ht="15" customHeight="1">
      <c r="A89" s="1"/>
      <c r="B89" s="2"/>
      <c r="C89" s="5"/>
      <c r="D89" s="454"/>
      <c r="E89" s="455"/>
      <c r="F89" s="455"/>
      <c r="G89" s="455"/>
      <c r="H89" s="455"/>
      <c r="I89" s="455"/>
      <c r="J89" s="455"/>
      <c r="K89" s="465"/>
      <c r="L89" s="446" t="str">
        <f>PA!AB71</f>
        <v>Email Address</v>
      </c>
      <c r="M89" s="447"/>
      <c r="N89" s="447"/>
      <c r="O89" s="447"/>
      <c r="P89" s="447"/>
      <c r="Q89" s="447"/>
      <c r="R89" s="447"/>
      <c r="S89" s="447"/>
      <c r="T89" s="447"/>
      <c r="U89" s="447"/>
      <c r="V89" s="447"/>
      <c r="W89" s="447"/>
      <c r="X89" s="486">
        <f>PA!AB72</f>
        <v>0</v>
      </c>
      <c r="Y89" s="486"/>
      <c r="Z89" s="486"/>
      <c r="AA89" s="486"/>
      <c r="AB89" s="486"/>
      <c r="AC89" s="486"/>
      <c r="AD89" s="486"/>
      <c r="AE89" s="486"/>
      <c r="AF89" s="486"/>
      <c r="AG89" s="486"/>
      <c r="AH89" s="486"/>
      <c r="AI89" s="486"/>
      <c r="AJ89" s="486"/>
      <c r="AK89" s="486"/>
      <c r="AL89" s="486" t="str">
        <f t="shared" si="9"/>
        <v>No</v>
      </c>
      <c r="AM89" s="486"/>
      <c r="AN89" s="486"/>
      <c r="AO89" s="486">
        <f t="shared" si="10"/>
        <v>0</v>
      </c>
      <c r="AP89" s="486"/>
      <c r="AQ89" s="487"/>
      <c r="AR89" s="484"/>
      <c r="AS89" s="484"/>
      <c r="AT89" s="484"/>
      <c r="AU89" s="484"/>
      <c r="AV89" s="484"/>
      <c r="AW89" s="484"/>
      <c r="AX89" s="485"/>
      <c r="AY89" s="5"/>
    </row>
    <row r="90" spans="1:51" ht="15" customHeight="1">
      <c r="A90" s="1"/>
      <c r="B90" s="2"/>
      <c r="C90" s="5"/>
      <c r="D90" s="454"/>
      <c r="E90" s="455"/>
      <c r="F90" s="455"/>
      <c r="G90" s="455"/>
      <c r="H90" s="455"/>
      <c r="I90" s="455"/>
      <c r="J90" s="455"/>
      <c r="K90" s="465"/>
      <c r="L90" s="450" t="str">
        <f>PA!AM71</f>
        <v>Company Name</v>
      </c>
      <c r="M90" s="451"/>
      <c r="N90" s="451"/>
      <c r="O90" s="451"/>
      <c r="P90" s="451"/>
      <c r="Q90" s="451"/>
      <c r="R90" s="451"/>
      <c r="S90" s="451"/>
      <c r="T90" s="451"/>
      <c r="U90" s="451"/>
      <c r="V90" s="451"/>
      <c r="W90" s="451"/>
      <c r="X90" s="458">
        <f>PA!AM72</f>
        <v>0</v>
      </c>
      <c r="Y90" s="458"/>
      <c r="Z90" s="458"/>
      <c r="AA90" s="458"/>
      <c r="AB90" s="458"/>
      <c r="AC90" s="458"/>
      <c r="AD90" s="458"/>
      <c r="AE90" s="458"/>
      <c r="AF90" s="458"/>
      <c r="AG90" s="458"/>
      <c r="AH90" s="458"/>
      <c r="AI90" s="458"/>
      <c r="AJ90" s="458"/>
      <c r="AK90" s="458"/>
      <c r="AL90" s="458" t="str">
        <f t="shared" si="9"/>
        <v>No</v>
      </c>
      <c r="AM90" s="458"/>
      <c r="AN90" s="458"/>
      <c r="AO90" s="458">
        <f t="shared" si="10"/>
        <v>0</v>
      </c>
      <c r="AP90" s="458"/>
      <c r="AQ90" s="488"/>
      <c r="AR90" s="484"/>
      <c r="AS90" s="484"/>
      <c r="AT90" s="484"/>
      <c r="AU90" s="484"/>
      <c r="AV90" s="484"/>
      <c r="AW90" s="484"/>
      <c r="AX90" s="485"/>
      <c r="AY90" s="5"/>
    </row>
    <row r="91" spans="1:51" ht="15" customHeight="1">
      <c r="A91" s="1"/>
      <c r="B91" s="2"/>
      <c r="C91" s="5"/>
      <c r="D91" s="454"/>
      <c r="E91" s="455"/>
      <c r="F91" s="455"/>
      <c r="G91" s="455"/>
      <c r="H91" s="455"/>
      <c r="I91" s="455"/>
      <c r="J91" s="455"/>
      <c r="K91" s="465"/>
      <c r="L91" s="446" t="str">
        <f>PA!AB74</f>
        <v>Address</v>
      </c>
      <c r="M91" s="447"/>
      <c r="N91" s="447"/>
      <c r="O91" s="447"/>
      <c r="P91" s="447"/>
      <c r="Q91" s="447"/>
      <c r="R91" s="447"/>
      <c r="S91" s="447"/>
      <c r="T91" s="447"/>
      <c r="U91" s="447"/>
      <c r="V91" s="447"/>
      <c r="W91" s="447"/>
      <c r="X91" s="486">
        <f>PA!AB75</f>
        <v>0</v>
      </c>
      <c r="Y91" s="486"/>
      <c r="Z91" s="486"/>
      <c r="AA91" s="486"/>
      <c r="AB91" s="486"/>
      <c r="AC91" s="486"/>
      <c r="AD91" s="486"/>
      <c r="AE91" s="486"/>
      <c r="AF91" s="486"/>
      <c r="AG91" s="486"/>
      <c r="AH91" s="486"/>
      <c r="AI91" s="486"/>
      <c r="AJ91" s="486"/>
      <c r="AK91" s="486"/>
      <c r="AL91" s="486" t="str">
        <f t="shared" si="9"/>
        <v>No</v>
      </c>
      <c r="AM91" s="486"/>
      <c r="AN91" s="486"/>
      <c r="AO91" s="486">
        <f t="shared" si="10"/>
        <v>0</v>
      </c>
      <c r="AP91" s="486"/>
      <c r="AQ91" s="487"/>
      <c r="AR91" s="484"/>
      <c r="AS91" s="484"/>
      <c r="AT91" s="484"/>
      <c r="AU91" s="484"/>
      <c r="AV91" s="484"/>
      <c r="AW91" s="484"/>
      <c r="AX91" s="485"/>
      <c r="AY91" s="5"/>
    </row>
    <row r="92" spans="1:51" ht="15" customHeight="1">
      <c r="A92" s="1"/>
      <c r="B92" s="2"/>
      <c r="C92" s="5"/>
      <c r="D92" s="454"/>
      <c r="E92" s="455"/>
      <c r="F92" s="455"/>
      <c r="G92" s="455"/>
      <c r="H92" s="455"/>
      <c r="I92" s="455"/>
      <c r="J92" s="455"/>
      <c r="K92" s="465"/>
      <c r="L92" s="450" t="str">
        <f>PA!AB77</f>
        <v>City</v>
      </c>
      <c r="M92" s="451"/>
      <c r="N92" s="451"/>
      <c r="O92" s="451"/>
      <c r="P92" s="451"/>
      <c r="Q92" s="451"/>
      <c r="R92" s="451"/>
      <c r="S92" s="451"/>
      <c r="T92" s="451"/>
      <c r="U92" s="451"/>
      <c r="V92" s="451"/>
      <c r="W92" s="451"/>
      <c r="X92" s="458">
        <f>PA!AB78</f>
        <v>0</v>
      </c>
      <c r="Y92" s="458"/>
      <c r="Z92" s="458"/>
      <c r="AA92" s="458"/>
      <c r="AB92" s="458"/>
      <c r="AC92" s="458"/>
      <c r="AD92" s="458"/>
      <c r="AE92" s="458"/>
      <c r="AF92" s="458"/>
      <c r="AG92" s="458"/>
      <c r="AH92" s="458"/>
      <c r="AI92" s="458"/>
      <c r="AJ92" s="458"/>
      <c r="AK92" s="458"/>
      <c r="AL92" s="458" t="str">
        <f t="shared" si="9"/>
        <v>No</v>
      </c>
      <c r="AM92" s="458"/>
      <c r="AN92" s="458"/>
      <c r="AO92" s="458">
        <f t="shared" si="10"/>
        <v>0</v>
      </c>
      <c r="AP92" s="458"/>
      <c r="AQ92" s="488"/>
      <c r="AR92" s="484"/>
      <c r="AS92" s="484"/>
      <c r="AT92" s="484"/>
      <c r="AU92" s="484"/>
      <c r="AV92" s="484"/>
      <c r="AW92" s="484"/>
      <c r="AX92" s="485"/>
      <c r="AY92" s="5"/>
    </row>
    <row r="93" spans="1:51" ht="15" customHeight="1">
      <c r="A93" s="1"/>
      <c r="B93" s="2"/>
      <c r="C93" s="5"/>
      <c r="D93" s="454"/>
      <c r="E93" s="455"/>
      <c r="F93" s="455"/>
      <c r="G93" s="455"/>
      <c r="H93" s="455"/>
      <c r="I93" s="455"/>
      <c r="J93" s="455"/>
      <c r="K93" s="465"/>
      <c r="L93" s="446" t="str">
        <f>PA!AL77</f>
        <v>State</v>
      </c>
      <c r="M93" s="447"/>
      <c r="N93" s="447"/>
      <c r="O93" s="447"/>
      <c r="P93" s="447"/>
      <c r="Q93" s="447"/>
      <c r="R93" s="447"/>
      <c r="S93" s="447"/>
      <c r="T93" s="447"/>
      <c r="U93" s="447"/>
      <c r="V93" s="447"/>
      <c r="W93" s="447"/>
      <c r="X93" s="486">
        <f>PA!AL78</f>
        <v>0</v>
      </c>
      <c r="Y93" s="486"/>
      <c r="Z93" s="486"/>
      <c r="AA93" s="486"/>
      <c r="AB93" s="486"/>
      <c r="AC93" s="486"/>
      <c r="AD93" s="486"/>
      <c r="AE93" s="486"/>
      <c r="AF93" s="486"/>
      <c r="AG93" s="486"/>
      <c r="AH93" s="486"/>
      <c r="AI93" s="486"/>
      <c r="AJ93" s="486"/>
      <c r="AK93" s="486"/>
      <c r="AL93" s="486" t="str">
        <f t="shared" si="9"/>
        <v>No</v>
      </c>
      <c r="AM93" s="486"/>
      <c r="AN93" s="486"/>
      <c r="AO93" s="486">
        <f t="shared" si="10"/>
        <v>0</v>
      </c>
      <c r="AP93" s="486"/>
      <c r="AQ93" s="487"/>
      <c r="AR93" s="484"/>
      <c r="AS93" s="484"/>
      <c r="AT93" s="484"/>
      <c r="AU93" s="484"/>
      <c r="AV93" s="484"/>
      <c r="AW93" s="484"/>
      <c r="AX93" s="485"/>
      <c r="AY93" s="5"/>
    </row>
    <row r="94" spans="1:51" ht="15" customHeight="1">
      <c r="A94" s="1"/>
      <c r="B94" s="2"/>
      <c r="C94" s="5"/>
      <c r="D94" s="454"/>
      <c r="E94" s="455"/>
      <c r="F94" s="455"/>
      <c r="G94" s="466"/>
      <c r="H94" s="466"/>
      <c r="I94" s="466"/>
      <c r="J94" s="466"/>
      <c r="K94" s="467"/>
      <c r="L94" s="459" t="str">
        <f>PA!AR77</f>
        <v>Zip Code</v>
      </c>
      <c r="M94" s="460"/>
      <c r="N94" s="460"/>
      <c r="O94" s="460"/>
      <c r="P94" s="460"/>
      <c r="Q94" s="460"/>
      <c r="R94" s="460"/>
      <c r="S94" s="460"/>
      <c r="T94" s="460"/>
      <c r="U94" s="460"/>
      <c r="V94" s="460"/>
      <c r="W94" s="460"/>
      <c r="X94" s="456">
        <f>PA!AR78</f>
        <v>0</v>
      </c>
      <c r="Y94" s="456"/>
      <c r="Z94" s="456"/>
      <c r="AA94" s="456"/>
      <c r="AB94" s="456"/>
      <c r="AC94" s="456"/>
      <c r="AD94" s="456"/>
      <c r="AE94" s="456"/>
      <c r="AF94" s="456"/>
      <c r="AG94" s="456"/>
      <c r="AH94" s="456"/>
      <c r="AI94" s="456"/>
      <c r="AJ94" s="456"/>
      <c r="AK94" s="456"/>
      <c r="AL94" s="456" t="str">
        <f t="shared" si="9"/>
        <v>No</v>
      </c>
      <c r="AM94" s="456"/>
      <c r="AN94" s="456"/>
      <c r="AO94" s="456">
        <f t="shared" si="10"/>
        <v>0</v>
      </c>
      <c r="AP94" s="456"/>
      <c r="AQ94" s="493"/>
      <c r="AR94" s="484"/>
      <c r="AS94" s="484"/>
      <c r="AT94" s="484"/>
      <c r="AU94" s="484"/>
      <c r="AV94" s="484"/>
      <c r="AW94" s="484"/>
      <c r="AX94" s="485"/>
      <c r="AY94" s="5"/>
    </row>
    <row r="95" spans="1:51" ht="15" customHeight="1">
      <c r="A95" s="1"/>
      <c r="B95" s="2"/>
      <c r="C95" s="5"/>
      <c r="D95" s="454"/>
      <c r="E95" s="455"/>
      <c r="F95" s="455"/>
      <c r="G95" s="463" t="str">
        <f>PA!D81</f>
        <v>Electrical Engineer</v>
      </c>
      <c r="H95" s="463"/>
      <c r="I95" s="463"/>
      <c r="J95" s="463"/>
      <c r="K95" s="464"/>
      <c r="L95" s="461" t="str">
        <f>PA!D84</f>
        <v>First Name</v>
      </c>
      <c r="M95" s="462"/>
      <c r="N95" s="462"/>
      <c r="O95" s="462"/>
      <c r="P95" s="462"/>
      <c r="Q95" s="462"/>
      <c r="R95" s="462"/>
      <c r="S95" s="462"/>
      <c r="T95" s="462"/>
      <c r="U95" s="462"/>
      <c r="V95" s="462"/>
      <c r="W95" s="462"/>
      <c r="X95" s="491">
        <f>PA!D85</f>
        <v>0</v>
      </c>
      <c r="Y95" s="491"/>
      <c r="Z95" s="491"/>
      <c r="AA95" s="491"/>
      <c r="AB95" s="491"/>
      <c r="AC95" s="491"/>
      <c r="AD95" s="491"/>
      <c r="AE95" s="491"/>
      <c r="AF95" s="491"/>
      <c r="AG95" s="491"/>
      <c r="AH95" s="491"/>
      <c r="AI95" s="491"/>
      <c r="AJ95" s="491"/>
      <c r="AK95" s="491"/>
      <c r="AL95" s="491" t="str">
        <f t="shared" si="9"/>
        <v>No</v>
      </c>
      <c r="AM95" s="491"/>
      <c r="AN95" s="491"/>
      <c r="AO95" s="491">
        <f t="shared" si="10"/>
        <v>0</v>
      </c>
      <c r="AP95" s="491"/>
      <c r="AQ95" s="492"/>
      <c r="AR95" s="484"/>
      <c r="AS95" s="484"/>
      <c r="AT95" s="484"/>
      <c r="AU95" s="484"/>
      <c r="AV95" s="484"/>
      <c r="AW95" s="484"/>
      <c r="AX95" s="485"/>
      <c r="AY95" s="5"/>
    </row>
    <row r="96" spans="1:51" ht="15" customHeight="1">
      <c r="A96" s="1"/>
      <c r="B96" s="2"/>
      <c r="C96" s="5"/>
      <c r="D96" s="454"/>
      <c r="E96" s="455"/>
      <c r="F96" s="455"/>
      <c r="G96" s="455"/>
      <c r="H96" s="455"/>
      <c r="I96" s="455"/>
      <c r="J96" s="455"/>
      <c r="K96" s="465"/>
      <c r="L96" s="450" t="str">
        <f>PA!I84</f>
        <v>Last Name</v>
      </c>
      <c r="M96" s="451"/>
      <c r="N96" s="451"/>
      <c r="O96" s="451"/>
      <c r="P96" s="451"/>
      <c r="Q96" s="451"/>
      <c r="R96" s="451"/>
      <c r="S96" s="451"/>
      <c r="T96" s="451"/>
      <c r="U96" s="451"/>
      <c r="V96" s="451"/>
      <c r="W96" s="451"/>
      <c r="X96" s="458">
        <f>PA!I85</f>
        <v>0</v>
      </c>
      <c r="Y96" s="458"/>
      <c r="Z96" s="458"/>
      <c r="AA96" s="458"/>
      <c r="AB96" s="458"/>
      <c r="AC96" s="458"/>
      <c r="AD96" s="458"/>
      <c r="AE96" s="458"/>
      <c r="AF96" s="458"/>
      <c r="AG96" s="458"/>
      <c r="AH96" s="458"/>
      <c r="AI96" s="458"/>
      <c r="AJ96" s="458"/>
      <c r="AK96" s="458"/>
      <c r="AL96" s="458" t="str">
        <f t="shared" si="9"/>
        <v>No</v>
      </c>
      <c r="AM96" s="458"/>
      <c r="AN96" s="458"/>
      <c r="AO96" s="458">
        <f t="shared" si="10"/>
        <v>0</v>
      </c>
      <c r="AP96" s="458"/>
      <c r="AQ96" s="488"/>
      <c r="AR96" s="484"/>
      <c r="AS96" s="484"/>
      <c r="AT96" s="484"/>
      <c r="AU96" s="484"/>
      <c r="AV96" s="484"/>
      <c r="AW96" s="484"/>
      <c r="AX96" s="485"/>
      <c r="AY96" s="5"/>
    </row>
    <row r="97" spans="1:51" ht="15" customHeight="1">
      <c r="A97" s="1"/>
      <c r="B97" s="2"/>
      <c r="C97" s="5"/>
      <c r="D97" s="454"/>
      <c r="E97" s="455"/>
      <c r="F97" s="455"/>
      <c r="G97" s="455"/>
      <c r="H97" s="455"/>
      <c r="I97" s="455"/>
      <c r="J97" s="455"/>
      <c r="K97" s="465"/>
      <c r="L97" s="446" t="str">
        <f>PA!N84</f>
        <v>Title</v>
      </c>
      <c r="M97" s="447"/>
      <c r="N97" s="447"/>
      <c r="O97" s="447"/>
      <c r="P97" s="447"/>
      <c r="Q97" s="447"/>
      <c r="R97" s="447"/>
      <c r="S97" s="447"/>
      <c r="T97" s="447"/>
      <c r="U97" s="447"/>
      <c r="V97" s="447"/>
      <c r="W97" s="447"/>
      <c r="X97" s="486">
        <f>PA!N85</f>
        <v>0</v>
      </c>
      <c r="Y97" s="486"/>
      <c r="Z97" s="486"/>
      <c r="AA97" s="486"/>
      <c r="AB97" s="486"/>
      <c r="AC97" s="486"/>
      <c r="AD97" s="486"/>
      <c r="AE97" s="486"/>
      <c r="AF97" s="486"/>
      <c r="AG97" s="486"/>
      <c r="AH97" s="486"/>
      <c r="AI97" s="486"/>
      <c r="AJ97" s="486"/>
      <c r="AK97" s="486"/>
      <c r="AL97" s="486" t="str">
        <f t="shared" si="9"/>
        <v>No</v>
      </c>
      <c r="AM97" s="486"/>
      <c r="AN97" s="486"/>
      <c r="AO97" s="486">
        <f t="shared" si="10"/>
        <v>0</v>
      </c>
      <c r="AP97" s="486"/>
      <c r="AQ97" s="487"/>
      <c r="AR97" s="484"/>
      <c r="AS97" s="484"/>
      <c r="AT97" s="484"/>
      <c r="AU97" s="484"/>
      <c r="AV97" s="484"/>
      <c r="AW97" s="484"/>
      <c r="AX97" s="485"/>
      <c r="AY97" s="5"/>
    </row>
    <row r="98" spans="1:51" ht="15" customHeight="1">
      <c r="A98" s="1"/>
      <c r="B98" s="2"/>
      <c r="C98" s="5"/>
      <c r="D98" s="454"/>
      <c r="E98" s="455"/>
      <c r="F98" s="455"/>
      <c r="G98" s="455"/>
      <c r="H98" s="455"/>
      <c r="I98" s="455"/>
      <c r="J98" s="455"/>
      <c r="K98" s="465"/>
      <c r="L98" s="450" t="str">
        <f>PA!V84</f>
        <v>Phone Number</v>
      </c>
      <c r="M98" s="451"/>
      <c r="N98" s="451"/>
      <c r="O98" s="451"/>
      <c r="P98" s="451"/>
      <c r="Q98" s="451"/>
      <c r="R98" s="451"/>
      <c r="S98" s="451"/>
      <c r="T98" s="451"/>
      <c r="U98" s="451"/>
      <c r="V98" s="451"/>
      <c r="W98" s="451"/>
      <c r="X98" s="458">
        <f>PA!V85</f>
        <v>0</v>
      </c>
      <c r="Y98" s="458"/>
      <c r="Z98" s="458"/>
      <c r="AA98" s="458"/>
      <c r="AB98" s="458"/>
      <c r="AC98" s="458"/>
      <c r="AD98" s="458"/>
      <c r="AE98" s="458"/>
      <c r="AF98" s="458"/>
      <c r="AG98" s="458"/>
      <c r="AH98" s="458"/>
      <c r="AI98" s="458"/>
      <c r="AJ98" s="458"/>
      <c r="AK98" s="458"/>
      <c r="AL98" s="458" t="str">
        <f t="shared" si="9"/>
        <v>No</v>
      </c>
      <c r="AM98" s="458"/>
      <c r="AN98" s="458"/>
      <c r="AO98" s="458">
        <f t="shared" si="10"/>
        <v>0</v>
      </c>
      <c r="AP98" s="458"/>
      <c r="AQ98" s="488"/>
      <c r="AR98" s="484"/>
      <c r="AS98" s="484"/>
      <c r="AT98" s="484"/>
      <c r="AU98" s="484"/>
      <c r="AV98" s="484"/>
      <c r="AW98" s="484"/>
      <c r="AX98" s="485"/>
      <c r="AY98" s="5"/>
    </row>
    <row r="99" spans="1:51" ht="15" customHeight="1">
      <c r="A99" s="1"/>
      <c r="B99" s="2"/>
      <c r="C99" s="5"/>
      <c r="D99" s="454"/>
      <c r="E99" s="455"/>
      <c r="F99" s="455"/>
      <c r="G99" s="455"/>
      <c r="H99" s="455"/>
      <c r="I99" s="455"/>
      <c r="J99" s="455"/>
      <c r="K99" s="465"/>
      <c r="L99" s="446" t="str">
        <f>PA!D87</f>
        <v>Email Address</v>
      </c>
      <c r="M99" s="447"/>
      <c r="N99" s="447"/>
      <c r="O99" s="447"/>
      <c r="P99" s="447"/>
      <c r="Q99" s="447"/>
      <c r="R99" s="447"/>
      <c r="S99" s="447"/>
      <c r="T99" s="447"/>
      <c r="U99" s="447"/>
      <c r="V99" s="447"/>
      <c r="W99" s="447"/>
      <c r="X99" s="486">
        <f>PA!D88</f>
        <v>0</v>
      </c>
      <c r="Y99" s="486"/>
      <c r="Z99" s="486"/>
      <c r="AA99" s="486"/>
      <c r="AB99" s="486"/>
      <c r="AC99" s="486"/>
      <c r="AD99" s="486"/>
      <c r="AE99" s="486"/>
      <c r="AF99" s="486"/>
      <c r="AG99" s="486"/>
      <c r="AH99" s="486"/>
      <c r="AI99" s="486"/>
      <c r="AJ99" s="486"/>
      <c r="AK99" s="486"/>
      <c r="AL99" s="486" t="str">
        <f t="shared" si="9"/>
        <v>No</v>
      </c>
      <c r="AM99" s="486"/>
      <c r="AN99" s="486"/>
      <c r="AO99" s="486">
        <f t="shared" si="10"/>
        <v>0</v>
      </c>
      <c r="AP99" s="486"/>
      <c r="AQ99" s="487"/>
      <c r="AR99" s="484"/>
      <c r="AS99" s="484"/>
      <c r="AT99" s="484"/>
      <c r="AU99" s="484"/>
      <c r="AV99" s="484"/>
      <c r="AW99" s="484"/>
      <c r="AX99" s="485"/>
      <c r="AY99" s="5"/>
    </row>
    <row r="100" spans="1:51" ht="15" customHeight="1">
      <c r="A100" s="1"/>
      <c r="B100" s="2"/>
      <c r="C100" s="5"/>
      <c r="D100" s="454"/>
      <c r="E100" s="455"/>
      <c r="F100" s="455"/>
      <c r="G100" s="455"/>
      <c r="H100" s="455"/>
      <c r="I100" s="455"/>
      <c r="J100" s="455"/>
      <c r="K100" s="465"/>
      <c r="L100" s="450" t="str">
        <f>PA!O87</f>
        <v>Company Name</v>
      </c>
      <c r="M100" s="451"/>
      <c r="N100" s="451"/>
      <c r="O100" s="451"/>
      <c r="P100" s="451"/>
      <c r="Q100" s="451"/>
      <c r="R100" s="451"/>
      <c r="S100" s="451"/>
      <c r="T100" s="451"/>
      <c r="U100" s="451"/>
      <c r="V100" s="451"/>
      <c r="W100" s="451"/>
      <c r="X100" s="458">
        <f>PA!O88</f>
        <v>0</v>
      </c>
      <c r="Y100" s="458"/>
      <c r="Z100" s="458"/>
      <c r="AA100" s="458"/>
      <c r="AB100" s="458"/>
      <c r="AC100" s="458"/>
      <c r="AD100" s="458"/>
      <c r="AE100" s="458"/>
      <c r="AF100" s="458"/>
      <c r="AG100" s="458"/>
      <c r="AH100" s="458"/>
      <c r="AI100" s="458"/>
      <c r="AJ100" s="458"/>
      <c r="AK100" s="458"/>
      <c r="AL100" s="458" t="str">
        <f t="shared" si="9"/>
        <v>No</v>
      </c>
      <c r="AM100" s="458"/>
      <c r="AN100" s="458"/>
      <c r="AO100" s="458">
        <f t="shared" si="10"/>
        <v>0</v>
      </c>
      <c r="AP100" s="458"/>
      <c r="AQ100" s="488"/>
      <c r="AR100" s="484"/>
      <c r="AS100" s="484"/>
      <c r="AT100" s="484"/>
      <c r="AU100" s="484"/>
      <c r="AV100" s="484"/>
      <c r="AW100" s="484"/>
      <c r="AX100" s="485"/>
      <c r="AY100" s="5"/>
    </row>
    <row r="101" spans="1:51" ht="15" customHeight="1">
      <c r="A101" s="1"/>
      <c r="B101" s="2"/>
      <c r="C101" s="5"/>
      <c r="D101" s="454"/>
      <c r="E101" s="455"/>
      <c r="F101" s="455"/>
      <c r="G101" s="455"/>
      <c r="H101" s="455"/>
      <c r="I101" s="455"/>
      <c r="J101" s="455"/>
      <c r="K101" s="465"/>
      <c r="L101" s="446" t="str">
        <f>PA!D90</f>
        <v>Address</v>
      </c>
      <c r="M101" s="447"/>
      <c r="N101" s="447"/>
      <c r="O101" s="447"/>
      <c r="P101" s="447"/>
      <c r="Q101" s="447"/>
      <c r="R101" s="447"/>
      <c r="S101" s="447"/>
      <c r="T101" s="447"/>
      <c r="U101" s="447"/>
      <c r="V101" s="447"/>
      <c r="W101" s="447"/>
      <c r="X101" s="486">
        <f>PA!D91</f>
        <v>0</v>
      </c>
      <c r="Y101" s="486"/>
      <c r="Z101" s="486"/>
      <c r="AA101" s="486"/>
      <c r="AB101" s="486"/>
      <c r="AC101" s="486"/>
      <c r="AD101" s="486"/>
      <c r="AE101" s="486"/>
      <c r="AF101" s="486"/>
      <c r="AG101" s="486"/>
      <c r="AH101" s="486"/>
      <c r="AI101" s="486"/>
      <c r="AJ101" s="486"/>
      <c r="AK101" s="486"/>
      <c r="AL101" s="486" t="str">
        <f t="shared" si="9"/>
        <v>No</v>
      </c>
      <c r="AM101" s="486"/>
      <c r="AN101" s="486"/>
      <c r="AO101" s="486">
        <f t="shared" si="10"/>
        <v>0</v>
      </c>
      <c r="AP101" s="486"/>
      <c r="AQ101" s="487"/>
      <c r="AR101" s="484"/>
      <c r="AS101" s="484"/>
      <c r="AT101" s="484"/>
      <c r="AU101" s="484"/>
      <c r="AV101" s="484"/>
      <c r="AW101" s="484"/>
      <c r="AX101" s="485"/>
      <c r="AY101" s="5"/>
    </row>
    <row r="102" spans="1:51" ht="15" customHeight="1">
      <c r="A102" s="1"/>
      <c r="B102" s="2"/>
      <c r="C102" s="5"/>
      <c r="D102" s="454"/>
      <c r="E102" s="455"/>
      <c r="F102" s="455"/>
      <c r="G102" s="455"/>
      <c r="H102" s="455"/>
      <c r="I102" s="455"/>
      <c r="J102" s="455"/>
      <c r="K102" s="465"/>
      <c r="L102" s="450" t="str">
        <f>PA!D93</f>
        <v>City</v>
      </c>
      <c r="M102" s="451"/>
      <c r="N102" s="451"/>
      <c r="O102" s="451"/>
      <c r="P102" s="451"/>
      <c r="Q102" s="451"/>
      <c r="R102" s="451"/>
      <c r="S102" s="451"/>
      <c r="T102" s="451"/>
      <c r="U102" s="451"/>
      <c r="V102" s="451"/>
      <c r="W102" s="451"/>
      <c r="X102" s="458">
        <f>PA!D94</f>
        <v>0</v>
      </c>
      <c r="Y102" s="458"/>
      <c r="Z102" s="458"/>
      <c r="AA102" s="458"/>
      <c r="AB102" s="458"/>
      <c r="AC102" s="458"/>
      <c r="AD102" s="458"/>
      <c r="AE102" s="458"/>
      <c r="AF102" s="458"/>
      <c r="AG102" s="458"/>
      <c r="AH102" s="458"/>
      <c r="AI102" s="458"/>
      <c r="AJ102" s="458"/>
      <c r="AK102" s="458"/>
      <c r="AL102" s="458" t="str">
        <f t="shared" si="9"/>
        <v>No</v>
      </c>
      <c r="AM102" s="458"/>
      <c r="AN102" s="458"/>
      <c r="AO102" s="458">
        <f t="shared" si="10"/>
        <v>0</v>
      </c>
      <c r="AP102" s="458"/>
      <c r="AQ102" s="488"/>
      <c r="AR102" s="484"/>
      <c r="AS102" s="484"/>
      <c r="AT102" s="484"/>
      <c r="AU102" s="484"/>
      <c r="AV102" s="484"/>
      <c r="AW102" s="484"/>
      <c r="AX102" s="485"/>
      <c r="AY102" s="5"/>
    </row>
    <row r="103" spans="1:51" ht="15" customHeight="1">
      <c r="A103" s="1"/>
      <c r="B103" s="2"/>
      <c r="C103" s="5"/>
      <c r="D103" s="454"/>
      <c r="E103" s="455"/>
      <c r="F103" s="455"/>
      <c r="G103" s="455"/>
      <c r="H103" s="455"/>
      <c r="I103" s="455"/>
      <c r="J103" s="455"/>
      <c r="K103" s="465"/>
      <c r="L103" s="446" t="str">
        <f>PA!N93</f>
        <v>State</v>
      </c>
      <c r="M103" s="447"/>
      <c r="N103" s="447"/>
      <c r="O103" s="447"/>
      <c r="P103" s="447"/>
      <c r="Q103" s="447"/>
      <c r="R103" s="447"/>
      <c r="S103" s="447"/>
      <c r="T103" s="447"/>
      <c r="U103" s="447"/>
      <c r="V103" s="447"/>
      <c r="W103" s="447"/>
      <c r="X103" s="486">
        <f>PA!N94</f>
        <v>0</v>
      </c>
      <c r="Y103" s="486"/>
      <c r="Z103" s="486"/>
      <c r="AA103" s="486"/>
      <c r="AB103" s="486"/>
      <c r="AC103" s="486"/>
      <c r="AD103" s="486"/>
      <c r="AE103" s="486"/>
      <c r="AF103" s="486"/>
      <c r="AG103" s="486"/>
      <c r="AH103" s="486"/>
      <c r="AI103" s="486"/>
      <c r="AJ103" s="486"/>
      <c r="AK103" s="486"/>
      <c r="AL103" s="486" t="str">
        <f t="shared" si="9"/>
        <v>No</v>
      </c>
      <c r="AM103" s="486"/>
      <c r="AN103" s="486"/>
      <c r="AO103" s="486">
        <f t="shared" si="10"/>
        <v>0</v>
      </c>
      <c r="AP103" s="486"/>
      <c r="AQ103" s="487"/>
      <c r="AR103" s="484"/>
      <c r="AS103" s="484"/>
      <c r="AT103" s="484"/>
      <c r="AU103" s="484"/>
      <c r="AV103" s="484"/>
      <c r="AW103" s="484"/>
      <c r="AX103" s="485"/>
      <c r="AY103" s="5"/>
    </row>
    <row r="104" spans="1:51" ht="15" customHeight="1">
      <c r="A104" s="1"/>
      <c r="B104" s="2"/>
      <c r="C104" s="5"/>
      <c r="D104" s="454"/>
      <c r="E104" s="455"/>
      <c r="F104" s="455"/>
      <c r="G104" s="466"/>
      <c r="H104" s="466"/>
      <c r="I104" s="466"/>
      <c r="J104" s="466"/>
      <c r="K104" s="467"/>
      <c r="L104" s="459" t="str">
        <f>PA!T93</f>
        <v>Zip Code</v>
      </c>
      <c r="M104" s="460"/>
      <c r="N104" s="460"/>
      <c r="O104" s="460"/>
      <c r="P104" s="460"/>
      <c r="Q104" s="460"/>
      <c r="R104" s="460"/>
      <c r="S104" s="460"/>
      <c r="T104" s="460"/>
      <c r="U104" s="460"/>
      <c r="V104" s="460"/>
      <c r="W104" s="460"/>
      <c r="X104" s="456">
        <f>PA!T94</f>
        <v>0</v>
      </c>
      <c r="Y104" s="456"/>
      <c r="Z104" s="456"/>
      <c r="AA104" s="456"/>
      <c r="AB104" s="456"/>
      <c r="AC104" s="456"/>
      <c r="AD104" s="456"/>
      <c r="AE104" s="456"/>
      <c r="AF104" s="456"/>
      <c r="AG104" s="456"/>
      <c r="AH104" s="456"/>
      <c r="AI104" s="456"/>
      <c r="AJ104" s="456"/>
      <c r="AK104" s="456"/>
      <c r="AL104" s="456" t="str">
        <f t="shared" si="9"/>
        <v>No</v>
      </c>
      <c r="AM104" s="456"/>
      <c r="AN104" s="456"/>
      <c r="AO104" s="456">
        <f t="shared" si="10"/>
        <v>0</v>
      </c>
      <c r="AP104" s="456"/>
      <c r="AQ104" s="493"/>
      <c r="AR104" s="484"/>
      <c r="AS104" s="484"/>
      <c r="AT104" s="484"/>
      <c r="AU104" s="484"/>
      <c r="AV104" s="484"/>
      <c r="AW104" s="484"/>
      <c r="AX104" s="485"/>
      <c r="AY104" s="5"/>
    </row>
    <row r="105" spans="1:51" ht="15" customHeight="1">
      <c r="A105" s="1"/>
      <c r="B105" s="2"/>
      <c r="C105" s="5"/>
      <c r="D105" s="454"/>
      <c r="E105" s="455"/>
      <c r="F105" s="455"/>
      <c r="G105" s="455" t="str">
        <f>PA!AB81</f>
        <v>General Contractor</v>
      </c>
      <c r="H105" s="455"/>
      <c r="I105" s="455"/>
      <c r="J105" s="455"/>
      <c r="K105" s="455"/>
      <c r="L105" s="461" t="str">
        <f>PA!AB84</f>
        <v>First Name</v>
      </c>
      <c r="M105" s="462"/>
      <c r="N105" s="462"/>
      <c r="O105" s="462"/>
      <c r="P105" s="462"/>
      <c r="Q105" s="462"/>
      <c r="R105" s="462"/>
      <c r="S105" s="462"/>
      <c r="T105" s="462"/>
      <c r="U105" s="462"/>
      <c r="V105" s="462"/>
      <c r="W105" s="462"/>
      <c r="X105" s="491">
        <f>PA!AB85</f>
        <v>0</v>
      </c>
      <c r="Y105" s="491"/>
      <c r="Z105" s="491"/>
      <c r="AA105" s="491"/>
      <c r="AB105" s="491"/>
      <c r="AC105" s="491"/>
      <c r="AD105" s="491"/>
      <c r="AE105" s="491"/>
      <c r="AF105" s="491"/>
      <c r="AG105" s="491"/>
      <c r="AH105" s="491"/>
      <c r="AI105" s="491"/>
      <c r="AJ105" s="491"/>
      <c r="AK105" s="491"/>
      <c r="AL105" s="491" t="str">
        <f t="shared" si="9"/>
        <v>No</v>
      </c>
      <c r="AM105" s="491"/>
      <c r="AN105" s="491"/>
      <c r="AO105" s="491">
        <f t="shared" si="10"/>
        <v>0</v>
      </c>
      <c r="AP105" s="491"/>
      <c r="AQ105" s="492"/>
      <c r="AR105" s="484"/>
      <c r="AS105" s="484"/>
      <c r="AT105" s="484"/>
      <c r="AU105" s="484"/>
      <c r="AV105" s="484"/>
      <c r="AW105" s="484"/>
      <c r="AX105" s="485"/>
      <c r="AY105" s="5"/>
    </row>
    <row r="106" spans="1:51" ht="15" customHeight="1">
      <c r="A106" s="1"/>
      <c r="B106" s="2"/>
      <c r="C106" s="5"/>
      <c r="D106" s="454"/>
      <c r="E106" s="455"/>
      <c r="F106" s="455"/>
      <c r="G106" s="455"/>
      <c r="H106" s="455"/>
      <c r="I106" s="455"/>
      <c r="J106" s="455"/>
      <c r="K106" s="455"/>
      <c r="L106" s="450" t="str">
        <f>PA!AG84</f>
        <v>Last Name</v>
      </c>
      <c r="M106" s="451"/>
      <c r="N106" s="451"/>
      <c r="O106" s="451"/>
      <c r="P106" s="451"/>
      <c r="Q106" s="451"/>
      <c r="R106" s="451"/>
      <c r="S106" s="451"/>
      <c r="T106" s="451"/>
      <c r="U106" s="451"/>
      <c r="V106" s="451"/>
      <c r="W106" s="451"/>
      <c r="X106" s="458">
        <f>PA!AG85</f>
        <v>0</v>
      </c>
      <c r="Y106" s="458"/>
      <c r="Z106" s="458"/>
      <c r="AA106" s="458"/>
      <c r="AB106" s="458"/>
      <c r="AC106" s="458"/>
      <c r="AD106" s="458"/>
      <c r="AE106" s="458"/>
      <c r="AF106" s="458"/>
      <c r="AG106" s="458"/>
      <c r="AH106" s="458"/>
      <c r="AI106" s="458"/>
      <c r="AJ106" s="458"/>
      <c r="AK106" s="458"/>
      <c r="AL106" s="458" t="str">
        <f t="shared" si="9"/>
        <v>No</v>
      </c>
      <c r="AM106" s="458"/>
      <c r="AN106" s="458"/>
      <c r="AO106" s="458">
        <f t="shared" si="10"/>
        <v>0</v>
      </c>
      <c r="AP106" s="458"/>
      <c r="AQ106" s="488"/>
      <c r="AR106" s="484"/>
      <c r="AS106" s="484"/>
      <c r="AT106" s="484"/>
      <c r="AU106" s="484"/>
      <c r="AV106" s="484"/>
      <c r="AW106" s="484"/>
      <c r="AX106" s="485"/>
      <c r="AY106" s="5"/>
    </row>
    <row r="107" spans="1:51" ht="15" customHeight="1">
      <c r="A107" s="1"/>
      <c r="B107" s="2"/>
      <c r="C107" s="5"/>
      <c r="D107" s="454"/>
      <c r="E107" s="455"/>
      <c r="F107" s="455"/>
      <c r="G107" s="455"/>
      <c r="H107" s="455"/>
      <c r="I107" s="455"/>
      <c r="J107" s="455"/>
      <c r="K107" s="455"/>
      <c r="L107" s="446" t="str">
        <f>PA!AL84</f>
        <v>Title</v>
      </c>
      <c r="M107" s="447"/>
      <c r="N107" s="447"/>
      <c r="O107" s="447"/>
      <c r="P107" s="447"/>
      <c r="Q107" s="447"/>
      <c r="R107" s="447"/>
      <c r="S107" s="447"/>
      <c r="T107" s="447"/>
      <c r="U107" s="447"/>
      <c r="V107" s="447"/>
      <c r="W107" s="447"/>
      <c r="X107" s="486">
        <f>PA!AL85</f>
        <v>0</v>
      </c>
      <c r="Y107" s="486"/>
      <c r="Z107" s="486"/>
      <c r="AA107" s="486"/>
      <c r="AB107" s="486"/>
      <c r="AC107" s="486"/>
      <c r="AD107" s="486"/>
      <c r="AE107" s="486"/>
      <c r="AF107" s="486"/>
      <c r="AG107" s="486"/>
      <c r="AH107" s="486"/>
      <c r="AI107" s="486"/>
      <c r="AJ107" s="486"/>
      <c r="AK107" s="486"/>
      <c r="AL107" s="486" t="str">
        <f t="shared" si="9"/>
        <v>No</v>
      </c>
      <c r="AM107" s="486"/>
      <c r="AN107" s="486"/>
      <c r="AO107" s="486">
        <f t="shared" si="10"/>
        <v>0</v>
      </c>
      <c r="AP107" s="486"/>
      <c r="AQ107" s="487"/>
      <c r="AR107" s="484"/>
      <c r="AS107" s="484"/>
      <c r="AT107" s="484"/>
      <c r="AU107" s="484"/>
      <c r="AV107" s="484"/>
      <c r="AW107" s="484"/>
      <c r="AX107" s="485"/>
      <c r="AY107" s="5"/>
    </row>
    <row r="108" spans="1:51" ht="15" customHeight="1">
      <c r="A108" s="1"/>
      <c r="B108" s="2"/>
      <c r="C108" s="5"/>
      <c r="D108" s="454"/>
      <c r="E108" s="455"/>
      <c r="F108" s="455"/>
      <c r="G108" s="455"/>
      <c r="H108" s="455"/>
      <c r="I108" s="455"/>
      <c r="J108" s="455"/>
      <c r="K108" s="455"/>
      <c r="L108" s="450" t="str">
        <f>PA!AT84</f>
        <v>Phone Number</v>
      </c>
      <c r="M108" s="451"/>
      <c r="N108" s="451"/>
      <c r="O108" s="451"/>
      <c r="P108" s="451"/>
      <c r="Q108" s="451"/>
      <c r="R108" s="451"/>
      <c r="S108" s="451"/>
      <c r="T108" s="451"/>
      <c r="U108" s="451"/>
      <c r="V108" s="451"/>
      <c r="W108" s="451"/>
      <c r="X108" s="458">
        <f>PA!AT85</f>
        <v>0</v>
      </c>
      <c r="Y108" s="458"/>
      <c r="Z108" s="458"/>
      <c r="AA108" s="458"/>
      <c r="AB108" s="458"/>
      <c r="AC108" s="458"/>
      <c r="AD108" s="458"/>
      <c r="AE108" s="458"/>
      <c r="AF108" s="458"/>
      <c r="AG108" s="458"/>
      <c r="AH108" s="458"/>
      <c r="AI108" s="458"/>
      <c r="AJ108" s="458"/>
      <c r="AK108" s="458"/>
      <c r="AL108" s="458" t="str">
        <f t="shared" si="9"/>
        <v>No</v>
      </c>
      <c r="AM108" s="458"/>
      <c r="AN108" s="458"/>
      <c r="AO108" s="458">
        <f t="shared" si="10"/>
        <v>0</v>
      </c>
      <c r="AP108" s="458"/>
      <c r="AQ108" s="488"/>
      <c r="AR108" s="484"/>
      <c r="AS108" s="484"/>
      <c r="AT108" s="484"/>
      <c r="AU108" s="484"/>
      <c r="AV108" s="484"/>
      <c r="AW108" s="484"/>
      <c r="AX108" s="485"/>
      <c r="AY108" s="5"/>
    </row>
    <row r="109" spans="1:51" ht="15" customHeight="1">
      <c r="A109" s="1"/>
      <c r="B109" s="2"/>
      <c r="C109" s="5"/>
      <c r="D109" s="454"/>
      <c r="E109" s="455"/>
      <c r="F109" s="455"/>
      <c r="G109" s="455"/>
      <c r="H109" s="455"/>
      <c r="I109" s="455"/>
      <c r="J109" s="455"/>
      <c r="K109" s="455"/>
      <c r="L109" s="446" t="str">
        <f>PA!AB87</f>
        <v>Email Address</v>
      </c>
      <c r="M109" s="447"/>
      <c r="N109" s="447"/>
      <c r="O109" s="447"/>
      <c r="P109" s="447"/>
      <c r="Q109" s="447"/>
      <c r="R109" s="447"/>
      <c r="S109" s="447"/>
      <c r="T109" s="447"/>
      <c r="U109" s="447"/>
      <c r="V109" s="447"/>
      <c r="W109" s="447"/>
      <c r="X109" s="486">
        <f>PA!AB88</f>
        <v>0</v>
      </c>
      <c r="Y109" s="486"/>
      <c r="Z109" s="486"/>
      <c r="AA109" s="486"/>
      <c r="AB109" s="486"/>
      <c r="AC109" s="486"/>
      <c r="AD109" s="486"/>
      <c r="AE109" s="486"/>
      <c r="AF109" s="486"/>
      <c r="AG109" s="486"/>
      <c r="AH109" s="486"/>
      <c r="AI109" s="486"/>
      <c r="AJ109" s="486"/>
      <c r="AK109" s="486"/>
      <c r="AL109" s="486" t="str">
        <f t="shared" si="9"/>
        <v>No</v>
      </c>
      <c r="AM109" s="486"/>
      <c r="AN109" s="486"/>
      <c r="AO109" s="486">
        <f t="shared" si="10"/>
        <v>0</v>
      </c>
      <c r="AP109" s="486"/>
      <c r="AQ109" s="487"/>
      <c r="AR109" s="484"/>
      <c r="AS109" s="484"/>
      <c r="AT109" s="484"/>
      <c r="AU109" s="484"/>
      <c r="AV109" s="484"/>
      <c r="AW109" s="484"/>
      <c r="AX109" s="485"/>
      <c r="AY109" s="5"/>
    </row>
    <row r="110" spans="1:51" ht="15" customHeight="1">
      <c r="A110" s="1"/>
      <c r="B110" s="2"/>
      <c r="C110" s="5"/>
      <c r="D110" s="454"/>
      <c r="E110" s="455"/>
      <c r="F110" s="455"/>
      <c r="G110" s="455"/>
      <c r="H110" s="455"/>
      <c r="I110" s="455"/>
      <c r="J110" s="455"/>
      <c r="K110" s="455"/>
      <c r="L110" s="450" t="str">
        <f>PA!AM87</f>
        <v>Company Name</v>
      </c>
      <c r="M110" s="451"/>
      <c r="N110" s="451"/>
      <c r="O110" s="451"/>
      <c r="P110" s="451"/>
      <c r="Q110" s="451"/>
      <c r="R110" s="451"/>
      <c r="S110" s="451"/>
      <c r="T110" s="451"/>
      <c r="U110" s="451"/>
      <c r="V110" s="451"/>
      <c r="W110" s="451"/>
      <c r="X110" s="458">
        <f>PA!AM88</f>
        <v>0</v>
      </c>
      <c r="Y110" s="458"/>
      <c r="Z110" s="458"/>
      <c r="AA110" s="458"/>
      <c r="AB110" s="458"/>
      <c r="AC110" s="458"/>
      <c r="AD110" s="458"/>
      <c r="AE110" s="458"/>
      <c r="AF110" s="458"/>
      <c r="AG110" s="458"/>
      <c r="AH110" s="458"/>
      <c r="AI110" s="458"/>
      <c r="AJ110" s="458"/>
      <c r="AK110" s="458"/>
      <c r="AL110" s="458" t="str">
        <f t="shared" si="9"/>
        <v>No</v>
      </c>
      <c r="AM110" s="458"/>
      <c r="AN110" s="458"/>
      <c r="AO110" s="458">
        <f t="shared" si="10"/>
        <v>0</v>
      </c>
      <c r="AP110" s="458"/>
      <c r="AQ110" s="488"/>
      <c r="AR110" s="484"/>
      <c r="AS110" s="484"/>
      <c r="AT110" s="484"/>
      <c r="AU110" s="484"/>
      <c r="AV110" s="484"/>
      <c r="AW110" s="484"/>
      <c r="AX110" s="485"/>
      <c r="AY110" s="5"/>
    </row>
    <row r="111" spans="1:51" ht="15" customHeight="1">
      <c r="A111" s="1"/>
      <c r="B111" s="2"/>
      <c r="C111" s="5"/>
      <c r="D111" s="454"/>
      <c r="E111" s="455"/>
      <c r="F111" s="455"/>
      <c r="G111" s="455"/>
      <c r="H111" s="455"/>
      <c r="I111" s="455"/>
      <c r="J111" s="455"/>
      <c r="K111" s="455"/>
      <c r="L111" s="446" t="str">
        <f>PA!AB90</f>
        <v>Address</v>
      </c>
      <c r="M111" s="447"/>
      <c r="N111" s="447"/>
      <c r="O111" s="447"/>
      <c r="P111" s="447"/>
      <c r="Q111" s="447"/>
      <c r="R111" s="447"/>
      <c r="S111" s="447"/>
      <c r="T111" s="447"/>
      <c r="U111" s="447"/>
      <c r="V111" s="447"/>
      <c r="W111" s="447"/>
      <c r="X111" s="486">
        <f>PA!AB91</f>
        <v>0</v>
      </c>
      <c r="Y111" s="486"/>
      <c r="Z111" s="486"/>
      <c r="AA111" s="486"/>
      <c r="AB111" s="486"/>
      <c r="AC111" s="486"/>
      <c r="AD111" s="486"/>
      <c r="AE111" s="486"/>
      <c r="AF111" s="486"/>
      <c r="AG111" s="486"/>
      <c r="AH111" s="486"/>
      <c r="AI111" s="486"/>
      <c r="AJ111" s="486"/>
      <c r="AK111" s="486"/>
      <c r="AL111" s="486" t="str">
        <f t="shared" si="9"/>
        <v>No</v>
      </c>
      <c r="AM111" s="486"/>
      <c r="AN111" s="486"/>
      <c r="AO111" s="486">
        <f t="shared" si="10"/>
        <v>0</v>
      </c>
      <c r="AP111" s="486"/>
      <c r="AQ111" s="487"/>
      <c r="AR111" s="484"/>
      <c r="AS111" s="484"/>
      <c r="AT111" s="484"/>
      <c r="AU111" s="484"/>
      <c r="AV111" s="484"/>
      <c r="AW111" s="484"/>
      <c r="AX111" s="485"/>
      <c r="AY111" s="5"/>
    </row>
    <row r="112" spans="1:51" ht="15" customHeight="1">
      <c r="A112" s="1"/>
      <c r="B112" s="2"/>
      <c r="C112" s="5"/>
      <c r="D112" s="454"/>
      <c r="E112" s="455"/>
      <c r="F112" s="455"/>
      <c r="G112" s="455"/>
      <c r="H112" s="455"/>
      <c r="I112" s="455"/>
      <c r="J112" s="455"/>
      <c r="K112" s="455"/>
      <c r="L112" s="450" t="str">
        <f>PA!AB93</f>
        <v>City</v>
      </c>
      <c r="M112" s="451"/>
      <c r="N112" s="451"/>
      <c r="O112" s="451"/>
      <c r="P112" s="451"/>
      <c r="Q112" s="451"/>
      <c r="R112" s="451"/>
      <c r="S112" s="451"/>
      <c r="T112" s="451"/>
      <c r="U112" s="451"/>
      <c r="V112" s="451"/>
      <c r="W112" s="451"/>
      <c r="X112" s="458">
        <f>PA!AB94</f>
        <v>0</v>
      </c>
      <c r="Y112" s="458"/>
      <c r="Z112" s="458"/>
      <c r="AA112" s="458"/>
      <c r="AB112" s="458"/>
      <c r="AC112" s="458"/>
      <c r="AD112" s="458"/>
      <c r="AE112" s="458"/>
      <c r="AF112" s="458"/>
      <c r="AG112" s="458"/>
      <c r="AH112" s="458"/>
      <c r="AI112" s="458"/>
      <c r="AJ112" s="458"/>
      <c r="AK112" s="458"/>
      <c r="AL112" s="458" t="str">
        <f t="shared" si="9"/>
        <v>No</v>
      </c>
      <c r="AM112" s="458"/>
      <c r="AN112" s="458"/>
      <c r="AO112" s="458">
        <f t="shared" si="10"/>
        <v>0</v>
      </c>
      <c r="AP112" s="458"/>
      <c r="AQ112" s="488"/>
      <c r="AR112" s="484"/>
      <c r="AS112" s="484"/>
      <c r="AT112" s="484"/>
      <c r="AU112" s="484"/>
      <c r="AV112" s="484"/>
      <c r="AW112" s="484"/>
      <c r="AX112" s="485"/>
      <c r="AY112" s="5"/>
    </row>
    <row r="113" spans="1:51" ht="15" customHeight="1">
      <c r="A113" s="1"/>
      <c r="B113" s="2"/>
      <c r="C113" s="5"/>
      <c r="D113" s="454"/>
      <c r="E113" s="455"/>
      <c r="F113" s="455"/>
      <c r="G113" s="455"/>
      <c r="H113" s="455"/>
      <c r="I113" s="455"/>
      <c r="J113" s="455"/>
      <c r="K113" s="455"/>
      <c r="L113" s="446" t="str">
        <f>PA!AL93</f>
        <v>State</v>
      </c>
      <c r="M113" s="447"/>
      <c r="N113" s="447"/>
      <c r="O113" s="447"/>
      <c r="P113" s="447"/>
      <c r="Q113" s="447"/>
      <c r="R113" s="447"/>
      <c r="S113" s="447"/>
      <c r="T113" s="447"/>
      <c r="U113" s="447"/>
      <c r="V113" s="447"/>
      <c r="W113" s="447"/>
      <c r="X113" s="486">
        <f>PA!AL94</f>
        <v>0</v>
      </c>
      <c r="Y113" s="486"/>
      <c r="Z113" s="486"/>
      <c r="AA113" s="486"/>
      <c r="AB113" s="486"/>
      <c r="AC113" s="486"/>
      <c r="AD113" s="486"/>
      <c r="AE113" s="486"/>
      <c r="AF113" s="486"/>
      <c r="AG113" s="486"/>
      <c r="AH113" s="486"/>
      <c r="AI113" s="486"/>
      <c r="AJ113" s="486"/>
      <c r="AK113" s="486"/>
      <c r="AL113" s="486" t="str">
        <f t="shared" si="9"/>
        <v>No</v>
      </c>
      <c r="AM113" s="486"/>
      <c r="AN113" s="486"/>
      <c r="AO113" s="486">
        <f t="shared" si="10"/>
        <v>0</v>
      </c>
      <c r="AP113" s="486"/>
      <c r="AQ113" s="487"/>
      <c r="AR113" s="484"/>
      <c r="AS113" s="484"/>
      <c r="AT113" s="484"/>
      <c r="AU113" s="484"/>
      <c r="AV113" s="484"/>
      <c r="AW113" s="484"/>
      <c r="AX113" s="485"/>
      <c r="AY113" s="5"/>
    </row>
    <row r="114" spans="1:51" ht="15" customHeight="1">
      <c r="A114" s="1"/>
      <c r="B114" s="2"/>
      <c r="C114" s="5"/>
      <c r="D114" s="454"/>
      <c r="E114" s="455"/>
      <c r="F114" s="455"/>
      <c r="G114" s="455"/>
      <c r="H114" s="455"/>
      <c r="I114" s="455"/>
      <c r="J114" s="455"/>
      <c r="K114" s="455"/>
      <c r="L114" s="459" t="str">
        <f>PA!AR93</f>
        <v>Zip Code</v>
      </c>
      <c r="M114" s="460"/>
      <c r="N114" s="460"/>
      <c r="O114" s="460"/>
      <c r="P114" s="460"/>
      <c r="Q114" s="460"/>
      <c r="R114" s="460"/>
      <c r="S114" s="460"/>
      <c r="T114" s="460"/>
      <c r="U114" s="460"/>
      <c r="V114" s="460"/>
      <c r="W114" s="460"/>
      <c r="X114" s="456">
        <f>PA!AR94</f>
        <v>0</v>
      </c>
      <c r="Y114" s="456"/>
      <c r="Z114" s="456"/>
      <c r="AA114" s="456"/>
      <c r="AB114" s="456"/>
      <c r="AC114" s="456"/>
      <c r="AD114" s="456"/>
      <c r="AE114" s="456"/>
      <c r="AF114" s="456"/>
      <c r="AG114" s="456"/>
      <c r="AH114" s="456"/>
      <c r="AI114" s="456"/>
      <c r="AJ114" s="456"/>
      <c r="AK114" s="456"/>
      <c r="AL114" s="456" t="str">
        <f t="shared" si="9"/>
        <v>No</v>
      </c>
      <c r="AM114" s="456"/>
      <c r="AN114" s="456"/>
      <c r="AO114" s="456">
        <f t="shared" si="10"/>
        <v>0</v>
      </c>
      <c r="AP114" s="456"/>
      <c r="AQ114" s="493"/>
      <c r="AR114" s="484"/>
      <c r="AS114" s="484"/>
      <c r="AT114" s="484"/>
      <c r="AU114" s="484"/>
      <c r="AV114" s="484"/>
      <c r="AW114" s="484"/>
      <c r="AX114" s="485"/>
      <c r="AY114" s="5"/>
    </row>
    <row r="115" spans="1:51" ht="15" customHeight="1">
      <c r="A115" s="1"/>
      <c r="B115" s="2"/>
      <c r="C115" s="5"/>
      <c r="D115" s="62"/>
      <c r="E115" s="59"/>
      <c r="F115" s="59"/>
      <c r="G115" s="67"/>
      <c r="H115" s="67"/>
      <c r="I115" s="67"/>
      <c r="J115" s="67"/>
      <c r="K115" s="67"/>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8"/>
      <c r="AM115" s="58"/>
      <c r="AN115" s="58"/>
      <c r="AO115" s="478">
        <f>SUM(AO117:AQ122)</f>
        <v>1</v>
      </c>
      <c r="AP115" s="478"/>
      <c r="AQ115" s="478"/>
      <c r="AR115" s="480" t="str">
        <f>IF(AO115=6, "Complete", "Incomplete")</f>
        <v>Incomplete</v>
      </c>
      <c r="AS115" s="480"/>
      <c r="AT115" s="480"/>
      <c r="AU115" s="480"/>
      <c r="AV115" s="480"/>
      <c r="AW115" s="480"/>
      <c r="AX115" s="481"/>
      <c r="AY115" s="5"/>
    </row>
    <row r="116" spans="1:51" ht="15" customHeight="1">
      <c r="A116" s="1"/>
      <c r="B116" s="2"/>
      <c r="C116" s="5"/>
      <c r="D116" s="63"/>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1"/>
      <c r="AM116" s="61"/>
      <c r="AN116" s="61"/>
      <c r="AO116" s="456"/>
      <c r="AP116" s="456"/>
      <c r="AQ116" s="456"/>
      <c r="AR116" s="482"/>
      <c r="AS116" s="482"/>
      <c r="AT116" s="482"/>
      <c r="AU116" s="482"/>
      <c r="AV116" s="482"/>
      <c r="AW116" s="482"/>
      <c r="AX116" s="483"/>
      <c r="AY116" s="5"/>
    </row>
    <row r="117" spans="1:51" ht="15" customHeight="1">
      <c r="A117" s="1"/>
      <c r="B117" s="2"/>
      <c r="C117" s="5"/>
      <c r="D117" s="468" t="str">
        <f>PA!D97</f>
        <v>Building Information</v>
      </c>
      <c r="E117" s="469"/>
      <c r="F117" s="469"/>
      <c r="G117" s="469"/>
      <c r="H117" s="469"/>
      <c r="I117" s="469"/>
      <c r="J117" s="469"/>
      <c r="K117" s="469"/>
      <c r="L117" s="444" t="str">
        <f>PA!D100</f>
        <v>Building Ownership</v>
      </c>
      <c r="M117" s="445"/>
      <c r="N117" s="445"/>
      <c r="O117" s="445"/>
      <c r="P117" s="445"/>
      <c r="Q117" s="445"/>
      <c r="R117" s="445"/>
      <c r="S117" s="445"/>
      <c r="T117" s="445"/>
      <c r="U117" s="445"/>
      <c r="V117" s="445"/>
      <c r="W117" s="445"/>
      <c r="X117" s="478">
        <f>PA!D101</f>
        <v>0</v>
      </c>
      <c r="Y117" s="478"/>
      <c r="Z117" s="478"/>
      <c r="AA117" s="478"/>
      <c r="AB117" s="478"/>
      <c r="AC117" s="478"/>
      <c r="AD117" s="478"/>
      <c r="AE117" s="478"/>
      <c r="AF117" s="478"/>
      <c r="AG117" s="478"/>
      <c r="AH117" s="478"/>
      <c r="AI117" s="478"/>
      <c r="AJ117" s="478"/>
      <c r="AK117" s="478"/>
      <c r="AL117" s="478" t="str">
        <f t="shared" ref="AL117:AL121" si="11">IF(X117=0, "No", "Yes")</f>
        <v>No</v>
      </c>
      <c r="AM117" s="478"/>
      <c r="AN117" s="478"/>
      <c r="AO117" s="478">
        <f t="shared" ref="AO117:AO122" si="12">IF(AL117="Yes",1,0)</f>
        <v>0</v>
      </c>
      <c r="AP117" s="478"/>
      <c r="AQ117" s="479"/>
      <c r="AR117" s="27"/>
      <c r="AS117" s="27"/>
      <c r="AT117" s="27"/>
      <c r="AU117" s="27"/>
      <c r="AV117" s="27"/>
      <c r="AW117" s="27"/>
      <c r="AX117" s="64"/>
      <c r="AY117" s="5"/>
    </row>
    <row r="118" spans="1:51" ht="15" customHeight="1">
      <c r="A118" s="1"/>
      <c r="B118" s="2"/>
      <c r="C118" s="5"/>
      <c r="D118" s="468"/>
      <c r="E118" s="469"/>
      <c r="F118" s="469"/>
      <c r="G118" s="469"/>
      <c r="H118" s="469"/>
      <c r="I118" s="469"/>
      <c r="J118" s="469"/>
      <c r="K118" s="469"/>
      <c r="L118" s="446" t="str">
        <f>PA!K100</f>
        <v>Construction Type</v>
      </c>
      <c r="M118" s="447"/>
      <c r="N118" s="447"/>
      <c r="O118" s="447"/>
      <c r="P118" s="447"/>
      <c r="Q118" s="447"/>
      <c r="R118" s="447"/>
      <c r="S118" s="447"/>
      <c r="T118" s="447"/>
      <c r="U118" s="447"/>
      <c r="V118" s="447"/>
      <c r="W118" s="447"/>
      <c r="X118" s="486">
        <f>PA!K101</f>
        <v>0</v>
      </c>
      <c r="Y118" s="486"/>
      <c r="Z118" s="486"/>
      <c r="AA118" s="486"/>
      <c r="AB118" s="486"/>
      <c r="AC118" s="486"/>
      <c r="AD118" s="486"/>
      <c r="AE118" s="486"/>
      <c r="AF118" s="486"/>
      <c r="AG118" s="486"/>
      <c r="AH118" s="486"/>
      <c r="AI118" s="486"/>
      <c r="AJ118" s="486"/>
      <c r="AK118" s="486"/>
      <c r="AL118" s="486" t="str">
        <f t="shared" si="11"/>
        <v>No</v>
      </c>
      <c r="AM118" s="486"/>
      <c r="AN118" s="486"/>
      <c r="AO118" s="486">
        <f t="shared" si="12"/>
        <v>0</v>
      </c>
      <c r="AP118" s="486"/>
      <c r="AQ118" s="487"/>
      <c r="AR118" s="27"/>
      <c r="AS118" s="27"/>
      <c r="AT118" s="27"/>
      <c r="AU118" s="27"/>
      <c r="AV118" s="27"/>
      <c r="AW118" s="27"/>
      <c r="AX118" s="64"/>
      <c r="AY118" s="5"/>
    </row>
    <row r="119" spans="1:51" ht="15" customHeight="1">
      <c r="A119" s="1"/>
      <c r="B119" s="2"/>
      <c r="C119" s="5"/>
      <c r="D119" s="468"/>
      <c r="E119" s="469"/>
      <c r="F119" s="469"/>
      <c r="G119" s="469"/>
      <c r="H119" s="469"/>
      <c r="I119" s="469"/>
      <c r="J119" s="469"/>
      <c r="K119" s="469"/>
      <c r="L119" s="450" t="str">
        <f>PA!W100</f>
        <v>Building Type</v>
      </c>
      <c r="M119" s="451"/>
      <c r="N119" s="451"/>
      <c r="O119" s="451"/>
      <c r="P119" s="451"/>
      <c r="Q119" s="451"/>
      <c r="R119" s="451"/>
      <c r="S119" s="451"/>
      <c r="T119" s="451"/>
      <c r="U119" s="451"/>
      <c r="V119" s="451"/>
      <c r="W119" s="451"/>
      <c r="X119" s="458">
        <f>PA!W101</f>
        <v>0</v>
      </c>
      <c r="Y119" s="458"/>
      <c r="Z119" s="458"/>
      <c r="AA119" s="458"/>
      <c r="AB119" s="458"/>
      <c r="AC119" s="458"/>
      <c r="AD119" s="458"/>
      <c r="AE119" s="458"/>
      <c r="AF119" s="458"/>
      <c r="AG119" s="458"/>
      <c r="AH119" s="458"/>
      <c r="AI119" s="458"/>
      <c r="AJ119" s="458"/>
      <c r="AK119" s="458"/>
      <c r="AL119" s="458" t="str">
        <f t="shared" si="11"/>
        <v>No</v>
      </c>
      <c r="AM119" s="458"/>
      <c r="AN119" s="458"/>
      <c r="AO119" s="458">
        <f t="shared" si="12"/>
        <v>0</v>
      </c>
      <c r="AP119" s="458"/>
      <c r="AQ119" s="488"/>
      <c r="AR119" s="27"/>
      <c r="AS119" s="27"/>
      <c r="AT119" s="27"/>
      <c r="AU119" s="27"/>
      <c r="AV119" s="27"/>
      <c r="AW119" s="27"/>
      <c r="AX119" s="64"/>
      <c r="AY119" s="5"/>
    </row>
    <row r="120" spans="1:51" ht="15" customHeight="1">
      <c r="A120" s="1"/>
      <c r="B120" s="2"/>
      <c r="C120" s="5"/>
      <c r="D120" s="468"/>
      <c r="E120" s="469"/>
      <c r="F120" s="469"/>
      <c r="G120" s="469"/>
      <c r="H120" s="469"/>
      <c r="I120" s="469"/>
      <c r="J120" s="469"/>
      <c r="K120" s="469"/>
      <c r="L120" s="446" t="str">
        <f>PA!AJ100</f>
        <v>Building Conditions</v>
      </c>
      <c r="M120" s="447"/>
      <c r="N120" s="447"/>
      <c r="O120" s="447"/>
      <c r="P120" s="447"/>
      <c r="Q120" s="447"/>
      <c r="R120" s="447"/>
      <c r="S120" s="447"/>
      <c r="T120" s="447"/>
      <c r="U120" s="447"/>
      <c r="V120" s="447"/>
      <c r="W120" s="447"/>
      <c r="X120" s="486">
        <f>PA!AJ101</f>
        <v>0</v>
      </c>
      <c r="Y120" s="486"/>
      <c r="Z120" s="486"/>
      <c r="AA120" s="486"/>
      <c r="AB120" s="486"/>
      <c r="AC120" s="486"/>
      <c r="AD120" s="486"/>
      <c r="AE120" s="486"/>
      <c r="AF120" s="486"/>
      <c r="AG120" s="486"/>
      <c r="AH120" s="486"/>
      <c r="AI120" s="486"/>
      <c r="AJ120" s="486"/>
      <c r="AK120" s="486"/>
      <c r="AL120" s="486" t="str">
        <f t="shared" si="11"/>
        <v>No</v>
      </c>
      <c r="AM120" s="486"/>
      <c r="AN120" s="486"/>
      <c r="AO120" s="486">
        <f t="shared" si="12"/>
        <v>0</v>
      </c>
      <c r="AP120" s="486"/>
      <c r="AQ120" s="487"/>
      <c r="AR120" s="27"/>
      <c r="AS120" s="27"/>
      <c r="AT120" s="27"/>
      <c r="AU120" s="27"/>
      <c r="AV120" s="27"/>
      <c r="AW120" s="27"/>
      <c r="AX120" s="64"/>
      <c r="AY120" s="5"/>
    </row>
    <row r="121" spans="1:51" ht="15" customHeight="1">
      <c r="A121" s="1"/>
      <c r="B121" s="2"/>
      <c r="C121" s="5"/>
      <c r="D121" s="468"/>
      <c r="E121" s="469"/>
      <c r="F121" s="469"/>
      <c r="G121" s="469"/>
      <c r="H121" s="469"/>
      <c r="I121" s="469"/>
      <c r="J121" s="469"/>
      <c r="K121" s="469"/>
      <c r="L121" s="450" t="str">
        <f>PA!AT100</f>
        <v xml:space="preserve">Water Heater </v>
      </c>
      <c r="M121" s="451"/>
      <c r="N121" s="451"/>
      <c r="O121" s="451"/>
      <c r="P121" s="451"/>
      <c r="Q121" s="451"/>
      <c r="R121" s="451"/>
      <c r="S121" s="451"/>
      <c r="T121" s="451"/>
      <c r="U121" s="451"/>
      <c r="V121" s="451"/>
      <c r="W121" s="451"/>
      <c r="X121" s="458">
        <f>PA!AT101</f>
        <v>0</v>
      </c>
      <c r="Y121" s="458"/>
      <c r="Z121" s="458"/>
      <c r="AA121" s="458"/>
      <c r="AB121" s="458"/>
      <c r="AC121" s="458"/>
      <c r="AD121" s="458"/>
      <c r="AE121" s="458"/>
      <c r="AF121" s="458"/>
      <c r="AG121" s="458"/>
      <c r="AH121" s="458"/>
      <c r="AI121" s="458"/>
      <c r="AJ121" s="458"/>
      <c r="AK121" s="458"/>
      <c r="AL121" s="458" t="str">
        <f t="shared" si="11"/>
        <v>No</v>
      </c>
      <c r="AM121" s="458"/>
      <c r="AN121" s="458"/>
      <c r="AO121" s="458">
        <f t="shared" si="12"/>
        <v>0</v>
      </c>
      <c r="AP121" s="458"/>
      <c r="AQ121" s="488"/>
      <c r="AR121" s="27"/>
      <c r="AS121" s="27"/>
      <c r="AT121" s="27"/>
      <c r="AU121" s="27"/>
      <c r="AV121" s="27"/>
      <c r="AW121" s="27"/>
      <c r="AX121" s="64"/>
      <c r="AY121" s="5"/>
    </row>
    <row r="122" spans="1:51" ht="15" customHeight="1">
      <c r="A122" s="1"/>
      <c r="B122" s="2"/>
      <c r="C122" s="5"/>
      <c r="D122" s="468"/>
      <c r="E122" s="469"/>
      <c r="F122" s="469"/>
      <c r="G122" s="469"/>
      <c r="H122" s="469"/>
      <c r="I122" s="469"/>
      <c r="J122" s="469"/>
      <c r="K122" s="469"/>
      <c r="L122" s="452" t="str">
        <f>PA!D103</f>
        <v>If "Other" is selected, please fill</v>
      </c>
      <c r="M122" s="453"/>
      <c r="N122" s="453"/>
      <c r="O122" s="453"/>
      <c r="P122" s="453"/>
      <c r="Q122" s="453"/>
      <c r="R122" s="453"/>
      <c r="S122" s="453"/>
      <c r="T122" s="453"/>
      <c r="U122" s="453"/>
      <c r="V122" s="453"/>
      <c r="W122" s="453"/>
      <c r="X122" s="489" t="str">
        <f>IF(X121="Other", PA!D104, "N/A")</f>
        <v>N/A</v>
      </c>
      <c r="Y122" s="489"/>
      <c r="Z122" s="489"/>
      <c r="AA122" s="489"/>
      <c r="AB122" s="489"/>
      <c r="AC122" s="489"/>
      <c r="AD122" s="489"/>
      <c r="AE122" s="489"/>
      <c r="AF122" s="489"/>
      <c r="AG122" s="489"/>
      <c r="AH122" s="489"/>
      <c r="AI122" s="489"/>
      <c r="AJ122" s="489"/>
      <c r="AK122" s="489"/>
      <c r="AL122" s="489" t="str">
        <f>IF(AND(X121="Other", X122=0), "No", "Yes")</f>
        <v>Yes</v>
      </c>
      <c r="AM122" s="489"/>
      <c r="AN122" s="489"/>
      <c r="AO122" s="489">
        <f t="shared" si="12"/>
        <v>1</v>
      </c>
      <c r="AP122" s="489"/>
      <c r="AQ122" s="490"/>
      <c r="AR122" s="27"/>
      <c r="AS122" s="27"/>
      <c r="AT122" s="27"/>
      <c r="AU122" s="27"/>
      <c r="AV122" s="27"/>
      <c r="AW122" s="27"/>
      <c r="AX122" s="64"/>
      <c r="AY122" s="5"/>
    </row>
    <row r="123" spans="1:51" ht="15" customHeight="1">
      <c r="A123" s="1"/>
      <c r="B123" s="2"/>
      <c r="C123" s="5"/>
      <c r="D123" s="62"/>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8"/>
      <c r="AM123" s="58"/>
      <c r="AN123" s="58"/>
      <c r="AO123" s="478">
        <f>SUM(AO125:AQ133)</f>
        <v>0</v>
      </c>
      <c r="AP123" s="478"/>
      <c r="AQ123" s="478"/>
      <c r="AR123" s="480" t="str">
        <f>IF(AO123=9, "Complete", "Incomplete")</f>
        <v>Incomplete</v>
      </c>
      <c r="AS123" s="480"/>
      <c r="AT123" s="480"/>
      <c r="AU123" s="480"/>
      <c r="AV123" s="480"/>
      <c r="AW123" s="480"/>
      <c r="AX123" s="481"/>
      <c r="AY123" s="5"/>
    </row>
    <row r="124" spans="1:51" ht="15" customHeight="1">
      <c r="A124" s="1"/>
      <c r="B124" s="2"/>
      <c r="C124" s="5"/>
      <c r="D124" s="63"/>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1"/>
      <c r="AM124" s="61"/>
      <c r="AN124" s="61"/>
      <c r="AO124" s="456"/>
      <c r="AP124" s="456"/>
      <c r="AQ124" s="456"/>
      <c r="AR124" s="482"/>
      <c r="AS124" s="482"/>
      <c r="AT124" s="482"/>
      <c r="AU124" s="482"/>
      <c r="AV124" s="482"/>
      <c r="AW124" s="482"/>
      <c r="AX124" s="483"/>
      <c r="AY124" s="5"/>
    </row>
    <row r="125" spans="1:51" ht="15" customHeight="1">
      <c r="A125" s="1"/>
      <c r="B125" s="2"/>
      <c r="C125" s="5"/>
      <c r="D125" s="468" t="str">
        <f>PA!D107</f>
        <v xml:space="preserve">Project Background </v>
      </c>
      <c r="E125" s="469"/>
      <c r="F125" s="469"/>
      <c r="G125" s="469"/>
      <c r="H125" s="469"/>
      <c r="I125" s="469"/>
      <c r="J125" s="469"/>
      <c r="K125" s="469"/>
      <c r="L125" s="461" t="str">
        <f>PA!D110</f>
        <v>Planned Square Footage</v>
      </c>
      <c r="M125" s="462"/>
      <c r="N125" s="462"/>
      <c r="O125" s="462"/>
      <c r="P125" s="462"/>
      <c r="Q125" s="462"/>
      <c r="R125" s="462"/>
      <c r="S125" s="462"/>
      <c r="T125" s="462"/>
      <c r="U125" s="462"/>
      <c r="V125" s="462"/>
      <c r="W125" s="462"/>
      <c r="X125" s="494">
        <f>PA!D111</f>
        <v>0</v>
      </c>
      <c r="Y125" s="491"/>
      <c r="Z125" s="491"/>
      <c r="AA125" s="491"/>
      <c r="AB125" s="491"/>
      <c r="AC125" s="491"/>
      <c r="AD125" s="491"/>
      <c r="AE125" s="491"/>
      <c r="AF125" s="491"/>
      <c r="AG125" s="491"/>
      <c r="AH125" s="491"/>
      <c r="AI125" s="491"/>
      <c r="AJ125" s="491"/>
      <c r="AK125" s="491"/>
      <c r="AL125" s="491" t="str">
        <f t="shared" ref="AL125:AL133" si="13">IF(X125=0, "No", "Yes")</f>
        <v>No</v>
      </c>
      <c r="AM125" s="491"/>
      <c r="AN125" s="491"/>
      <c r="AO125" s="491">
        <f t="shared" ref="AO125:AO133" si="14">IF(AL125="Yes",1,0)</f>
        <v>0</v>
      </c>
      <c r="AP125" s="491"/>
      <c r="AQ125" s="492"/>
      <c r="AR125" s="27"/>
      <c r="AS125" s="27"/>
      <c r="AT125" s="27"/>
      <c r="AU125" s="27"/>
      <c r="AV125" s="27"/>
      <c r="AW125" s="27"/>
      <c r="AX125" s="64"/>
      <c r="AY125" s="5"/>
    </row>
    <row r="126" spans="1:51" ht="15" customHeight="1">
      <c r="A126" s="1"/>
      <c r="B126" s="2"/>
      <c r="C126" s="5"/>
      <c r="D126" s="468"/>
      <c r="E126" s="469"/>
      <c r="F126" s="469"/>
      <c r="G126" s="469"/>
      <c r="H126" s="469"/>
      <c r="I126" s="469"/>
      <c r="J126" s="469"/>
      <c r="K126" s="469"/>
      <c r="L126" s="450" t="str">
        <f>PA!L110</f>
        <v>Annual Operating Hours</v>
      </c>
      <c r="M126" s="451"/>
      <c r="N126" s="451"/>
      <c r="O126" s="451"/>
      <c r="P126" s="451"/>
      <c r="Q126" s="451"/>
      <c r="R126" s="451"/>
      <c r="S126" s="451"/>
      <c r="T126" s="451"/>
      <c r="U126" s="451"/>
      <c r="V126" s="451"/>
      <c r="W126" s="451"/>
      <c r="X126" s="500">
        <f>PA!L111</f>
        <v>0</v>
      </c>
      <c r="Y126" s="458"/>
      <c r="Z126" s="458"/>
      <c r="AA126" s="458"/>
      <c r="AB126" s="458"/>
      <c r="AC126" s="458"/>
      <c r="AD126" s="458"/>
      <c r="AE126" s="458"/>
      <c r="AF126" s="458"/>
      <c r="AG126" s="458"/>
      <c r="AH126" s="458"/>
      <c r="AI126" s="458"/>
      <c r="AJ126" s="458"/>
      <c r="AK126" s="458"/>
      <c r="AL126" s="458" t="str">
        <f t="shared" si="13"/>
        <v>No</v>
      </c>
      <c r="AM126" s="458"/>
      <c r="AN126" s="458"/>
      <c r="AO126" s="458">
        <f t="shared" si="14"/>
        <v>0</v>
      </c>
      <c r="AP126" s="458"/>
      <c r="AQ126" s="488"/>
      <c r="AR126" s="27"/>
      <c r="AS126" s="27"/>
      <c r="AT126" s="27"/>
      <c r="AU126" s="27"/>
      <c r="AV126" s="27"/>
      <c r="AW126" s="27"/>
      <c r="AX126" s="64"/>
      <c r="AY126" s="5"/>
    </row>
    <row r="127" spans="1:51" ht="15" customHeight="1">
      <c r="A127" s="1"/>
      <c r="B127" s="2"/>
      <c r="C127" s="5"/>
      <c r="D127" s="468"/>
      <c r="E127" s="469"/>
      <c r="F127" s="469"/>
      <c r="G127" s="469"/>
      <c r="H127" s="469"/>
      <c r="I127" s="469"/>
      <c r="J127" s="469"/>
      <c r="K127" s="469"/>
      <c r="L127" s="446" t="str">
        <f>PA!T110</f>
        <v>Number of Floors</v>
      </c>
      <c r="M127" s="447"/>
      <c r="N127" s="447"/>
      <c r="O127" s="447"/>
      <c r="P127" s="447"/>
      <c r="Q127" s="447"/>
      <c r="R127" s="447"/>
      <c r="S127" s="447"/>
      <c r="T127" s="447"/>
      <c r="U127" s="447"/>
      <c r="V127" s="447"/>
      <c r="W127" s="447"/>
      <c r="X127" s="486">
        <f>PA!T111</f>
        <v>0</v>
      </c>
      <c r="Y127" s="486"/>
      <c r="Z127" s="486"/>
      <c r="AA127" s="486"/>
      <c r="AB127" s="486"/>
      <c r="AC127" s="486"/>
      <c r="AD127" s="486"/>
      <c r="AE127" s="486"/>
      <c r="AF127" s="486"/>
      <c r="AG127" s="486"/>
      <c r="AH127" s="486"/>
      <c r="AI127" s="486"/>
      <c r="AJ127" s="486"/>
      <c r="AK127" s="486"/>
      <c r="AL127" s="486" t="str">
        <f t="shared" si="13"/>
        <v>No</v>
      </c>
      <c r="AM127" s="486"/>
      <c r="AN127" s="486"/>
      <c r="AO127" s="486">
        <f t="shared" si="14"/>
        <v>0</v>
      </c>
      <c r="AP127" s="486"/>
      <c r="AQ127" s="487"/>
      <c r="AR127" s="27"/>
      <c r="AS127" s="27"/>
      <c r="AT127" s="27"/>
      <c r="AU127" s="27"/>
      <c r="AV127" s="27"/>
      <c r="AW127" s="27"/>
      <c r="AX127" s="64"/>
      <c r="AY127" s="5"/>
    </row>
    <row r="128" spans="1:51" ht="15" customHeight="1">
      <c r="A128" s="1"/>
      <c r="B128" s="2"/>
      <c r="C128" s="5"/>
      <c r="D128" s="468"/>
      <c r="E128" s="469"/>
      <c r="F128" s="469"/>
      <c r="G128" s="469"/>
      <c r="H128" s="469"/>
      <c r="I128" s="469"/>
      <c r="J128" s="469"/>
      <c r="K128" s="469"/>
      <c r="L128" s="450" t="str">
        <f>PA!Z110</f>
        <v>Estimated Design Date</v>
      </c>
      <c r="M128" s="451"/>
      <c r="N128" s="451"/>
      <c r="O128" s="451"/>
      <c r="P128" s="451"/>
      <c r="Q128" s="451"/>
      <c r="R128" s="451"/>
      <c r="S128" s="451"/>
      <c r="T128" s="451"/>
      <c r="U128" s="451"/>
      <c r="V128" s="451"/>
      <c r="W128" s="451"/>
      <c r="X128" s="498">
        <f>PA!Z111</f>
        <v>0</v>
      </c>
      <c r="Y128" s="458"/>
      <c r="Z128" s="458"/>
      <c r="AA128" s="458"/>
      <c r="AB128" s="458"/>
      <c r="AC128" s="458"/>
      <c r="AD128" s="458"/>
      <c r="AE128" s="458"/>
      <c r="AF128" s="458"/>
      <c r="AG128" s="458"/>
      <c r="AH128" s="458"/>
      <c r="AI128" s="458"/>
      <c r="AJ128" s="458"/>
      <c r="AK128" s="458"/>
      <c r="AL128" s="458" t="str">
        <f t="shared" si="13"/>
        <v>No</v>
      </c>
      <c r="AM128" s="458"/>
      <c r="AN128" s="458"/>
      <c r="AO128" s="458">
        <f t="shared" si="14"/>
        <v>0</v>
      </c>
      <c r="AP128" s="458"/>
      <c r="AQ128" s="488"/>
      <c r="AR128" s="27"/>
      <c r="AS128" s="27"/>
      <c r="AT128" s="27"/>
      <c r="AU128" s="27"/>
      <c r="AV128" s="27"/>
      <c r="AW128" s="27"/>
      <c r="AX128" s="64"/>
      <c r="AY128" s="5"/>
    </row>
    <row r="129" spans="1:51" ht="15" customHeight="1">
      <c r="A129" s="1"/>
      <c r="B129" s="2"/>
      <c r="C129" s="5"/>
      <c r="D129" s="468"/>
      <c r="E129" s="469"/>
      <c r="F129" s="469"/>
      <c r="G129" s="469"/>
      <c r="H129" s="469"/>
      <c r="I129" s="469"/>
      <c r="J129" s="469"/>
      <c r="K129" s="469"/>
      <c r="L129" s="446" t="str">
        <f>PA!AG110</f>
        <v>Estimated Bid Date</v>
      </c>
      <c r="M129" s="447"/>
      <c r="N129" s="447"/>
      <c r="O129" s="447"/>
      <c r="P129" s="447"/>
      <c r="Q129" s="447"/>
      <c r="R129" s="447"/>
      <c r="S129" s="447"/>
      <c r="T129" s="447"/>
      <c r="U129" s="447"/>
      <c r="V129" s="447"/>
      <c r="W129" s="447"/>
      <c r="X129" s="499">
        <f>PA!AG111</f>
        <v>0</v>
      </c>
      <c r="Y129" s="486"/>
      <c r="Z129" s="486"/>
      <c r="AA129" s="486"/>
      <c r="AB129" s="486"/>
      <c r="AC129" s="486"/>
      <c r="AD129" s="486"/>
      <c r="AE129" s="486"/>
      <c r="AF129" s="486"/>
      <c r="AG129" s="486"/>
      <c r="AH129" s="486"/>
      <c r="AI129" s="486"/>
      <c r="AJ129" s="486"/>
      <c r="AK129" s="486"/>
      <c r="AL129" s="486" t="str">
        <f t="shared" si="13"/>
        <v>No</v>
      </c>
      <c r="AM129" s="486"/>
      <c r="AN129" s="486"/>
      <c r="AO129" s="486">
        <f t="shared" si="14"/>
        <v>0</v>
      </c>
      <c r="AP129" s="486"/>
      <c r="AQ129" s="487"/>
      <c r="AR129" s="27"/>
      <c r="AS129" s="27"/>
      <c r="AT129" s="27"/>
      <c r="AU129" s="27"/>
      <c r="AV129" s="27"/>
      <c r="AW129" s="27"/>
      <c r="AX129" s="64"/>
      <c r="AY129" s="5"/>
    </row>
    <row r="130" spans="1:51" ht="15" customHeight="1">
      <c r="A130" s="1"/>
      <c r="B130" s="2"/>
      <c r="C130" s="5"/>
      <c r="D130" s="468"/>
      <c r="E130" s="469"/>
      <c r="F130" s="469"/>
      <c r="G130" s="469"/>
      <c r="H130" s="469"/>
      <c r="I130" s="469"/>
      <c r="J130" s="469"/>
      <c r="K130" s="469"/>
      <c r="L130" s="450" t="str">
        <f>PA!AM110</f>
        <v>Estimated Construction Start Date</v>
      </c>
      <c r="M130" s="451"/>
      <c r="N130" s="451"/>
      <c r="O130" s="451"/>
      <c r="P130" s="451"/>
      <c r="Q130" s="451"/>
      <c r="R130" s="451"/>
      <c r="S130" s="451"/>
      <c r="T130" s="451"/>
      <c r="U130" s="451"/>
      <c r="V130" s="451"/>
      <c r="W130" s="451"/>
      <c r="X130" s="498">
        <f>PA!AM111</f>
        <v>0</v>
      </c>
      <c r="Y130" s="458"/>
      <c r="Z130" s="458"/>
      <c r="AA130" s="458"/>
      <c r="AB130" s="458"/>
      <c r="AC130" s="458"/>
      <c r="AD130" s="458"/>
      <c r="AE130" s="458"/>
      <c r="AF130" s="458"/>
      <c r="AG130" s="458"/>
      <c r="AH130" s="458"/>
      <c r="AI130" s="458"/>
      <c r="AJ130" s="458"/>
      <c r="AK130" s="458"/>
      <c r="AL130" s="458" t="str">
        <f t="shared" si="13"/>
        <v>No</v>
      </c>
      <c r="AM130" s="458"/>
      <c r="AN130" s="458"/>
      <c r="AO130" s="458">
        <f t="shared" si="14"/>
        <v>0</v>
      </c>
      <c r="AP130" s="458"/>
      <c r="AQ130" s="488"/>
      <c r="AR130" s="27"/>
      <c r="AS130" s="27"/>
      <c r="AT130" s="27"/>
      <c r="AU130" s="27"/>
      <c r="AV130" s="27"/>
      <c r="AW130" s="27"/>
      <c r="AX130" s="64"/>
      <c r="AY130" s="5"/>
    </row>
    <row r="131" spans="1:51" ht="15" customHeight="1">
      <c r="A131" s="1"/>
      <c r="B131" s="2"/>
      <c r="C131" s="5"/>
      <c r="D131" s="468"/>
      <c r="E131" s="469"/>
      <c r="F131" s="469"/>
      <c r="G131" s="469"/>
      <c r="H131" s="469"/>
      <c r="I131" s="469"/>
      <c r="J131" s="469"/>
      <c r="K131" s="469"/>
      <c r="L131" s="446" t="str">
        <f>PA!D113</f>
        <v>Estimated Construction End Date</v>
      </c>
      <c r="M131" s="447"/>
      <c r="N131" s="447"/>
      <c r="O131" s="447"/>
      <c r="P131" s="447"/>
      <c r="Q131" s="447"/>
      <c r="R131" s="447"/>
      <c r="S131" s="447"/>
      <c r="T131" s="447"/>
      <c r="U131" s="447"/>
      <c r="V131" s="447"/>
      <c r="W131" s="447"/>
      <c r="X131" s="499">
        <f>PA!D114</f>
        <v>0</v>
      </c>
      <c r="Y131" s="486"/>
      <c r="Z131" s="486"/>
      <c r="AA131" s="486"/>
      <c r="AB131" s="486"/>
      <c r="AC131" s="486"/>
      <c r="AD131" s="486"/>
      <c r="AE131" s="486"/>
      <c r="AF131" s="486"/>
      <c r="AG131" s="486"/>
      <c r="AH131" s="486"/>
      <c r="AI131" s="486"/>
      <c r="AJ131" s="486"/>
      <c r="AK131" s="486"/>
      <c r="AL131" s="486" t="str">
        <f t="shared" si="13"/>
        <v>No</v>
      </c>
      <c r="AM131" s="486"/>
      <c r="AN131" s="486"/>
      <c r="AO131" s="486">
        <f t="shared" si="14"/>
        <v>0</v>
      </c>
      <c r="AP131" s="486"/>
      <c r="AQ131" s="487"/>
      <c r="AR131" s="27"/>
      <c r="AS131" s="27"/>
      <c r="AT131" s="27"/>
      <c r="AU131" s="27"/>
      <c r="AV131" s="27"/>
      <c r="AW131" s="27"/>
      <c r="AX131" s="64"/>
      <c r="AY131" s="5"/>
    </row>
    <row r="132" spans="1:51" ht="15" customHeight="1">
      <c r="A132" s="1"/>
      <c r="B132" s="2"/>
      <c r="C132" s="5"/>
      <c r="D132" s="468"/>
      <c r="E132" s="469"/>
      <c r="F132" s="469"/>
      <c r="G132" s="469"/>
      <c r="H132" s="469"/>
      <c r="I132" s="469"/>
      <c r="J132" s="469"/>
      <c r="K132" s="469"/>
      <c r="L132" s="450" t="str">
        <f>PA!N113</f>
        <v>Estimated Project Completion Notice Date</v>
      </c>
      <c r="M132" s="451"/>
      <c r="N132" s="451"/>
      <c r="O132" s="451"/>
      <c r="P132" s="451"/>
      <c r="Q132" s="451"/>
      <c r="R132" s="451"/>
      <c r="S132" s="451"/>
      <c r="T132" s="451"/>
      <c r="U132" s="451"/>
      <c r="V132" s="451"/>
      <c r="W132" s="451"/>
      <c r="X132" s="498">
        <f>PA!N114</f>
        <v>0</v>
      </c>
      <c r="Y132" s="458"/>
      <c r="Z132" s="458"/>
      <c r="AA132" s="458"/>
      <c r="AB132" s="458"/>
      <c r="AC132" s="458"/>
      <c r="AD132" s="458"/>
      <c r="AE132" s="458"/>
      <c r="AF132" s="458"/>
      <c r="AG132" s="458"/>
      <c r="AH132" s="458"/>
      <c r="AI132" s="458"/>
      <c r="AJ132" s="458"/>
      <c r="AK132" s="458"/>
      <c r="AL132" s="458" t="str">
        <f t="shared" si="13"/>
        <v>No</v>
      </c>
      <c r="AM132" s="458"/>
      <c r="AN132" s="458"/>
      <c r="AO132" s="458">
        <f t="shared" si="14"/>
        <v>0</v>
      </c>
      <c r="AP132" s="458"/>
      <c r="AQ132" s="488"/>
      <c r="AR132" s="27"/>
      <c r="AS132" s="27"/>
      <c r="AT132" s="27"/>
      <c r="AU132" s="27"/>
      <c r="AV132" s="27"/>
      <c r="AW132" s="27"/>
      <c r="AX132" s="64"/>
      <c r="AY132" s="5"/>
    </row>
    <row r="133" spans="1:51" ht="15" customHeight="1">
      <c r="A133" s="1"/>
      <c r="B133" s="2"/>
      <c r="C133" s="5"/>
      <c r="D133" s="468"/>
      <c r="E133" s="469"/>
      <c r="F133" s="469"/>
      <c r="G133" s="469"/>
      <c r="H133" s="469"/>
      <c r="I133" s="469"/>
      <c r="J133" s="469"/>
      <c r="K133" s="469"/>
      <c r="L133" s="452" t="str">
        <f>PA!D116</f>
        <v>Project Summary</v>
      </c>
      <c r="M133" s="453"/>
      <c r="N133" s="453"/>
      <c r="O133" s="453"/>
      <c r="P133" s="453"/>
      <c r="Q133" s="453"/>
      <c r="R133" s="453"/>
      <c r="S133" s="453"/>
      <c r="T133" s="453"/>
      <c r="U133" s="453"/>
      <c r="V133" s="453"/>
      <c r="W133" s="453"/>
      <c r="X133" s="489">
        <f>PA!D117</f>
        <v>0</v>
      </c>
      <c r="Y133" s="489"/>
      <c r="Z133" s="489"/>
      <c r="AA133" s="489"/>
      <c r="AB133" s="489"/>
      <c r="AC133" s="489"/>
      <c r="AD133" s="489"/>
      <c r="AE133" s="489"/>
      <c r="AF133" s="489"/>
      <c r="AG133" s="489"/>
      <c r="AH133" s="489"/>
      <c r="AI133" s="489"/>
      <c r="AJ133" s="489"/>
      <c r="AK133" s="489"/>
      <c r="AL133" s="489" t="str">
        <f t="shared" si="13"/>
        <v>No</v>
      </c>
      <c r="AM133" s="489"/>
      <c r="AN133" s="489"/>
      <c r="AO133" s="489">
        <f t="shared" si="14"/>
        <v>0</v>
      </c>
      <c r="AP133" s="489"/>
      <c r="AQ133" s="490"/>
      <c r="AR133" s="27"/>
      <c r="AS133" s="27"/>
      <c r="AT133" s="27"/>
      <c r="AU133" s="27"/>
      <c r="AV133" s="27"/>
      <c r="AW133" s="27"/>
      <c r="AX133" s="64"/>
      <c r="AY133" s="5"/>
    </row>
    <row r="134" spans="1:51" ht="15" customHeight="1">
      <c r="A134" s="1"/>
      <c r="B134" s="2"/>
      <c r="C134" s="5"/>
      <c r="D134" s="62"/>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8"/>
      <c r="AM134" s="58"/>
      <c r="AN134" s="58"/>
      <c r="AO134" s="478">
        <f>SUM(AO136:AQ137)</f>
        <v>0</v>
      </c>
      <c r="AP134" s="478"/>
      <c r="AQ134" s="478"/>
      <c r="AR134" s="480" t="str">
        <f>IF(AO134=2, "Complete", "Incomplete")</f>
        <v>Incomplete</v>
      </c>
      <c r="AS134" s="480"/>
      <c r="AT134" s="480"/>
      <c r="AU134" s="480"/>
      <c r="AV134" s="480"/>
      <c r="AW134" s="480"/>
      <c r="AX134" s="481"/>
      <c r="AY134" s="5"/>
    </row>
    <row r="135" spans="1:51" ht="15" customHeight="1">
      <c r="A135" s="1"/>
      <c r="B135" s="2"/>
      <c r="C135" s="5"/>
      <c r="D135" s="63"/>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1"/>
      <c r="AM135" s="61"/>
      <c r="AN135" s="61"/>
      <c r="AO135" s="456"/>
      <c r="AP135" s="456"/>
      <c r="AQ135" s="456"/>
      <c r="AR135" s="482"/>
      <c r="AS135" s="482"/>
      <c r="AT135" s="482"/>
      <c r="AU135" s="482"/>
      <c r="AV135" s="482"/>
      <c r="AW135" s="482"/>
      <c r="AX135" s="483"/>
      <c r="AY135" s="5"/>
    </row>
    <row r="136" spans="1:51" ht="15" customHeight="1">
      <c r="A136" s="1"/>
      <c r="B136" s="2"/>
      <c r="C136" s="5"/>
      <c r="D136" s="468" t="str">
        <f>PA!D124</f>
        <v>Agreements and Signature</v>
      </c>
      <c r="E136" s="469"/>
      <c r="F136" s="469"/>
      <c r="G136" s="469"/>
      <c r="H136" s="469"/>
      <c r="I136" s="469"/>
      <c r="J136" s="469"/>
      <c r="K136" s="469"/>
      <c r="L136" s="461" t="str">
        <f>PA!D133</f>
        <v>Electronic Signature (Customer)</v>
      </c>
      <c r="M136" s="462"/>
      <c r="N136" s="462"/>
      <c r="O136" s="462"/>
      <c r="P136" s="462"/>
      <c r="Q136" s="462"/>
      <c r="R136" s="462"/>
      <c r="S136" s="462"/>
      <c r="T136" s="462"/>
      <c r="U136" s="462"/>
      <c r="V136" s="462"/>
      <c r="W136" s="462"/>
      <c r="X136" s="486">
        <f>PA!D134</f>
        <v>0</v>
      </c>
      <c r="Y136" s="486"/>
      <c r="Z136" s="486"/>
      <c r="AA136" s="486"/>
      <c r="AB136" s="486"/>
      <c r="AC136" s="486"/>
      <c r="AD136" s="486"/>
      <c r="AE136" s="486"/>
      <c r="AF136" s="486"/>
      <c r="AG136" s="486"/>
      <c r="AH136" s="486"/>
      <c r="AI136" s="486"/>
      <c r="AJ136" s="486"/>
      <c r="AK136" s="486"/>
      <c r="AL136" s="486" t="str">
        <f t="shared" ref="AL136:AL137" si="15">IF(X136=0, "No", "Yes")</f>
        <v>No</v>
      </c>
      <c r="AM136" s="486"/>
      <c r="AN136" s="486"/>
      <c r="AO136" s="491">
        <f t="shared" ref="AO136:AO137" si="16">IF(AL136="Yes",1,0)</f>
        <v>0</v>
      </c>
      <c r="AP136" s="491"/>
      <c r="AQ136" s="492"/>
      <c r="AR136" s="27"/>
      <c r="AS136" s="27"/>
      <c r="AT136" s="27"/>
      <c r="AU136" s="27"/>
      <c r="AV136" s="27"/>
      <c r="AW136" s="27"/>
      <c r="AX136" s="64"/>
      <c r="AY136" s="5"/>
    </row>
    <row r="137" spans="1:51" ht="15" customHeight="1" thickBot="1">
      <c r="A137" s="1"/>
      <c r="B137" s="2"/>
      <c r="C137" s="5"/>
      <c r="D137" s="470"/>
      <c r="E137" s="471"/>
      <c r="F137" s="471"/>
      <c r="G137" s="471"/>
      <c r="H137" s="471"/>
      <c r="I137" s="471"/>
      <c r="J137" s="471"/>
      <c r="K137" s="471"/>
      <c r="L137" s="472" t="str">
        <f>PA!AO133</f>
        <v>Date Signed</v>
      </c>
      <c r="M137" s="473"/>
      <c r="N137" s="473"/>
      <c r="O137" s="473"/>
      <c r="P137" s="473"/>
      <c r="Q137" s="473"/>
      <c r="R137" s="473"/>
      <c r="S137" s="473"/>
      <c r="T137" s="473"/>
      <c r="U137" s="473"/>
      <c r="V137" s="473"/>
      <c r="W137" s="473"/>
      <c r="X137" s="495">
        <f>PA!AO134</f>
        <v>0</v>
      </c>
      <c r="Y137" s="496"/>
      <c r="Z137" s="496"/>
      <c r="AA137" s="496"/>
      <c r="AB137" s="496"/>
      <c r="AC137" s="496"/>
      <c r="AD137" s="496"/>
      <c r="AE137" s="496"/>
      <c r="AF137" s="496"/>
      <c r="AG137" s="496"/>
      <c r="AH137" s="496"/>
      <c r="AI137" s="496"/>
      <c r="AJ137" s="496"/>
      <c r="AK137" s="496"/>
      <c r="AL137" s="496" t="str">
        <f t="shared" si="15"/>
        <v>No</v>
      </c>
      <c r="AM137" s="496"/>
      <c r="AN137" s="496"/>
      <c r="AO137" s="496">
        <f t="shared" si="16"/>
        <v>0</v>
      </c>
      <c r="AP137" s="496"/>
      <c r="AQ137" s="497"/>
      <c r="AR137" s="65"/>
      <c r="AS137" s="65"/>
      <c r="AT137" s="65"/>
      <c r="AU137" s="65"/>
      <c r="AV137" s="65"/>
      <c r="AW137" s="65"/>
      <c r="AX137" s="66"/>
      <c r="AY137" s="5"/>
    </row>
    <row r="138" spans="1:51" ht="15" customHeight="1">
      <c r="A138" s="1"/>
      <c r="B138" s="2"/>
      <c r="C138" s="5"/>
      <c r="D138" s="39"/>
      <c r="E138" s="39"/>
      <c r="F138" s="39"/>
      <c r="G138" s="39"/>
      <c r="H138" s="39"/>
      <c r="I138" s="39"/>
      <c r="J138" s="39"/>
      <c r="K138" s="39"/>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row>
    <row r="139" spans="1:51" ht="15" customHeight="1">
      <c r="A139" s="1"/>
      <c r="B139" s="2"/>
      <c r="C139" s="5"/>
      <c r="D139" s="39"/>
      <c r="E139" s="39"/>
      <c r="F139" s="39"/>
      <c r="G139" s="39"/>
      <c r="H139" s="39"/>
      <c r="I139" s="39"/>
      <c r="J139" s="39"/>
      <c r="K139" s="39"/>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row>
    <row r="140" spans="1:51" ht="15" customHeight="1">
      <c r="A140" s="1"/>
      <c r="B140" s="2"/>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row>
    <row r="141" spans="1:51" ht="15" customHeight="1">
      <c r="A141" s="1"/>
      <c r="B141" s="2"/>
      <c r="C141" s="7" t="str">
        <f>ProgramName</f>
        <v>Energy Smart Program</v>
      </c>
      <c r="D141" s="8"/>
      <c r="E141" s="8"/>
      <c r="F141" s="8"/>
      <c r="G141" s="8"/>
      <c r="H141" s="8"/>
      <c r="I141" s="8"/>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457" t="str">
        <f>ProgramVersion</f>
        <v>Version 1.1</v>
      </c>
      <c r="AR141" s="457"/>
      <c r="AS141" s="457"/>
      <c r="AT141" s="457"/>
      <c r="AU141" s="457"/>
      <c r="AV141" s="457"/>
      <c r="AW141" s="457"/>
      <c r="AX141" s="457"/>
      <c r="AY141" s="457"/>
    </row>
    <row r="142" spans="1:51" ht="15" customHeight="1">
      <c r="A142" s="1"/>
      <c r="B142" s="2"/>
      <c r="C142" s="7" t="str">
        <f>ProgramNumber</f>
        <v>504.229.6868</v>
      </c>
      <c r="D142" s="8"/>
      <c r="E142" s="8"/>
      <c r="F142" s="8"/>
      <c r="G142" s="8"/>
      <c r="H142" s="8"/>
      <c r="I142" s="8"/>
      <c r="J142" s="7"/>
      <c r="K142" s="7"/>
      <c r="L142" s="7"/>
      <c r="M142" s="7"/>
      <c r="N142" s="7"/>
      <c r="O142" s="7"/>
      <c r="P142" s="7"/>
      <c r="Q142" s="7"/>
      <c r="R142" s="7"/>
      <c r="S142" s="7"/>
      <c r="T142" s="7"/>
      <c r="U142" s="7"/>
      <c r="V142" s="7"/>
      <c r="W142" s="7"/>
      <c r="X142" s="7"/>
      <c r="Y142" s="7"/>
      <c r="Z142" s="7"/>
      <c r="AA142" s="16" t="str">
        <f>ApplicationType</f>
        <v>New Construction Solutions Program</v>
      </c>
      <c r="AB142" s="7"/>
      <c r="AC142" s="7"/>
      <c r="AD142" s="7"/>
      <c r="AE142" s="7"/>
      <c r="AF142" s="7"/>
      <c r="AG142" s="7"/>
      <c r="AH142" s="7"/>
      <c r="AI142" s="7"/>
      <c r="AJ142" s="7"/>
      <c r="AK142" s="7"/>
      <c r="AL142" s="7"/>
      <c r="AM142" s="7"/>
      <c r="AN142" s="7"/>
      <c r="AO142" s="7"/>
      <c r="AP142" s="7"/>
      <c r="AQ142" s="422" t="str">
        <f>ProgramPropertyName</f>
        <v>Product of APTIM Environmental &amp; Infrastructure, LLC</v>
      </c>
      <c r="AR142" s="422"/>
      <c r="AS142" s="422"/>
      <c r="AT142" s="422"/>
      <c r="AU142" s="422"/>
      <c r="AV142" s="422"/>
      <c r="AW142" s="422"/>
      <c r="AX142" s="422"/>
      <c r="AY142" s="422"/>
    </row>
    <row r="143" spans="1:51" ht="15" customHeight="1">
      <c r="A143" s="1"/>
      <c r="B143" s="2"/>
      <c r="C143" s="15" t="s">
        <v>32</v>
      </c>
      <c r="D143" s="8"/>
      <c r="E143" s="8"/>
      <c r="F143" s="8"/>
      <c r="G143" s="8"/>
      <c r="H143" s="8"/>
      <c r="I143" s="8"/>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422"/>
      <c r="AR143" s="422"/>
      <c r="AS143" s="422"/>
      <c r="AT143" s="422"/>
      <c r="AU143" s="422"/>
      <c r="AV143" s="422"/>
      <c r="AW143" s="422"/>
      <c r="AX143" s="422"/>
      <c r="AY143" s="422"/>
    </row>
    <row r="144" spans="1:51"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row r="8914" ht="15" hidden="1"/>
    <row r="8915" ht="15" hidden="1"/>
    <row r="8916" ht="15" hidden="1"/>
    <row r="8917" ht="15" hidden="1"/>
    <row r="8918" ht="15" hidden="1"/>
    <row r="8919" ht="14.45" hidden="1" customHeight="1"/>
    <row r="8920" ht="14.45" hidden="1" customHeight="1"/>
    <row r="8921" ht="14.45" hidden="1" customHeight="1"/>
    <row r="8922" ht="14.45" hidden="1" customHeight="1"/>
    <row r="8923" ht="14.45" hidden="1" customHeight="1"/>
    <row r="8924" ht="14.45" hidden="1" customHeight="1"/>
    <row r="8925" ht="14.45" hidden="1" customHeight="1"/>
    <row r="8926" ht="14.45" hidden="1" customHeight="1"/>
    <row r="8927" ht="14.45" hidden="1" customHeight="1"/>
    <row r="8928" ht="14.45" hidden="1" customHeight="1"/>
    <row r="8929" ht="14.45" hidden="1" customHeight="1"/>
    <row r="8930" ht="14.45" hidden="1" customHeight="1"/>
    <row r="8931" ht="14.45" hidden="1" customHeight="1"/>
    <row r="8932" ht="14.45" hidden="1" customHeight="1"/>
    <row r="8933" ht="14.45" hidden="1" customHeight="1"/>
    <row r="8934" ht="14.45" hidden="1" customHeight="1"/>
    <row r="8935" ht="14.45" hidden="1" customHeight="1"/>
    <row r="8936" ht="14.45" hidden="1" customHeight="1"/>
    <row r="8937" ht="14.45" hidden="1" customHeight="1"/>
    <row r="8938" ht="14.45" hidden="1" customHeight="1"/>
    <row r="8939" ht="14.45" hidden="1" customHeight="1"/>
    <row r="8940" ht="14.45" hidden="1" customHeight="1"/>
    <row r="8941" ht="14.45" hidden="1" customHeight="1"/>
    <row r="8942" ht="14.45" hidden="1" customHeight="1"/>
  </sheetData>
  <sheetProtection algorithmName="SHA-512" hashValue="CseysHwXPqsAcmWHH4H90z8BbweVvsnv4Exo4a9zIhzDPIuByleMChwmkrYTOEjrBLCxaORNQdWMJXec7NbjwQ==" saltValue="VXq7T6hpsObF7lJLgoeJag==" spinCount="100000" sheet="1" objects="1" scenarios="1"/>
  <mergeCells count="441">
    <mergeCell ref="D47:K60"/>
    <mergeCell ref="L59:W59"/>
    <mergeCell ref="L60:W60"/>
    <mergeCell ref="X59:AK59"/>
    <mergeCell ref="X60:AK60"/>
    <mergeCell ref="AL59:AN59"/>
    <mergeCell ref="AO59:AQ59"/>
    <mergeCell ref="AR61:AX62"/>
    <mergeCell ref="AR45:AX46"/>
    <mergeCell ref="X56:AK56"/>
    <mergeCell ref="AL56:AN56"/>
    <mergeCell ref="AO56:AQ56"/>
    <mergeCell ref="X57:AK57"/>
    <mergeCell ref="AL57:AN57"/>
    <mergeCell ref="AO57:AQ57"/>
    <mergeCell ref="X54:AK54"/>
    <mergeCell ref="AL54:AN54"/>
    <mergeCell ref="AO54:AQ54"/>
    <mergeCell ref="X55:AK55"/>
    <mergeCell ref="AL55:AN55"/>
    <mergeCell ref="AO55:AQ55"/>
    <mergeCell ref="X52:AK52"/>
    <mergeCell ref="AL52:AN52"/>
    <mergeCell ref="AO52:AQ52"/>
    <mergeCell ref="AR73:AX74"/>
    <mergeCell ref="AR115:AX116"/>
    <mergeCell ref="AR123:AX124"/>
    <mergeCell ref="AR134:AX135"/>
    <mergeCell ref="AR47:AX58"/>
    <mergeCell ref="AR63:AX72"/>
    <mergeCell ref="AR75:AX114"/>
    <mergeCell ref="X136:AK136"/>
    <mergeCell ref="AL136:AN136"/>
    <mergeCell ref="AO136:AQ136"/>
    <mergeCell ref="X130:AK130"/>
    <mergeCell ref="AL130:AN130"/>
    <mergeCell ref="AO130:AQ130"/>
    <mergeCell ref="X131:AK131"/>
    <mergeCell ref="AL131:AN131"/>
    <mergeCell ref="AO131:AQ131"/>
    <mergeCell ref="X128:AK128"/>
    <mergeCell ref="AL128:AN128"/>
    <mergeCell ref="AO128:AQ128"/>
    <mergeCell ref="X129:AK129"/>
    <mergeCell ref="AL129:AN129"/>
    <mergeCell ref="AO129:AQ129"/>
    <mergeCell ref="X126:AK126"/>
    <mergeCell ref="AL126:AN126"/>
    <mergeCell ref="X137:AK137"/>
    <mergeCell ref="AL137:AN137"/>
    <mergeCell ref="AO137:AQ137"/>
    <mergeCell ref="X132:AK132"/>
    <mergeCell ref="AL132:AN132"/>
    <mergeCell ref="AO132:AQ132"/>
    <mergeCell ref="X133:AK133"/>
    <mergeCell ref="AL133:AN133"/>
    <mergeCell ref="AO133:AQ133"/>
    <mergeCell ref="AO134:AQ135"/>
    <mergeCell ref="AO126:AQ126"/>
    <mergeCell ref="X127:AK127"/>
    <mergeCell ref="AL127:AN127"/>
    <mergeCell ref="AO127:AQ127"/>
    <mergeCell ref="X122:AK122"/>
    <mergeCell ref="AL122:AN122"/>
    <mergeCell ref="AO122:AQ122"/>
    <mergeCell ref="X125:AK125"/>
    <mergeCell ref="AL125:AN125"/>
    <mergeCell ref="AO125:AQ125"/>
    <mergeCell ref="AO123:AQ124"/>
    <mergeCell ref="X120:AK120"/>
    <mergeCell ref="AL120:AN120"/>
    <mergeCell ref="AO120:AQ120"/>
    <mergeCell ref="X121:AK121"/>
    <mergeCell ref="AL121:AN121"/>
    <mergeCell ref="AO121:AQ121"/>
    <mergeCell ref="X118:AK118"/>
    <mergeCell ref="AL118:AN118"/>
    <mergeCell ref="AO118:AQ118"/>
    <mergeCell ref="X119:AK119"/>
    <mergeCell ref="AL119:AN119"/>
    <mergeCell ref="AO119:AQ119"/>
    <mergeCell ref="X114:AK114"/>
    <mergeCell ref="AL114:AN114"/>
    <mergeCell ref="AO114:AQ114"/>
    <mergeCell ref="X117:AK117"/>
    <mergeCell ref="AL117:AN117"/>
    <mergeCell ref="AO117:AQ117"/>
    <mergeCell ref="AO115:AQ116"/>
    <mergeCell ref="X112:AK112"/>
    <mergeCell ref="AL112:AN112"/>
    <mergeCell ref="AO112:AQ112"/>
    <mergeCell ref="X113:AK113"/>
    <mergeCell ref="AL113:AN113"/>
    <mergeCell ref="AO113:AQ113"/>
    <mergeCell ref="X110:AK110"/>
    <mergeCell ref="AL110:AN110"/>
    <mergeCell ref="AO110:AQ110"/>
    <mergeCell ref="X111:AK111"/>
    <mergeCell ref="AL111:AN111"/>
    <mergeCell ref="AO111:AQ111"/>
    <mergeCell ref="X108:AK108"/>
    <mergeCell ref="AL108:AN108"/>
    <mergeCell ref="AO108:AQ108"/>
    <mergeCell ref="X109:AK109"/>
    <mergeCell ref="AL109:AN109"/>
    <mergeCell ref="AO109:AQ109"/>
    <mergeCell ref="X106:AK106"/>
    <mergeCell ref="AL106:AN106"/>
    <mergeCell ref="AO106:AQ106"/>
    <mergeCell ref="X107:AK107"/>
    <mergeCell ref="AL107:AN107"/>
    <mergeCell ref="AO107:AQ107"/>
    <mergeCell ref="X104:AK104"/>
    <mergeCell ref="AL104:AN104"/>
    <mergeCell ref="AO104:AQ104"/>
    <mergeCell ref="X105:AK105"/>
    <mergeCell ref="AL105:AN105"/>
    <mergeCell ref="AO105:AQ105"/>
    <mergeCell ref="X102:AK102"/>
    <mergeCell ref="AL102:AN102"/>
    <mergeCell ref="AO102:AQ102"/>
    <mergeCell ref="X103:AK103"/>
    <mergeCell ref="AL103:AN103"/>
    <mergeCell ref="AO103:AQ103"/>
    <mergeCell ref="X100:AK100"/>
    <mergeCell ref="AL100:AN100"/>
    <mergeCell ref="AO100:AQ100"/>
    <mergeCell ref="X101:AK101"/>
    <mergeCell ref="AL101:AN101"/>
    <mergeCell ref="AO101:AQ101"/>
    <mergeCell ref="X98:AK98"/>
    <mergeCell ref="AL98:AN98"/>
    <mergeCell ref="AO98:AQ98"/>
    <mergeCell ref="X99:AK99"/>
    <mergeCell ref="AL99:AN99"/>
    <mergeCell ref="AO99:AQ99"/>
    <mergeCell ref="X96:AK96"/>
    <mergeCell ref="AL96:AN96"/>
    <mergeCell ref="AO96:AQ96"/>
    <mergeCell ref="X97:AK97"/>
    <mergeCell ref="AL97:AN97"/>
    <mergeCell ref="AO97:AQ97"/>
    <mergeCell ref="X94:AK94"/>
    <mergeCell ref="AL94:AN94"/>
    <mergeCell ref="AO94:AQ94"/>
    <mergeCell ref="X95:AK95"/>
    <mergeCell ref="AL95:AN95"/>
    <mergeCell ref="AO95:AQ95"/>
    <mergeCell ref="X92:AK92"/>
    <mergeCell ref="AL92:AN92"/>
    <mergeCell ref="AO92:AQ92"/>
    <mergeCell ref="X93:AK93"/>
    <mergeCell ref="AL93:AN93"/>
    <mergeCell ref="AO93:AQ93"/>
    <mergeCell ref="X90:AK90"/>
    <mergeCell ref="AL90:AN90"/>
    <mergeCell ref="AO90:AQ90"/>
    <mergeCell ref="X91:AK91"/>
    <mergeCell ref="AL91:AN91"/>
    <mergeCell ref="AO91:AQ91"/>
    <mergeCell ref="X88:AK88"/>
    <mergeCell ref="AL88:AN88"/>
    <mergeCell ref="AO88:AQ88"/>
    <mergeCell ref="X89:AK89"/>
    <mergeCell ref="AL89:AN89"/>
    <mergeCell ref="AO89:AQ89"/>
    <mergeCell ref="X86:AK86"/>
    <mergeCell ref="AL86:AN86"/>
    <mergeCell ref="AO86:AQ86"/>
    <mergeCell ref="X87:AK87"/>
    <mergeCell ref="AL87:AN87"/>
    <mergeCell ref="AO87:AQ87"/>
    <mergeCell ref="X84:AK84"/>
    <mergeCell ref="AL84:AN84"/>
    <mergeCell ref="AO84:AQ84"/>
    <mergeCell ref="X85:AK85"/>
    <mergeCell ref="AL85:AN85"/>
    <mergeCell ref="AO85:AQ85"/>
    <mergeCell ref="X82:AK82"/>
    <mergeCell ref="AL82:AN82"/>
    <mergeCell ref="AO82:AQ82"/>
    <mergeCell ref="X83:AK83"/>
    <mergeCell ref="AL83:AN83"/>
    <mergeCell ref="AO83:AQ83"/>
    <mergeCell ref="X80:AK80"/>
    <mergeCell ref="AL80:AN80"/>
    <mergeCell ref="AO80:AQ80"/>
    <mergeCell ref="X81:AK81"/>
    <mergeCell ref="AL81:AN81"/>
    <mergeCell ref="AO81:AQ81"/>
    <mergeCell ref="X78:AK78"/>
    <mergeCell ref="AL78:AN78"/>
    <mergeCell ref="AO78:AQ78"/>
    <mergeCell ref="X79:AK79"/>
    <mergeCell ref="AL79:AN79"/>
    <mergeCell ref="AO79:AQ79"/>
    <mergeCell ref="X76:AK76"/>
    <mergeCell ref="AL76:AN76"/>
    <mergeCell ref="AO76:AQ76"/>
    <mergeCell ref="X77:AK77"/>
    <mergeCell ref="AL77:AN77"/>
    <mergeCell ref="AO77:AQ77"/>
    <mergeCell ref="X72:AK72"/>
    <mergeCell ref="AL72:AN72"/>
    <mergeCell ref="AO72:AQ72"/>
    <mergeCell ref="X75:AK75"/>
    <mergeCell ref="AL75:AN75"/>
    <mergeCell ref="AO75:AQ75"/>
    <mergeCell ref="AO73:AQ74"/>
    <mergeCell ref="X70:AK70"/>
    <mergeCell ref="AL70:AN70"/>
    <mergeCell ref="AO70:AQ70"/>
    <mergeCell ref="X71:AK71"/>
    <mergeCell ref="AL71:AN71"/>
    <mergeCell ref="AO71:AQ71"/>
    <mergeCell ref="X68:AK68"/>
    <mergeCell ref="AL68:AN68"/>
    <mergeCell ref="AO68:AQ68"/>
    <mergeCell ref="X69:AK69"/>
    <mergeCell ref="AL69:AN69"/>
    <mergeCell ref="AO69:AQ69"/>
    <mergeCell ref="X66:AK66"/>
    <mergeCell ref="AL66:AN66"/>
    <mergeCell ref="AO66:AQ66"/>
    <mergeCell ref="X67:AK67"/>
    <mergeCell ref="AL67:AN67"/>
    <mergeCell ref="AO67:AQ67"/>
    <mergeCell ref="X64:AK64"/>
    <mergeCell ref="AL64:AN64"/>
    <mergeCell ref="AO64:AQ64"/>
    <mergeCell ref="X65:AK65"/>
    <mergeCell ref="AL65:AN65"/>
    <mergeCell ref="AO65:AQ65"/>
    <mergeCell ref="X58:AK58"/>
    <mergeCell ref="AL58:AN58"/>
    <mergeCell ref="AO58:AQ58"/>
    <mergeCell ref="X63:AK63"/>
    <mergeCell ref="AL63:AN63"/>
    <mergeCell ref="AO63:AQ63"/>
    <mergeCell ref="AO61:AQ62"/>
    <mergeCell ref="X53:AK53"/>
    <mergeCell ref="AL53:AN53"/>
    <mergeCell ref="AO53:AQ53"/>
    <mergeCell ref="X50:AK50"/>
    <mergeCell ref="AL50:AN50"/>
    <mergeCell ref="AO50:AQ50"/>
    <mergeCell ref="X51:AK51"/>
    <mergeCell ref="AL51:AN51"/>
    <mergeCell ref="AO51:AQ51"/>
    <mergeCell ref="X48:AK48"/>
    <mergeCell ref="AL48:AN48"/>
    <mergeCell ref="AO48:AQ48"/>
    <mergeCell ref="X49:AK49"/>
    <mergeCell ref="AL49:AN49"/>
    <mergeCell ref="AO49:AQ49"/>
    <mergeCell ref="X44:AK44"/>
    <mergeCell ref="AL44:AN44"/>
    <mergeCell ref="AO44:AQ44"/>
    <mergeCell ref="X47:AK47"/>
    <mergeCell ref="AL47:AN47"/>
    <mergeCell ref="AO47:AQ47"/>
    <mergeCell ref="AO45:AQ46"/>
    <mergeCell ref="X42:AK42"/>
    <mergeCell ref="AL42:AN42"/>
    <mergeCell ref="AO42:AQ42"/>
    <mergeCell ref="X43:AK43"/>
    <mergeCell ref="AL43:AN43"/>
    <mergeCell ref="AO43:AQ43"/>
    <mergeCell ref="X40:AK40"/>
    <mergeCell ref="AL40:AN40"/>
    <mergeCell ref="AO40:AQ40"/>
    <mergeCell ref="X41:AK41"/>
    <mergeCell ref="AL41:AN41"/>
    <mergeCell ref="AO41:AQ41"/>
    <mergeCell ref="X38:AK38"/>
    <mergeCell ref="X39:AK39"/>
    <mergeCell ref="AO32:AQ39"/>
    <mergeCell ref="AL32:AN39"/>
    <mergeCell ref="X36:AK36"/>
    <mergeCell ref="X37:AK37"/>
    <mergeCell ref="X34:AK34"/>
    <mergeCell ref="X35:AK35"/>
    <mergeCell ref="X32:AK32"/>
    <mergeCell ref="X33:AK33"/>
    <mergeCell ref="AO30:AQ30"/>
    <mergeCell ref="X31:AK31"/>
    <mergeCell ref="AL31:AN31"/>
    <mergeCell ref="AO31:AQ31"/>
    <mergeCell ref="X28:AK28"/>
    <mergeCell ref="AL28:AN28"/>
    <mergeCell ref="AO28:AQ28"/>
    <mergeCell ref="X29:AK29"/>
    <mergeCell ref="AL29:AN29"/>
    <mergeCell ref="AO29:AQ29"/>
    <mergeCell ref="X19:AK20"/>
    <mergeCell ref="AL19:AN20"/>
    <mergeCell ref="AO19:AQ20"/>
    <mergeCell ref="AR19:AX20"/>
    <mergeCell ref="X23:AK23"/>
    <mergeCell ref="AL23:AN23"/>
    <mergeCell ref="AO23:AQ23"/>
    <mergeCell ref="AR21:AX22"/>
    <mergeCell ref="AO21:AQ22"/>
    <mergeCell ref="AR23:AX44"/>
    <mergeCell ref="X26:AK26"/>
    <mergeCell ref="AL26:AN26"/>
    <mergeCell ref="AO26:AQ26"/>
    <mergeCell ref="X27:AK27"/>
    <mergeCell ref="AL27:AN27"/>
    <mergeCell ref="AO27:AQ27"/>
    <mergeCell ref="X24:AK24"/>
    <mergeCell ref="AL24:AN24"/>
    <mergeCell ref="AO24:AQ24"/>
    <mergeCell ref="X25:AK25"/>
    <mergeCell ref="AL25:AN25"/>
    <mergeCell ref="AO25:AQ25"/>
    <mergeCell ref="X30:AK30"/>
    <mergeCell ref="AL30:AN30"/>
    <mergeCell ref="L94:W94"/>
    <mergeCell ref="L95:W95"/>
    <mergeCell ref="L131:W131"/>
    <mergeCell ref="L132:W132"/>
    <mergeCell ref="L133:W133"/>
    <mergeCell ref="D125:K133"/>
    <mergeCell ref="D136:K137"/>
    <mergeCell ref="L136:W136"/>
    <mergeCell ref="L137:W137"/>
    <mergeCell ref="L122:W122"/>
    <mergeCell ref="D117:K122"/>
    <mergeCell ref="L125:W125"/>
    <mergeCell ref="L126:W126"/>
    <mergeCell ref="L127:W127"/>
    <mergeCell ref="L128:W128"/>
    <mergeCell ref="L129:W129"/>
    <mergeCell ref="L130:W130"/>
    <mergeCell ref="L117:W117"/>
    <mergeCell ref="L118:W118"/>
    <mergeCell ref="L119:W119"/>
    <mergeCell ref="L120:W120"/>
    <mergeCell ref="L121:W121"/>
    <mergeCell ref="L101:W101"/>
    <mergeCell ref="L102:W102"/>
    <mergeCell ref="L103:W103"/>
    <mergeCell ref="L104:W104"/>
    <mergeCell ref="L105:W105"/>
    <mergeCell ref="L96:W96"/>
    <mergeCell ref="L97:W97"/>
    <mergeCell ref="L98:W98"/>
    <mergeCell ref="L99:W99"/>
    <mergeCell ref="L100:W100"/>
    <mergeCell ref="L111:W111"/>
    <mergeCell ref="L112:W112"/>
    <mergeCell ref="L113:W113"/>
    <mergeCell ref="L114:W114"/>
    <mergeCell ref="G105:K114"/>
    <mergeCell ref="L106:W106"/>
    <mergeCell ref="L107:W107"/>
    <mergeCell ref="L108:W108"/>
    <mergeCell ref="L109:W109"/>
    <mergeCell ref="L110:W110"/>
    <mergeCell ref="L88:W88"/>
    <mergeCell ref="L89:W89"/>
    <mergeCell ref="L90:W90"/>
    <mergeCell ref="G95:K104"/>
    <mergeCell ref="G85:K94"/>
    <mergeCell ref="L27:W27"/>
    <mergeCell ref="L28:W28"/>
    <mergeCell ref="L29:W29"/>
    <mergeCell ref="L30:W30"/>
    <mergeCell ref="L31:W31"/>
    <mergeCell ref="L72:W72"/>
    <mergeCell ref="D63:K72"/>
    <mergeCell ref="L75:W75"/>
    <mergeCell ref="L58:W58"/>
    <mergeCell ref="L57:W57"/>
    <mergeCell ref="L63:W63"/>
    <mergeCell ref="L64:W64"/>
    <mergeCell ref="L65:W65"/>
    <mergeCell ref="L66:W66"/>
    <mergeCell ref="L67:W67"/>
    <mergeCell ref="L68:W68"/>
    <mergeCell ref="L69:W69"/>
    <mergeCell ref="G75:K84"/>
    <mergeCell ref="D75:F114"/>
    <mergeCell ref="L53:W53"/>
    <mergeCell ref="L54:W54"/>
    <mergeCell ref="L55:W55"/>
    <mergeCell ref="L38:W38"/>
    <mergeCell ref="L39:W39"/>
    <mergeCell ref="L40:W40"/>
    <mergeCell ref="L41:W41"/>
    <mergeCell ref="L86:W86"/>
    <mergeCell ref="L87:W87"/>
    <mergeCell ref="L32:W32"/>
    <mergeCell ref="L33:W33"/>
    <mergeCell ref="L34:W34"/>
    <mergeCell ref="L35:W35"/>
    <mergeCell ref="L36:W36"/>
    <mergeCell ref="AQ141:AY141"/>
    <mergeCell ref="AO60:AQ60"/>
    <mergeCell ref="L56:W56"/>
    <mergeCell ref="L81:W81"/>
    <mergeCell ref="L82:W82"/>
    <mergeCell ref="L83:W83"/>
    <mergeCell ref="L84:W84"/>
    <mergeCell ref="L85:W85"/>
    <mergeCell ref="L76:W76"/>
    <mergeCell ref="L77:W77"/>
    <mergeCell ref="L78:W78"/>
    <mergeCell ref="L79:W79"/>
    <mergeCell ref="L80:W80"/>
    <mergeCell ref="L91:W91"/>
    <mergeCell ref="L92:W92"/>
    <mergeCell ref="L93:W93"/>
    <mergeCell ref="L70:W70"/>
    <mergeCell ref="L71:W71"/>
    <mergeCell ref="L52:W52"/>
    <mergeCell ref="AQ142:AY143"/>
    <mergeCell ref="G12:AU13"/>
    <mergeCell ref="D15:AX16"/>
    <mergeCell ref="D17:AP17"/>
    <mergeCell ref="AQ17:AX17"/>
    <mergeCell ref="D18:AP18"/>
    <mergeCell ref="AQ18:AX18"/>
    <mergeCell ref="D19:K20"/>
    <mergeCell ref="L19:W20"/>
    <mergeCell ref="L23:W23"/>
    <mergeCell ref="L24:W24"/>
    <mergeCell ref="L25:W25"/>
    <mergeCell ref="L26:W26"/>
    <mergeCell ref="L42:W42"/>
    <mergeCell ref="L43:W43"/>
    <mergeCell ref="L44:W44"/>
    <mergeCell ref="D23:K44"/>
    <mergeCell ref="L47:W47"/>
    <mergeCell ref="L48:W48"/>
    <mergeCell ref="L49:W49"/>
    <mergeCell ref="L50:W50"/>
    <mergeCell ref="L51:W51"/>
    <mergeCell ref="L37:W37"/>
    <mergeCell ref="AL60:AN60"/>
  </mergeCells>
  <conditionalFormatting sqref="AQ17:AX17">
    <cfRule type="expression" dxfId="233" priority="26">
      <formula>ISBLANK($AQ$17)</formula>
    </cfRule>
  </conditionalFormatting>
  <conditionalFormatting sqref="AQ18:AX18">
    <cfRule type="expression" dxfId="232" priority="25">
      <formula>ISBLANK($AQ$18)</formula>
    </cfRule>
  </conditionalFormatting>
  <conditionalFormatting sqref="AR21:AX22">
    <cfRule type="expression" dxfId="231" priority="23">
      <formula>$AR$21="Incomplete"</formula>
    </cfRule>
    <cfRule type="expression" dxfId="230" priority="24">
      <formula>$AR$21="Complete"</formula>
    </cfRule>
  </conditionalFormatting>
  <conditionalFormatting sqref="AR45:AX46">
    <cfRule type="expression" dxfId="229" priority="21">
      <formula>$AR$45="Incomplete"</formula>
    </cfRule>
    <cfRule type="expression" dxfId="228" priority="22">
      <formula>$AR$45="Complete"</formula>
    </cfRule>
  </conditionalFormatting>
  <conditionalFormatting sqref="AR61:AX62">
    <cfRule type="expression" dxfId="227" priority="9">
      <formula>$AR$61="Incomplete"</formula>
    </cfRule>
    <cfRule type="expression" dxfId="226" priority="10">
      <formula>$AR$61="Complete"</formula>
    </cfRule>
  </conditionalFormatting>
  <conditionalFormatting sqref="AR73:AX74">
    <cfRule type="expression" dxfId="225" priority="7">
      <formula>$AR$73="Incomplete"</formula>
    </cfRule>
    <cfRule type="expression" dxfId="224" priority="8">
      <formula>$AR$73="Complete"</formula>
    </cfRule>
  </conditionalFormatting>
  <conditionalFormatting sqref="AR115:AX116">
    <cfRule type="expression" dxfId="223" priority="5">
      <formula>$AR$115="Incomplete"</formula>
    </cfRule>
    <cfRule type="expression" dxfId="222" priority="6">
      <formula>$AR$115="Complete"</formula>
    </cfRule>
  </conditionalFormatting>
  <conditionalFormatting sqref="AR123:AX124">
    <cfRule type="expression" dxfId="221" priority="3">
      <formula>$AR$123="Incomplete"</formula>
    </cfRule>
    <cfRule type="expression" dxfId="220" priority="4">
      <formula>$AR$123="Complete"</formula>
    </cfRule>
  </conditionalFormatting>
  <conditionalFormatting sqref="AR134:AX135">
    <cfRule type="expression" dxfId="219" priority="1">
      <formula>$AR$134="Incomplete"</formula>
    </cfRule>
    <cfRule type="expression" dxfId="218" priority="2">
      <formula>$AR$134="Complete"</formula>
    </cfRule>
  </conditionalFormatting>
  <hyperlinks>
    <hyperlink ref="C143" r:id="rId1" xr:uid="{48BDEFBD-8254-479E-A51B-104AFC85F65F}"/>
  </hyperlinks>
  <pageMargins left="0.7" right="0.7" top="0.75" bottom="0.75" header="0.3" footer="0.3"/>
  <pageSetup orientation="portrait" r:id="rId2"/>
  <ignoredErrors>
    <ignoredError xmlns:x16r3="http://schemas.microsoft.com/office/spreadsheetml/2018/08/main" sqref="X131" x16r3:misleadingFormat="1"/>
    <ignoredError sqref="AL25" 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F009-4F4E-4736-9B8D-257D2FE96C17}">
  <sheetPr codeName="Sheet6"/>
  <dimension ref="A1:AY8821"/>
  <sheetViews>
    <sheetView zoomScale="90" zoomScaleNormal="90" workbookViewId="0">
      <selection activeCell="AD25" sqref="AD25"/>
    </sheetView>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6"/>
      <c r="H12" s="6"/>
      <c r="I12" s="6"/>
      <c r="J12" s="6"/>
      <c r="K12" s="6"/>
      <c r="L12" s="6"/>
      <c r="M12" s="6"/>
      <c r="N12" s="6"/>
      <c r="O12" s="6"/>
      <c r="P12" s="6"/>
      <c r="Q12" s="6"/>
      <c r="R12" s="6"/>
      <c r="S12" s="6"/>
      <c r="T12" s="6"/>
      <c r="U12" s="6"/>
      <c r="V12" s="6"/>
      <c r="W12" s="6"/>
      <c r="X12" s="6"/>
      <c r="Y12" s="6"/>
      <c r="Z12" s="6"/>
      <c r="AA12" s="6"/>
      <c r="AB12" s="6"/>
      <c r="AC12" s="5"/>
      <c r="AD12" s="5"/>
      <c r="AE12" s="5"/>
      <c r="AF12" s="5"/>
      <c r="AG12" s="5"/>
      <c r="AH12" s="5"/>
      <c r="AI12" s="5"/>
      <c r="AJ12" s="5"/>
      <c r="AK12" s="5"/>
      <c r="AL12" s="5"/>
      <c r="AM12" s="5"/>
      <c r="AN12" s="5"/>
      <c r="AO12" s="5"/>
      <c r="AP12" s="5"/>
      <c r="AQ12" s="5"/>
      <c r="AR12" s="5"/>
      <c r="AS12" s="5"/>
      <c r="AT12" s="5"/>
      <c r="AU12" s="5"/>
      <c r="AV12" s="5"/>
      <c r="AW12" s="5"/>
      <c r="AX12" s="5"/>
      <c r="AY12" s="5"/>
    </row>
    <row r="13" spans="1:51" ht="15" customHeight="1">
      <c r="A13" s="1"/>
      <c r="B13" s="2"/>
      <c r="C13" s="5"/>
      <c r="D13" s="6"/>
      <c r="E13" s="6"/>
      <c r="F13" s="6"/>
      <c r="G13" s="6"/>
      <c r="H13" s="6"/>
      <c r="I13" s="6"/>
      <c r="J13" s="6"/>
      <c r="K13" s="6"/>
      <c r="L13" s="6"/>
      <c r="M13" s="6"/>
      <c r="N13" s="6"/>
      <c r="O13" s="6"/>
      <c r="P13" s="6"/>
      <c r="Q13" s="6"/>
      <c r="R13" s="6"/>
      <c r="S13" s="6"/>
      <c r="T13" s="6"/>
      <c r="U13" s="6"/>
      <c r="V13" s="6"/>
      <c r="W13" s="6"/>
      <c r="X13" s="6"/>
      <c r="Y13" s="6"/>
      <c r="Z13" s="6"/>
      <c r="AA13" s="6"/>
      <c r="AB13" s="6"/>
      <c r="AC13" s="5"/>
      <c r="AD13" s="5"/>
      <c r="AE13" s="5"/>
      <c r="AF13" s="5"/>
      <c r="AG13" s="5"/>
      <c r="AH13" s="5"/>
      <c r="AI13" s="5"/>
      <c r="AJ13" s="5"/>
      <c r="AK13" s="5"/>
      <c r="AL13" s="5"/>
      <c r="AM13" s="5"/>
      <c r="AN13" s="5"/>
      <c r="AO13" s="5"/>
      <c r="AP13" s="5"/>
      <c r="AQ13" s="5"/>
      <c r="AR13" s="5"/>
      <c r="AS13" s="5"/>
      <c r="AT13" s="5"/>
      <c r="AU13" s="5"/>
      <c r="AV13" s="5"/>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row>
    <row r="16" spans="1:51" ht="15" customHeight="1">
      <c r="A16" s="1"/>
      <c r="B16" s="2"/>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row>
    <row r="17" spans="1:51" ht="15" customHeight="1">
      <c r="A17" s="1"/>
      <c r="B17" s="2"/>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row>
    <row r="18" spans="1:51" ht="15" customHeight="1">
      <c r="A18" s="1"/>
      <c r="B18" s="2"/>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row>
    <row r="19" spans="1:51" ht="15" customHeight="1">
      <c r="A19" s="1"/>
      <c r="B19" s="2"/>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row>
    <row r="20" spans="1:51" ht="15" customHeight="1">
      <c r="A20" s="1"/>
      <c r="B20" s="2"/>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row>
    <row r="21" spans="1:51" ht="15" customHeight="1">
      <c r="A21" s="1"/>
      <c r="B21" s="2"/>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row>
    <row r="22" spans="1:51" ht="15" customHeight="1">
      <c r="A22" s="1"/>
      <c r="B22" s="2"/>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row>
    <row r="23" spans="1:51" ht="15" customHeight="1">
      <c r="A23" s="1"/>
      <c r="B23" s="2"/>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row>
    <row r="24" spans="1:51" ht="15" customHeight="1">
      <c r="A24" s="1"/>
      <c r="B24" s="2"/>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row>
    <row r="25" spans="1:51" ht="15" customHeight="1">
      <c r="A25" s="1"/>
      <c r="B25" s="2"/>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row>
    <row r="26" spans="1:51" ht="15" customHeight="1">
      <c r="A26" s="1"/>
      <c r="B26" s="2"/>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row>
    <row r="27" spans="1:51" ht="15" customHeight="1">
      <c r="A27" s="1"/>
      <c r="B27" s="2"/>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row>
    <row r="28" spans="1:51" ht="15" customHeight="1">
      <c r="A28" s="1"/>
      <c r="B28" s="2"/>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row>
    <row r="29" spans="1:51" ht="15" customHeight="1">
      <c r="A29" s="1"/>
      <c r="B29" s="2"/>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row>
    <row r="30" spans="1:51" ht="15" customHeight="1">
      <c r="A30" s="1"/>
      <c r="B30" s="2"/>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row>
    <row r="31" spans="1:51" ht="15" customHeight="1">
      <c r="A31" s="1"/>
      <c r="B31" s="2"/>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row>
    <row r="32" spans="1:51" ht="15" customHeight="1">
      <c r="A32" s="1"/>
      <c r="B32" s="2"/>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row>
    <row r="33" spans="1:51" ht="15" customHeight="1">
      <c r="A33" s="1"/>
      <c r="B33" s="2"/>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row>
    <row r="34" spans="1:51" ht="15" customHeight="1">
      <c r="A34" s="1"/>
      <c r="B34" s="2"/>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row>
    <row r="35" spans="1:51" ht="15" customHeight="1">
      <c r="A35" s="1"/>
      <c r="B35" s="2"/>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15" customHeight="1">
      <c r="A36" s="1"/>
      <c r="B36" s="2"/>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row>
    <row r="37" spans="1:51" ht="15" customHeight="1">
      <c r="A37" s="1"/>
      <c r="B37" s="2"/>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row>
    <row r="38" spans="1:51" ht="15" customHeight="1">
      <c r="A38" s="1"/>
      <c r="B38" s="2"/>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row>
    <row r="39" spans="1:51" ht="15" customHeight="1">
      <c r="A39" s="1"/>
      <c r="B39" s="2"/>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row>
    <row r="40" spans="1:51" ht="15" customHeight="1">
      <c r="A40" s="1"/>
      <c r="B40" s="2"/>
      <c r="C40" s="7" t="str">
        <f>ProgramName</f>
        <v>Energy Smart Program</v>
      </c>
      <c r="D40" s="8"/>
      <c r="E40" s="8"/>
      <c r="F40" s="8"/>
      <c r="G40" s="8"/>
      <c r="H40" s="8"/>
      <c r="I40" s="8"/>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457" t="str">
        <f>ProgramVersion</f>
        <v>Version 1.1</v>
      </c>
      <c r="AR40" s="457"/>
      <c r="AS40" s="457"/>
      <c r="AT40" s="457"/>
      <c r="AU40" s="457"/>
      <c r="AV40" s="457"/>
      <c r="AW40" s="457"/>
      <c r="AX40" s="457"/>
      <c r="AY40" s="457"/>
    </row>
    <row r="41" spans="1:51" ht="15" customHeight="1">
      <c r="A41" s="1"/>
      <c r="B41" s="2"/>
      <c r="C41" s="7" t="str">
        <f>ProgramNumber</f>
        <v>504.229.6868</v>
      </c>
      <c r="D41" s="8"/>
      <c r="E41" s="8"/>
      <c r="F41" s="8"/>
      <c r="G41" s="8"/>
      <c r="H41" s="8"/>
      <c r="I41" s="8"/>
      <c r="J41" s="7"/>
      <c r="K41" s="7"/>
      <c r="L41" s="7"/>
      <c r="M41" s="7"/>
      <c r="N41" s="7"/>
      <c r="O41" s="7"/>
      <c r="P41" s="7"/>
      <c r="Q41" s="7"/>
      <c r="R41" s="7"/>
      <c r="S41" s="7"/>
      <c r="T41" s="7"/>
      <c r="U41" s="7"/>
      <c r="V41" s="7"/>
      <c r="W41" s="7"/>
      <c r="X41" s="7"/>
      <c r="Y41" s="7"/>
      <c r="Z41" s="7"/>
      <c r="AA41" s="16" t="str">
        <f>ApplicationType</f>
        <v>New Construction Solutions Program</v>
      </c>
      <c r="AB41" s="7"/>
      <c r="AC41" s="7"/>
      <c r="AD41" s="7"/>
      <c r="AE41" s="7"/>
      <c r="AF41" s="7"/>
      <c r="AG41" s="7"/>
      <c r="AH41" s="7"/>
      <c r="AI41" s="7"/>
      <c r="AJ41" s="7"/>
      <c r="AK41" s="7"/>
      <c r="AL41" s="7"/>
      <c r="AM41" s="7"/>
      <c r="AN41" s="7"/>
      <c r="AO41" s="7"/>
      <c r="AP41" s="7"/>
      <c r="AQ41" s="422" t="str">
        <f>ProgramPropertyName</f>
        <v>Product of APTIM Environmental &amp; Infrastructure, LLC</v>
      </c>
      <c r="AR41" s="422"/>
      <c r="AS41" s="422"/>
      <c r="AT41" s="422"/>
      <c r="AU41" s="422"/>
      <c r="AV41" s="422"/>
      <c r="AW41" s="422"/>
      <c r="AX41" s="422"/>
      <c r="AY41" s="422"/>
    </row>
    <row r="42" spans="1:51" ht="15" customHeight="1">
      <c r="A42" s="1"/>
      <c r="B42" s="2"/>
      <c r="C42" s="15" t="s">
        <v>32</v>
      </c>
      <c r="D42" s="8"/>
      <c r="E42" s="8"/>
      <c r="F42" s="8"/>
      <c r="G42" s="8"/>
      <c r="H42" s="8"/>
      <c r="I42" s="8"/>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422"/>
      <c r="AR42" s="422"/>
      <c r="AS42" s="422"/>
      <c r="AT42" s="422"/>
      <c r="AU42" s="422"/>
      <c r="AV42" s="422"/>
      <c r="AW42" s="422"/>
      <c r="AX42" s="422"/>
      <c r="AY42" s="422"/>
    </row>
    <row r="43" spans="1:51" ht="15" hidden="1" customHeight="1"/>
    <row r="44" spans="1:51" ht="15" hidden="1" customHeight="1"/>
    <row r="45" spans="1:51" ht="15" hidden="1" customHeight="1"/>
    <row r="46" spans="1:51" ht="15" hidden="1" customHeight="1"/>
    <row r="47" spans="1:51" ht="15" hidden="1" customHeight="1"/>
    <row r="48" spans="1:51"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row r="8813" ht="15" hidden="1"/>
    <row r="8814" ht="15" hidden="1"/>
    <row r="8815" ht="15" hidden="1"/>
    <row r="8816" ht="15" hidden="1"/>
    <row r="8817" ht="15" hidden="1"/>
    <row r="8818" ht="14.45" hidden="1" customHeight="1"/>
    <row r="8819" ht="14.45" hidden="1" customHeight="1"/>
    <row r="8820" ht="14.45" hidden="1" customHeight="1"/>
    <row r="8821" ht="14.45" hidden="1" customHeight="1"/>
  </sheetData>
  <mergeCells count="2">
    <mergeCell ref="AQ41:AY42"/>
    <mergeCell ref="AQ40:AY40"/>
  </mergeCells>
  <hyperlinks>
    <hyperlink ref="C42" r:id="rId1" xr:uid="{2E95115B-2277-424E-9095-1C47BE6DCD55}"/>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F4EA1-D67F-491D-98DA-5F8E6F7326B5}">
  <sheetPr codeName="Sheet7"/>
  <dimension ref="A1:AY8822"/>
  <sheetViews>
    <sheetView showGridLines="0" showRowColHeaders="0" tabSelected="1" zoomScale="90" zoomScaleNormal="90" workbookViewId="0">
      <selection activeCell="D15" sqref="D15:Z16"/>
    </sheetView>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507" t="s">
        <v>537</v>
      </c>
      <c r="E12" s="507"/>
      <c r="F12" s="507"/>
      <c r="G12" s="507"/>
      <c r="H12" s="507"/>
      <c r="I12" s="507"/>
      <c r="J12" s="507"/>
      <c r="K12" s="507"/>
      <c r="L12" s="507"/>
      <c r="M12" s="507"/>
      <c r="N12" s="507"/>
      <c r="O12" s="507"/>
      <c r="P12" s="507"/>
      <c r="Q12" s="507"/>
      <c r="R12" s="507"/>
      <c r="S12" s="507"/>
      <c r="T12" s="507"/>
      <c r="U12" s="507"/>
      <c r="V12" s="507"/>
      <c r="W12" s="507"/>
      <c r="X12" s="507"/>
      <c r="Y12" s="507"/>
      <c r="Z12" s="507"/>
      <c r="AA12" s="507"/>
      <c r="AB12" s="507"/>
      <c r="AC12" s="507"/>
      <c r="AD12" s="507"/>
      <c r="AE12" s="507"/>
      <c r="AF12" s="507"/>
      <c r="AG12" s="507"/>
      <c r="AH12" s="507"/>
      <c r="AI12" s="507"/>
      <c r="AJ12" s="507"/>
      <c r="AK12" s="507"/>
      <c r="AL12" s="507"/>
      <c r="AM12" s="507"/>
      <c r="AN12" s="507"/>
      <c r="AO12" s="507"/>
      <c r="AP12" s="5"/>
      <c r="AQ12" s="5"/>
      <c r="AR12" s="5"/>
      <c r="AS12" s="5"/>
      <c r="AT12" s="5"/>
      <c r="AU12" s="5"/>
      <c r="AV12" s="5"/>
      <c r="AW12" s="5"/>
      <c r="AX12" s="5"/>
      <c r="AY12" s="5"/>
    </row>
    <row r="13" spans="1:51" ht="15" customHeight="1">
      <c r="A13" s="1"/>
      <c r="B13" s="2"/>
      <c r="C13" s="5"/>
      <c r="D13" s="507"/>
      <c r="E13" s="507"/>
      <c r="F13" s="507"/>
      <c r="G13" s="507"/>
      <c r="H13" s="507"/>
      <c r="I13" s="507"/>
      <c r="J13" s="507"/>
      <c r="K13" s="507"/>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c r="AL13" s="507"/>
      <c r="AM13" s="507"/>
      <c r="AN13" s="507"/>
      <c r="AO13" s="507"/>
      <c r="AP13" s="5"/>
      <c r="AQ13" s="5"/>
      <c r="AR13" s="5"/>
      <c r="AS13" s="5"/>
      <c r="AT13" s="5"/>
      <c r="AU13" s="5"/>
      <c r="AV13" s="5"/>
      <c r="AW13" s="5"/>
      <c r="AX13" s="5"/>
      <c r="AY13" s="5"/>
    </row>
    <row r="14" spans="1:51" ht="15" customHeight="1">
      <c r="A14" s="1"/>
      <c r="B14" s="2"/>
      <c r="C14" s="5"/>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8"/>
      <c r="AQ14" s="18"/>
      <c r="AR14" s="18"/>
      <c r="AS14" s="18"/>
      <c r="AT14" s="18"/>
      <c r="AU14" s="18"/>
      <c r="AV14" s="19"/>
      <c r="AW14" s="19"/>
      <c r="AX14" s="19"/>
      <c r="AY14" s="5"/>
    </row>
    <row r="15" spans="1:51" ht="15" customHeight="1">
      <c r="A15" s="1"/>
      <c r="B15" s="2"/>
      <c r="C15" s="5"/>
      <c r="D15" s="508" t="s">
        <v>183</v>
      </c>
      <c r="E15" s="509"/>
      <c r="F15" s="509"/>
      <c r="G15" s="509"/>
      <c r="H15" s="509"/>
      <c r="I15" s="509"/>
      <c r="J15" s="509"/>
      <c r="K15" s="509"/>
      <c r="L15" s="509"/>
      <c r="M15" s="509"/>
      <c r="N15" s="509"/>
      <c r="O15" s="509"/>
      <c r="P15" s="509"/>
      <c r="Q15" s="509"/>
      <c r="R15" s="509"/>
      <c r="S15" s="509"/>
      <c r="T15" s="509"/>
      <c r="U15" s="509"/>
      <c r="V15" s="509"/>
      <c r="W15" s="509"/>
      <c r="X15" s="509"/>
      <c r="Y15" s="509"/>
      <c r="Z15" s="510"/>
      <c r="AA15" s="5"/>
      <c r="AB15" s="514" t="s">
        <v>184</v>
      </c>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516"/>
      <c r="AY15" s="5"/>
    </row>
    <row r="16" spans="1:51" ht="15" customHeight="1">
      <c r="A16" s="1"/>
      <c r="B16" s="2"/>
      <c r="C16" s="5"/>
      <c r="D16" s="511"/>
      <c r="E16" s="512"/>
      <c r="F16" s="512"/>
      <c r="G16" s="512"/>
      <c r="H16" s="512"/>
      <c r="I16" s="512"/>
      <c r="J16" s="512"/>
      <c r="K16" s="512"/>
      <c r="L16" s="512"/>
      <c r="M16" s="512"/>
      <c r="N16" s="512"/>
      <c r="O16" s="512"/>
      <c r="P16" s="512"/>
      <c r="Q16" s="512"/>
      <c r="R16" s="512"/>
      <c r="S16" s="512"/>
      <c r="T16" s="512"/>
      <c r="U16" s="512"/>
      <c r="V16" s="512"/>
      <c r="W16" s="512"/>
      <c r="X16" s="512"/>
      <c r="Y16" s="512"/>
      <c r="Z16" s="513"/>
      <c r="AA16" s="5"/>
      <c r="AB16" s="517"/>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9"/>
      <c r="AY16" s="5"/>
    </row>
    <row r="17" spans="1:51" ht="15" customHeight="1">
      <c r="A17" s="1"/>
      <c r="B17" s="2"/>
      <c r="C17" s="5"/>
      <c r="D17" s="20"/>
      <c r="E17" s="25"/>
      <c r="F17" s="25"/>
      <c r="G17" s="25"/>
      <c r="H17" s="25"/>
      <c r="I17" s="25"/>
      <c r="J17" s="25"/>
      <c r="K17" s="25"/>
      <c r="L17" s="25"/>
      <c r="M17" s="25"/>
      <c r="N17" s="25"/>
      <c r="O17" s="25"/>
      <c r="P17" s="25"/>
      <c r="Q17" s="25"/>
      <c r="R17" s="25"/>
      <c r="S17" s="25"/>
      <c r="T17" s="25"/>
      <c r="U17" s="25"/>
      <c r="V17" s="25"/>
      <c r="W17" s="25"/>
      <c r="X17" s="25"/>
      <c r="Y17" s="25"/>
      <c r="Z17" s="21"/>
      <c r="AA17" s="5"/>
      <c r="AB17" s="20"/>
      <c r="AC17" s="25"/>
      <c r="AD17" s="25"/>
      <c r="AE17" s="25"/>
      <c r="AF17" s="25"/>
      <c r="AG17" s="25"/>
      <c r="AH17" s="25"/>
      <c r="AI17" s="25"/>
      <c r="AJ17" s="25"/>
      <c r="AK17" s="25"/>
      <c r="AL17" s="25"/>
      <c r="AM17" s="25"/>
      <c r="AN17" s="25"/>
      <c r="AO17" s="25"/>
      <c r="AP17" s="25"/>
      <c r="AQ17" s="25"/>
      <c r="AR17" s="25"/>
      <c r="AS17" s="25"/>
      <c r="AT17" s="25"/>
      <c r="AU17" s="25"/>
      <c r="AV17" s="25"/>
      <c r="AW17" s="25"/>
      <c r="AX17" s="21"/>
      <c r="AY17" s="5"/>
    </row>
    <row r="18" spans="1:51" ht="15" customHeight="1">
      <c r="A18" s="1"/>
      <c r="B18" s="2"/>
      <c r="C18" s="5"/>
      <c r="D18" s="20"/>
      <c r="E18" s="25"/>
      <c r="F18" s="25"/>
      <c r="G18" s="25"/>
      <c r="H18" s="520" t="s">
        <v>527</v>
      </c>
      <c r="I18" s="520"/>
      <c r="J18" s="520"/>
      <c r="K18" s="520"/>
      <c r="L18" s="520"/>
      <c r="M18" s="520"/>
      <c r="N18" s="520"/>
      <c r="O18" s="520"/>
      <c r="P18" s="520"/>
      <c r="Q18" s="520"/>
      <c r="R18" s="520"/>
      <c r="S18" s="520"/>
      <c r="T18" s="520"/>
      <c r="U18" s="520"/>
      <c r="V18" s="520"/>
      <c r="W18" s="520"/>
      <c r="X18" s="520"/>
      <c r="Y18" s="520"/>
      <c r="Z18" s="521"/>
      <c r="AA18" s="5"/>
      <c r="AB18" s="20"/>
      <c r="AC18" s="25"/>
      <c r="AD18" s="25"/>
      <c r="AE18" s="25"/>
      <c r="AF18" s="505" t="s">
        <v>526</v>
      </c>
      <c r="AG18" s="505"/>
      <c r="AH18" s="505"/>
      <c r="AI18" s="505"/>
      <c r="AJ18" s="505"/>
      <c r="AK18" s="505"/>
      <c r="AL18" s="505"/>
      <c r="AM18" s="505"/>
      <c r="AN18" s="505"/>
      <c r="AO18" s="505"/>
      <c r="AP18" s="505"/>
      <c r="AQ18" s="505"/>
      <c r="AR18" s="505"/>
      <c r="AS18" s="505"/>
      <c r="AT18" s="505"/>
      <c r="AU18" s="505"/>
      <c r="AV18" s="505"/>
      <c r="AW18" s="505"/>
      <c r="AX18" s="506"/>
      <c r="AY18" s="5"/>
    </row>
    <row r="19" spans="1:51" ht="15" customHeight="1">
      <c r="A19" s="1"/>
      <c r="B19" s="2"/>
      <c r="C19" s="5"/>
      <c r="D19" s="20"/>
      <c r="E19" s="25"/>
      <c r="F19" s="25"/>
      <c r="G19" s="25"/>
      <c r="H19" s="520"/>
      <c r="I19" s="520"/>
      <c r="J19" s="520"/>
      <c r="K19" s="520"/>
      <c r="L19" s="520"/>
      <c r="M19" s="520"/>
      <c r="N19" s="520"/>
      <c r="O19" s="520"/>
      <c r="P19" s="520"/>
      <c r="Q19" s="520"/>
      <c r="R19" s="520"/>
      <c r="S19" s="520"/>
      <c r="T19" s="520"/>
      <c r="U19" s="520"/>
      <c r="V19" s="520"/>
      <c r="W19" s="520"/>
      <c r="X19" s="520"/>
      <c r="Y19" s="520"/>
      <c r="Z19" s="521"/>
      <c r="AA19" s="5"/>
      <c r="AB19" s="20"/>
      <c r="AC19" s="25"/>
      <c r="AD19" s="25"/>
      <c r="AE19" s="25"/>
      <c r="AF19" s="505"/>
      <c r="AG19" s="505"/>
      <c r="AH19" s="505"/>
      <c r="AI19" s="505"/>
      <c r="AJ19" s="505"/>
      <c r="AK19" s="505"/>
      <c r="AL19" s="505"/>
      <c r="AM19" s="505"/>
      <c r="AN19" s="505"/>
      <c r="AO19" s="505"/>
      <c r="AP19" s="505"/>
      <c r="AQ19" s="505"/>
      <c r="AR19" s="505"/>
      <c r="AS19" s="505"/>
      <c r="AT19" s="505"/>
      <c r="AU19" s="505"/>
      <c r="AV19" s="505"/>
      <c r="AW19" s="505"/>
      <c r="AX19" s="506"/>
      <c r="AY19" s="5"/>
    </row>
    <row r="20" spans="1:51" ht="15" customHeight="1">
      <c r="A20" s="1"/>
      <c r="B20" s="2"/>
      <c r="C20" s="5"/>
      <c r="D20" s="20"/>
      <c r="E20" s="25"/>
      <c r="F20" s="25"/>
      <c r="G20" s="25"/>
      <c r="H20" s="158"/>
      <c r="I20" s="158"/>
      <c r="J20" s="158"/>
      <c r="K20" s="158"/>
      <c r="L20" s="158"/>
      <c r="M20" s="158"/>
      <c r="N20" s="158"/>
      <c r="O20" s="158"/>
      <c r="P20" s="158"/>
      <c r="Q20" s="158"/>
      <c r="R20" s="158"/>
      <c r="S20" s="158"/>
      <c r="T20" s="158"/>
      <c r="U20" s="158"/>
      <c r="V20" s="158"/>
      <c r="W20" s="158"/>
      <c r="X20" s="158"/>
      <c r="Y20" s="158"/>
      <c r="Z20" s="159"/>
      <c r="AA20" s="5"/>
      <c r="AB20" s="20"/>
      <c r="AC20" s="25"/>
      <c r="AD20" s="25"/>
      <c r="AE20" s="25"/>
      <c r="AF20" s="25"/>
      <c r="AG20" s="25"/>
      <c r="AH20" s="25"/>
      <c r="AI20" s="25"/>
      <c r="AJ20" s="25"/>
      <c r="AK20" s="25"/>
      <c r="AL20" s="25"/>
      <c r="AM20" s="25"/>
      <c r="AN20" s="25"/>
      <c r="AO20" s="25"/>
      <c r="AP20" s="25"/>
      <c r="AQ20" s="25"/>
      <c r="AR20" s="25"/>
      <c r="AS20" s="25"/>
      <c r="AT20" s="25"/>
      <c r="AU20" s="25"/>
      <c r="AV20" s="25"/>
      <c r="AW20" s="25"/>
      <c r="AX20" s="21"/>
      <c r="AY20" s="5"/>
    </row>
    <row r="21" spans="1:51" ht="15" customHeight="1">
      <c r="A21" s="1"/>
      <c r="B21" s="2"/>
      <c r="C21" s="5"/>
      <c r="D21" s="20"/>
      <c r="E21" s="25"/>
      <c r="F21" s="25"/>
      <c r="G21" s="25"/>
      <c r="H21" s="25"/>
      <c r="I21" s="25"/>
      <c r="J21" s="25"/>
      <c r="K21" s="25"/>
      <c r="L21" s="25"/>
      <c r="M21" s="25"/>
      <c r="N21" s="25"/>
      <c r="O21" s="25"/>
      <c r="P21" s="25"/>
      <c r="Q21" s="25"/>
      <c r="R21" s="25"/>
      <c r="S21" s="25"/>
      <c r="T21" s="25"/>
      <c r="U21" s="25"/>
      <c r="V21" s="25"/>
      <c r="W21" s="25"/>
      <c r="X21" s="25"/>
      <c r="Y21" s="25"/>
      <c r="Z21" s="21"/>
      <c r="AA21" s="5"/>
      <c r="AB21" s="20"/>
      <c r="AC21" s="25"/>
      <c r="AD21" s="25"/>
      <c r="AE21" s="25"/>
      <c r="AF21" s="25"/>
      <c r="AG21" s="25"/>
      <c r="AH21" s="25"/>
      <c r="AI21" s="25"/>
      <c r="AJ21" s="25"/>
      <c r="AK21" s="25"/>
      <c r="AL21" s="25"/>
      <c r="AM21" s="25"/>
      <c r="AN21" s="25"/>
      <c r="AO21" s="25"/>
      <c r="AP21" s="25"/>
      <c r="AQ21" s="25"/>
      <c r="AR21" s="25"/>
      <c r="AS21" s="25"/>
      <c r="AT21" s="25"/>
      <c r="AU21" s="25"/>
      <c r="AV21" s="25"/>
      <c r="AW21" s="25"/>
      <c r="AX21" s="21"/>
      <c r="AY21" s="5"/>
    </row>
    <row r="22" spans="1:51" ht="15" customHeight="1">
      <c r="A22" s="1"/>
      <c r="B22" s="2"/>
      <c r="C22" s="5"/>
      <c r="D22" s="20"/>
      <c r="E22" s="25"/>
      <c r="F22" s="25"/>
      <c r="G22" s="25"/>
      <c r="H22" s="505" t="s">
        <v>524</v>
      </c>
      <c r="I22" s="505"/>
      <c r="J22" s="505"/>
      <c r="K22" s="505"/>
      <c r="L22" s="505"/>
      <c r="M22" s="505"/>
      <c r="N22" s="505"/>
      <c r="O22" s="505"/>
      <c r="P22" s="505"/>
      <c r="Q22" s="505"/>
      <c r="R22" s="505"/>
      <c r="S22" s="505"/>
      <c r="T22" s="505"/>
      <c r="U22" s="505"/>
      <c r="V22" s="505"/>
      <c r="W22" s="505"/>
      <c r="X22" s="505"/>
      <c r="Y22" s="505"/>
      <c r="Z22" s="506"/>
      <c r="AA22" s="5"/>
      <c r="AB22" s="20"/>
      <c r="AC22" s="25"/>
      <c r="AD22" s="25"/>
      <c r="AE22" s="25"/>
      <c r="AF22" s="505" t="s">
        <v>185</v>
      </c>
      <c r="AG22" s="505"/>
      <c r="AH22" s="505"/>
      <c r="AI22" s="505"/>
      <c r="AJ22" s="505"/>
      <c r="AK22" s="505"/>
      <c r="AL22" s="505"/>
      <c r="AM22" s="505"/>
      <c r="AN22" s="505"/>
      <c r="AO22" s="505"/>
      <c r="AP22" s="505"/>
      <c r="AQ22" s="505"/>
      <c r="AR22" s="505"/>
      <c r="AS22" s="505"/>
      <c r="AT22" s="505"/>
      <c r="AU22" s="505"/>
      <c r="AV22" s="505"/>
      <c r="AW22" s="505"/>
      <c r="AX22" s="506"/>
      <c r="AY22" s="5"/>
    </row>
    <row r="23" spans="1:51" ht="15" customHeight="1">
      <c r="A23" s="1"/>
      <c r="B23" s="2"/>
      <c r="C23" s="5"/>
      <c r="D23" s="20"/>
      <c r="E23" s="25"/>
      <c r="F23" s="25"/>
      <c r="G23" s="25"/>
      <c r="H23" s="505"/>
      <c r="I23" s="505"/>
      <c r="J23" s="505"/>
      <c r="K23" s="505"/>
      <c r="L23" s="505"/>
      <c r="M23" s="505"/>
      <c r="N23" s="505"/>
      <c r="O23" s="505"/>
      <c r="P23" s="505"/>
      <c r="Q23" s="505"/>
      <c r="R23" s="505"/>
      <c r="S23" s="505"/>
      <c r="T23" s="505"/>
      <c r="U23" s="505"/>
      <c r="V23" s="505"/>
      <c r="W23" s="505"/>
      <c r="X23" s="505"/>
      <c r="Y23" s="505"/>
      <c r="Z23" s="506"/>
      <c r="AA23" s="5"/>
      <c r="AB23" s="20"/>
      <c r="AC23" s="25"/>
      <c r="AD23" s="25"/>
      <c r="AE23" s="25"/>
      <c r="AF23" s="505"/>
      <c r="AG23" s="505"/>
      <c r="AH23" s="505"/>
      <c r="AI23" s="505"/>
      <c r="AJ23" s="505"/>
      <c r="AK23" s="505"/>
      <c r="AL23" s="505"/>
      <c r="AM23" s="505"/>
      <c r="AN23" s="505"/>
      <c r="AO23" s="505"/>
      <c r="AP23" s="505"/>
      <c r="AQ23" s="505"/>
      <c r="AR23" s="505"/>
      <c r="AS23" s="505"/>
      <c r="AT23" s="505"/>
      <c r="AU23" s="505"/>
      <c r="AV23" s="505"/>
      <c r="AW23" s="505"/>
      <c r="AX23" s="506"/>
      <c r="AY23" s="5"/>
    </row>
    <row r="24" spans="1:51" ht="15" customHeight="1">
      <c r="A24" s="1"/>
      <c r="B24" s="2"/>
      <c r="C24" s="5"/>
      <c r="D24" s="20"/>
      <c r="E24" s="25"/>
      <c r="F24" s="25"/>
      <c r="G24" s="25"/>
      <c r="H24" s="85"/>
      <c r="I24" s="85"/>
      <c r="J24" s="85"/>
      <c r="K24" s="85"/>
      <c r="L24" s="85"/>
      <c r="M24" s="85"/>
      <c r="N24" s="85"/>
      <c r="O24" s="85"/>
      <c r="P24" s="85"/>
      <c r="Q24" s="85"/>
      <c r="R24" s="85"/>
      <c r="S24" s="85"/>
      <c r="T24" s="85"/>
      <c r="U24" s="85"/>
      <c r="V24" s="85"/>
      <c r="W24" s="85"/>
      <c r="X24" s="85"/>
      <c r="Y24" s="85"/>
      <c r="Z24" s="86"/>
      <c r="AA24" s="5"/>
      <c r="AB24" s="20"/>
      <c r="AC24" s="25"/>
      <c r="AD24" s="25"/>
      <c r="AE24" s="25"/>
      <c r="AF24" s="26"/>
      <c r="AG24" s="26"/>
      <c r="AH24" s="26"/>
      <c r="AI24" s="26"/>
      <c r="AJ24" s="26"/>
      <c r="AK24" s="26"/>
      <c r="AL24" s="26"/>
      <c r="AM24" s="26"/>
      <c r="AN24" s="26"/>
      <c r="AO24" s="26"/>
      <c r="AP24" s="26"/>
      <c r="AQ24" s="26"/>
      <c r="AR24" s="26"/>
      <c r="AS24" s="26"/>
      <c r="AT24" s="26"/>
      <c r="AU24" s="26"/>
      <c r="AV24" s="26"/>
      <c r="AW24" s="26"/>
      <c r="AX24" s="22"/>
      <c r="AY24" s="5"/>
    </row>
    <row r="25" spans="1:51" ht="15" customHeight="1">
      <c r="A25" s="1"/>
      <c r="B25" s="2"/>
      <c r="C25" s="5"/>
      <c r="D25" s="20"/>
      <c r="E25" s="25"/>
      <c r="F25" s="25"/>
      <c r="G25" s="25"/>
      <c r="H25" s="25"/>
      <c r="I25" s="25"/>
      <c r="J25" s="25"/>
      <c r="K25" s="25"/>
      <c r="L25" s="25"/>
      <c r="M25" s="25"/>
      <c r="N25" s="25"/>
      <c r="O25" s="25"/>
      <c r="P25" s="25"/>
      <c r="Q25" s="25"/>
      <c r="R25" s="25"/>
      <c r="S25" s="25"/>
      <c r="T25" s="25"/>
      <c r="U25" s="25"/>
      <c r="V25" s="25"/>
      <c r="W25" s="25"/>
      <c r="X25" s="25"/>
      <c r="Y25" s="25"/>
      <c r="Z25" s="21"/>
      <c r="AA25" s="5"/>
      <c r="AB25" s="20"/>
      <c r="AC25" s="25"/>
      <c r="AD25" s="25"/>
      <c r="AE25" s="25"/>
      <c r="AF25" s="26"/>
      <c r="AG25" s="26"/>
      <c r="AH25" s="26"/>
      <c r="AI25" s="26"/>
      <c r="AJ25" s="26"/>
      <c r="AK25" s="26"/>
      <c r="AL25" s="26"/>
      <c r="AM25" s="26"/>
      <c r="AN25" s="26"/>
      <c r="AO25" s="26"/>
      <c r="AP25" s="26"/>
      <c r="AQ25" s="26"/>
      <c r="AR25" s="26"/>
      <c r="AS25" s="26"/>
      <c r="AT25" s="26"/>
      <c r="AU25" s="26"/>
      <c r="AV25" s="26"/>
      <c r="AW25" s="26"/>
      <c r="AX25" s="22"/>
      <c r="AY25" s="5"/>
    </row>
    <row r="26" spans="1:51" ht="15" customHeight="1">
      <c r="A26" s="1"/>
      <c r="B26" s="2"/>
      <c r="C26" s="5"/>
      <c r="D26" s="20"/>
      <c r="E26" s="25"/>
      <c r="F26" s="25"/>
      <c r="G26" s="25"/>
      <c r="H26" s="505" t="s">
        <v>186</v>
      </c>
      <c r="I26" s="505"/>
      <c r="J26" s="505"/>
      <c r="K26" s="505"/>
      <c r="L26" s="505"/>
      <c r="M26" s="505"/>
      <c r="N26" s="505"/>
      <c r="O26" s="505"/>
      <c r="P26" s="505"/>
      <c r="Q26" s="505"/>
      <c r="R26" s="505"/>
      <c r="S26" s="505"/>
      <c r="T26" s="505"/>
      <c r="U26" s="505"/>
      <c r="V26" s="505"/>
      <c r="W26" s="505"/>
      <c r="X26" s="505"/>
      <c r="Y26" s="505"/>
      <c r="Z26" s="506"/>
      <c r="AA26" s="5"/>
      <c r="AB26" s="20"/>
      <c r="AC26" s="27"/>
      <c r="AD26" s="27"/>
      <c r="AE26" s="25"/>
      <c r="AF26" s="505" t="s">
        <v>187</v>
      </c>
      <c r="AG26" s="505"/>
      <c r="AH26" s="505"/>
      <c r="AI26" s="505"/>
      <c r="AJ26" s="505"/>
      <c r="AK26" s="505"/>
      <c r="AL26" s="505"/>
      <c r="AM26" s="505"/>
      <c r="AN26" s="505"/>
      <c r="AO26" s="505"/>
      <c r="AP26" s="505"/>
      <c r="AQ26" s="505"/>
      <c r="AR26" s="505"/>
      <c r="AS26" s="505"/>
      <c r="AT26" s="505"/>
      <c r="AU26" s="505"/>
      <c r="AV26" s="505"/>
      <c r="AW26" s="505"/>
      <c r="AX26" s="506"/>
      <c r="AY26" s="5"/>
    </row>
    <row r="27" spans="1:51" ht="15" customHeight="1">
      <c r="A27" s="1"/>
      <c r="B27" s="2"/>
      <c r="C27" s="5"/>
      <c r="D27" s="20"/>
      <c r="E27" s="25"/>
      <c r="F27" s="25"/>
      <c r="G27" s="25"/>
      <c r="H27" s="505"/>
      <c r="I27" s="505"/>
      <c r="J27" s="505"/>
      <c r="K27" s="505"/>
      <c r="L27" s="505"/>
      <c r="M27" s="505"/>
      <c r="N27" s="505"/>
      <c r="O27" s="505"/>
      <c r="P27" s="505"/>
      <c r="Q27" s="505"/>
      <c r="R27" s="505"/>
      <c r="S27" s="505"/>
      <c r="T27" s="505"/>
      <c r="U27" s="505"/>
      <c r="V27" s="505"/>
      <c r="W27" s="505"/>
      <c r="X27" s="505"/>
      <c r="Y27" s="505"/>
      <c r="Z27" s="506"/>
      <c r="AA27" s="5"/>
      <c r="AB27" s="20"/>
      <c r="AC27" s="27"/>
      <c r="AD27" s="27"/>
      <c r="AE27" s="25"/>
      <c r="AF27" s="505"/>
      <c r="AG27" s="505"/>
      <c r="AH27" s="505"/>
      <c r="AI27" s="505"/>
      <c r="AJ27" s="505"/>
      <c r="AK27" s="505"/>
      <c r="AL27" s="505"/>
      <c r="AM27" s="505"/>
      <c r="AN27" s="505"/>
      <c r="AO27" s="505"/>
      <c r="AP27" s="505"/>
      <c r="AQ27" s="505"/>
      <c r="AR27" s="505"/>
      <c r="AS27" s="505"/>
      <c r="AT27" s="505"/>
      <c r="AU27" s="505"/>
      <c r="AV27" s="505"/>
      <c r="AW27" s="505"/>
      <c r="AX27" s="506"/>
      <c r="AY27" s="5"/>
    </row>
    <row r="28" spans="1:51" ht="15" customHeight="1">
      <c r="A28" s="1"/>
      <c r="B28" s="2"/>
      <c r="C28" s="5"/>
      <c r="D28" s="20"/>
      <c r="E28" s="25"/>
      <c r="F28" s="25"/>
      <c r="G28" s="25"/>
      <c r="H28" s="85"/>
      <c r="I28" s="85"/>
      <c r="J28" s="85"/>
      <c r="K28" s="85"/>
      <c r="L28" s="85"/>
      <c r="M28" s="85"/>
      <c r="N28" s="85"/>
      <c r="O28" s="85"/>
      <c r="P28" s="85"/>
      <c r="Q28" s="85"/>
      <c r="R28" s="85"/>
      <c r="S28" s="85"/>
      <c r="T28" s="85"/>
      <c r="U28" s="85"/>
      <c r="V28" s="85"/>
      <c r="W28" s="85"/>
      <c r="X28" s="85"/>
      <c r="Y28" s="85"/>
      <c r="Z28" s="86"/>
      <c r="AA28" s="5"/>
      <c r="AB28" s="20"/>
      <c r="AC28" s="25"/>
      <c r="AD28" s="25"/>
      <c r="AE28" s="25"/>
      <c r="AF28" s="25"/>
      <c r="AG28" s="25"/>
      <c r="AH28" s="25"/>
      <c r="AI28" s="25"/>
      <c r="AJ28" s="25"/>
      <c r="AK28" s="25"/>
      <c r="AL28" s="25"/>
      <c r="AM28" s="25"/>
      <c r="AN28" s="25"/>
      <c r="AO28" s="25"/>
      <c r="AP28" s="25"/>
      <c r="AQ28" s="25"/>
      <c r="AR28" s="25"/>
      <c r="AS28" s="25"/>
      <c r="AT28" s="25"/>
      <c r="AU28" s="25"/>
      <c r="AV28" s="25"/>
      <c r="AW28" s="25"/>
      <c r="AX28" s="21"/>
      <c r="AY28" s="5"/>
    </row>
    <row r="29" spans="1:51" ht="15" customHeight="1">
      <c r="A29" s="1"/>
      <c r="B29" s="2"/>
      <c r="C29" s="5"/>
      <c r="D29" s="20"/>
      <c r="E29" s="25"/>
      <c r="F29" s="25"/>
      <c r="G29" s="25"/>
      <c r="H29" s="25"/>
      <c r="I29" s="25"/>
      <c r="J29" s="25"/>
      <c r="K29" s="25"/>
      <c r="L29" s="25"/>
      <c r="M29" s="25"/>
      <c r="N29" s="25"/>
      <c r="O29" s="25"/>
      <c r="P29" s="25"/>
      <c r="Q29" s="25"/>
      <c r="R29" s="25"/>
      <c r="S29" s="25"/>
      <c r="T29" s="25"/>
      <c r="U29" s="25"/>
      <c r="V29" s="25"/>
      <c r="W29" s="25"/>
      <c r="X29" s="25"/>
      <c r="Y29" s="25"/>
      <c r="Z29" s="21"/>
      <c r="AA29" s="5"/>
      <c r="AB29" s="20"/>
      <c r="AC29" s="25"/>
      <c r="AD29" s="25"/>
      <c r="AE29" s="25"/>
      <c r="AF29" s="25"/>
      <c r="AG29" s="25"/>
      <c r="AH29" s="25"/>
      <c r="AI29" s="25"/>
      <c r="AJ29" s="25"/>
      <c r="AK29" s="25"/>
      <c r="AL29" s="25"/>
      <c r="AM29" s="25"/>
      <c r="AN29" s="25"/>
      <c r="AO29" s="25"/>
      <c r="AP29" s="25"/>
      <c r="AQ29" s="25"/>
      <c r="AR29" s="25"/>
      <c r="AS29" s="25"/>
      <c r="AT29" s="25"/>
      <c r="AU29" s="25"/>
      <c r="AV29" s="25"/>
      <c r="AW29" s="25"/>
      <c r="AX29" s="21"/>
      <c r="AY29" s="5"/>
    </row>
    <row r="30" spans="1:51" ht="15" customHeight="1">
      <c r="A30" s="1"/>
      <c r="B30" s="2"/>
      <c r="C30" s="5"/>
      <c r="D30" s="20"/>
      <c r="E30" s="25"/>
      <c r="F30" s="25"/>
      <c r="G30" s="25"/>
      <c r="H30" s="503" t="s">
        <v>525</v>
      </c>
      <c r="I30" s="503"/>
      <c r="J30" s="503"/>
      <c r="K30" s="503"/>
      <c r="L30" s="503"/>
      <c r="M30" s="503"/>
      <c r="N30" s="503"/>
      <c r="O30" s="503"/>
      <c r="P30" s="503"/>
      <c r="Q30" s="503"/>
      <c r="R30" s="503"/>
      <c r="S30" s="503"/>
      <c r="T30" s="503"/>
      <c r="U30" s="503"/>
      <c r="V30" s="503"/>
      <c r="W30" s="503"/>
      <c r="X30" s="503"/>
      <c r="Y30" s="503"/>
      <c r="Z30" s="504"/>
      <c r="AA30" s="5"/>
      <c r="AB30" s="20"/>
      <c r="AC30" s="28"/>
      <c r="AD30" s="28"/>
      <c r="AE30" s="25"/>
      <c r="AF30" s="503" t="s">
        <v>188</v>
      </c>
      <c r="AG30" s="503"/>
      <c r="AH30" s="503"/>
      <c r="AI30" s="503"/>
      <c r="AJ30" s="503"/>
      <c r="AK30" s="503"/>
      <c r="AL30" s="503"/>
      <c r="AM30" s="503"/>
      <c r="AN30" s="503"/>
      <c r="AO30" s="503"/>
      <c r="AP30" s="503"/>
      <c r="AQ30" s="503"/>
      <c r="AR30" s="503"/>
      <c r="AS30" s="503"/>
      <c r="AT30" s="503"/>
      <c r="AU30" s="503"/>
      <c r="AV30" s="503"/>
      <c r="AW30" s="503"/>
      <c r="AX30" s="504"/>
      <c r="AY30" s="5"/>
    </row>
    <row r="31" spans="1:51" ht="15" customHeight="1">
      <c r="A31" s="1"/>
      <c r="B31" s="2"/>
      <c r="C31" s="5"/>
      <c r="D31" s="20"/>
      <c r="E31" s="25"/>
      <c r="F31" s="25"/>
      <c r="G31" s="25"/>
      <c r="H31" s="503"/>
      <c r="I31" s="503"/>
      <c r="J31" s="503"/>
      <c r="K31" s="503"/>
      <c r="L31" s="503"/>
      <c r="M31" s="503"/>
      <c r="N31" s="503"/>
      <c r="O31" s="503"/>
      <c r="P31" s="503"/>
      <c r="Q31" s="503"/>
      <c r="R31" s="503"/>
      <c r="S31" s="503"/>
      <c r="T31" s="503"/>
      <c r="U31" s="503"/>
      <c r="V31" s="503"/>
      <c r="W31" s="503"/>
      <c r="X31" s="503"/>
      <c r="Y31" s="503"/>
      <c r="Z31" s="504"/>
      <c r="AA31" s="5"/>
      <c r="AB31" s="20"/>
      <c r="AC31" s="28"/>
      <c r="AD31" s="28"/>
      <c r="AE31" s="25"/>
      <c r="AF31" s="503"/>
      <c r="AG31" s="503"/>
      <c r="AH31" s="503"/>
      <c r="AI31" s="503"/>
      <c r="AJ31" s="503"/>
      <c r="AK31" s="503"/>
      <c r="AL31" s="503"/>
      <c r="AM31" s="503"/>
      <c r="AN31" s="503"/>
      <c r="AO31" s="503"/>
      <c r="AP31" s="503"/>
      <c r="AQ31" s="503"/>
      <c r="AR31" s="503"/>
      <c r="AS31" s="503"/>
      <c r="AT31" s="503"/>
      <c r="AU31" s="503"/>
      <c r="AV31" s="503"/>
      <c r="AW31" s="503"/>
      <c r="AX31" s="504"/>
      <c r="AY31" s="5"/>
    </row>
    <row r="32" spans="1:51" ht="15" customHeight="1">
      <c r="A32" s="1"/>
      <c r="B32" s="2"/>
      <c r="C32" s="5"/>
      <c r="D32" s="23"/>
      <c r="E32" s="24"/>
      <c r="F32" s="24"/>
      <c r="G32" s="24"/>
      <c r="H32" s="24"/>
      <c r="I32" s="24"/>
      <c r="J32" s="24"/>
      <c r="K32" s="24"/>
      <c r="L32" s="24"/>
      <c r="M32" s="24"/>
      <c r="N32" s="24"/>
      <c r="O32" s="24"/>
      <c r="P32" s="24"/>
      <c r="Q32" s="24"/>
      <c r="R32" s="24"/>
      <c r="S32" s="24"/>
      <c r="T32" s="24"/>
      <c r="U32" s="24"/>
      <c r="V32" s="24"/>
      <c r="W32" s="24"/>
      <c r="X32" s="24"/>
      <c r="Y32" s="24"/>
      <c r="Z32" s="29"/>
      <c r="AA32" s="5"/>
      <c r="AB32" s="23"/>
      <c r="AC32" s="24"/>
      <c r="AD32" s="24"/>
      <c r="AE32" s="24"/>
      <c r="AF32" s="24"/>
      <c r="AG32" s="24"/>
      <c r="AH32" s="24"/>
      <c r="AI32" s="24"/>
      <c r="AJ32" s="24"/>
      <c r="AK32" s="24"/>
      <c r="AL32" s="24"/>
      <c r="AM32" s="24"/>
      <c r="AN32" s="24"/>
      <c r="AO32" s="24"/>
      <c r="AP32" s="24"/>
      <c r="AQ32" s="24"/>
      <c r="AR32" s="24"/>
      <c r="AS32" s="24"/>
      <c r="AT32" s="24"/>
      <c r="AU32" s="24"/>
      <c r="AV32" s="24"/>
      <c r="AW32" s="24"/>
      <c r="AX32" s="29"/>
      <c r="AY32" s="5"/>
    </row>
    <row r="33" spans="1:51" ht="15" customHeight="1">
      <c r="A33" s="1"/>
      <c r="B33" s="2"/>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row>
    <row r="34" spans="1:51" ht="15" customHeight="1">
      <c r="A34" s="1"/>
      <c r="B34" s="2"/>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row>
    <row r="35" spans="1:51" ht="15" customHeight="1">
      <c r="A35" s="1"/>
      <c r="B35" s="2"/>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15" customHeight="1">
      <c r="A36" s="1"/>
      <c r="B36" s="2"/>
      <c r="C36" s="7" t="str">
        <f>ProgramName</f>
        <v>Energy Smart Program</v>
      </c>
      <c r="D36" s="8"/>
      <c r="E36" s="8"/>
      <c r="F36" s="8"/>
      <c r="G36" s="8"/>
      <c r="H36" s="8"/>
      <c r="I36" s="8"/>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457" t="str">
        <f>ProgramVersion</f>
        <v>Version 1.1</v>
      </c>
      <c r="AR36" s="457"/>
      <c r="AS36" s="457"/>
      <c r="AT36" s="457"/>
      <c r="AU36" s="457"/>
      <c r="AV36" s="457"/>
      <c r="AW36" s="457"/>
      <c r="AX36" s="457"/>
      <c r="AY36" s="457"/>
    </row>
    <row r="37" spans="1:51" ht="15" customHeight="1">
      <c r="A37" s="1"/>
      <c r="B37" s="2"/>
      <c r="C37" s="7" t="str">
        <f>ProgramNumber</f>
        <v>504.229.6868</v>
      </c>
      <c r="D37" s="8"/>
      <c r="E37" s="8"/>
      <c r="F37" s="8"/>
      <c r="G37" s="8"/>
      <c r="H37" s="8"/>
      <c r="I37" s="8"/>
      <c r="J37" s="7"/>
      <c r="K37" s="7"/>
      <c r="L37" s="7"/>
      <c r="M37" s="7"/>
      <c r="N37" s="7"/>
      <c r="O37" s="7"/>
      <c r="P37" s="7"/>
      <c r="Q37" s="7"/>
      <c r="R37" s="7"/>
      <c r="S37" s="7"/>
      <c r="T37" s="7"/>
      <c r="U37" s="7"/>
      <c r="V37" s="7"/>
      <c r="W37" s="7"/>
      <c r="X37" s="7"/>
      <c r="Y37" s="7"/>
      <c r="Z37" s="7"/>
      <c r="AA37" s="16" t="str">
        <f>ApplicationType</f>
        <v>New Construction Solutions Program</v>
      </c>
      <c r="AB37" s="7"/>
      <c r="AC37" s="7"/>
      <c r="AD37" s="7"/>
      <c r="AE37" s="7"/>
      <c r="AF37" s="7"/>
      <c r="AG37" s="7"/>
      <c r="AH37" s="7"/>
      <c r="AI37" s="7"/>
      <c r="AJ37" s="7"/>
      <c r="AK37" s="7"/>
      <c r="AL37" s="7"/>
      <c r="AM37" s="7"/>
      <c r="AN37" s="7"/>
      <c r="AO37" s="7"/>
      <c r="AP37" s="7"/>
      <c r="AQ37" s="422" t="str">
        <f>ProgramPropertyName</f>
        <v>Product of APTIM Environmental &amp; Infrastructure, LLC</v>
      </c>
      <c r="AR37" s="422"/>
      <c r="AS37" s="422"/>
      <c r="AT37" s="422"/>
      <c r="AU37" s="422"/>
      <c r="AV37" s="422"/>
      <c r="AW37" s="422"/>
      <c r="AX37" s="422"/>
      <c r="AY37" s="422"/>
    </row>
    <row r="38" spans="1:51" ht="15" customHeight="1">
      <c r="A38" s="1"/>
      <c r="B38" s="2"/>
      <c r="C38" s="15" t="s">
        <v>32</v>
      </c>
      <c r="D38" s="8"/>
      <c r="E38" s="8"/>
      <c r="F38" s="8"/>
      <c r="G38" s="8"/>
      <c r="H38" s="8"/>
      <c r="I38" s="8"/>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422"/>
      <c r="AR38" s="422"/>
      <c r="AS38" s="422"/>
      <c r="AT38" s="422"/>
      <c r="AU38" s="422"/>
      <c r="AV38" s="422"/>
      <c r="AW38" s="422"/>
      <c r="AX38" s="422"/>
      <c r="AY38" s="422"/>
    </row>
    <row r="39" spans="1:51" ht="15" hidden="1" customHeight="1"/>
    <row r="40" spans="1:51" ht="15" hidden="1" customHeight="1"/>
    <row r="41" spans="1:51" ht="15" hidden="1" customHeight="1"/>
    <row r="42" spans="1:51" ht="15" hidden="1" customHeight="1"/>
    <row r="43" spans="1:51" ht="15" hidden="1" customHeight="1"/>
    <row r="44" spans="1:51" ht="15" hidden="1" customHeight="1"/>
    <row r="45" spans="1:51" ht="15" hidden="1" customHeight="1"/>
    <row r="46" spans="1:51" ht="15" hidden="1" customHeight="1"/>
    <row r="47" spans="1:51" ht="15" hidden="1" customHeight="1"/>
    <row r="48" spans="1:51"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row r="8809" ht="15" hidden="1"/>
    <row r="8810" ht="15" hidden="1"/>
    <row r="8811" ht="15" hidden="1"/>
    <row r="8812" ht="15" hidden="1"/>
    <row r="8813" ht="15" hidden="1"/>
    <row r="8814" ht="14.45" hidden="1" customHeight="1"/>
    <row r="8815" ht="14.45" hidden="1" customHeight="1"/>
    <row r="8816" ht="14.45" hidden="1" customHeight="1"/>
    <row r="8817" ht="14.45" hidden="1" customHeight="1"/>
    <row r="8818" ht="14.45" hidden="1" customHeight="1"/>
    <row r="8819" ht="14.45" hidden="1" customHeight="1"/>
    <row r="8820" ht="14.45" hidden="1" customHeight="1"/>
    <row r="8821" ht="14.45" hidden="1" customHeight="1"/>
    <row r="8822" ht="14.45" hidden="1" customHeight="1"/>
  </sheetData>
  <sheetProtection algorithmName="SHA-512" hashValue="eQr4UeIckDQtUby5yvPMdhwIaqFrdJc3fLdUzuh74pE9FaQRM0HhRiteCZHe83zQBU6hCRXL5mkfKvQbEJaxQg==" saltValue="XkSQQNlxcoW9L4ds6rU3Ag==" spinCount="100000" sheet="1" objects="1" scenarios="1"/>
  <mergeCells count="13">
    <mergeCell ref="D12:AO13"/>
    <mergeCell ref="D15:Z16"/>
    <mergeCell ref="AB15:AX16"/>
    <mergeCell ref="H18:Z19"/>
    <mergeCell ref="AF18:AX19"/>
    <mergeCell ref="H30:Z31"/>
    <mergeCell ref="AF30:AX31"/>
    <mergeCell ref="AQ36:AY36"/>
    <mergeCell ref="AQ37:AY38"/>
    <mergeCell ref="H22:Z23"/>
    <mergeCell ref="AF22:AX23"/>
    <mergeCell ref="H26:Z27"/>
    <mergeCell ref="AF26:AX27"/>
  </mergeCells>
  <hyperlinks>
    <hyperlink ref="C38" r:id="rId1" xr:uid="{C87B4759-FDC0-407D-A8C1-1EC7F0DB469E}"/>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0C4E-259D-4CFB-A961-F827FC441D7C}">
  <sheetPr codeName="Sheet8"/>
  <dimension ref="A1:AY8834"/>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23" t="s">
        <v>189</v>
      </c>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5"/>
      <c r="AW12" s="5"/>
      <c r="AX12" s="5"/>
      <c r="AY12" s="5"/>
    </row>
    <row r="13" spans="1:51" ht="15" customHeight="1">
      <c r="A13" s="1"/>
      <c r="B13" s="2"/>
      <c r="C13" s="5"/>
      <c r="D13" s="6"/>
      <c r="E13" s="6"/>
      <c r="F13" s="6"/>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5"/>
      <c r="AW13" s="5"/>
      <c r="AX13" s="5"/>
      <c r="AY13" s="5"/>
    </row>
    <row r="14" spans="1:51" ht="15" customHeight="1">
      <c r="A14" s="1"/>
      <c r="B14" s="2"/>
      <c r="C14" s="5"/>
      <c r="D14" s="6"/>
      <c r="E14" s="6"/>
      <c r="F14" s="6"/>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5"/>
      <c r="AW14" s="5"/>
      <c r="AX14" s="5"/>
      <c r="AY14" s="5"/>
    </row>
    <row r="15" spans="1:51" ht="15" customHeight="1">
      <c r="A15" s="1"/>
      <c r="B15" s="2"/>
      <c r="C15" s="5"/>
      <c r="D15" s="548" t="s">
        <v>538</v>
      </c>
      <c r="E15" s="548"/>
      <c r="F15" s="548"/>
      <c r="G15" s="548"/>
      <c r="H15" s="548"/>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8"/>
      <c r="AG15" s="548"/>
      <c r="AH15" s="548"/>
      <c r="AI15" s="548"/>
      <c r="AJ15" s="548"/>
      <c r="AK15" s="548"/>
      <c r="AL15" s="548"/>
      <c r="AM15" s="548"/>
      <c r="AN15" s="548"/>
      <c r="AO15" s="548"/>
      <c r="AP15" s="548"/>
      <c r="AQ15" s="548"/>
      <c r="AR15" s="548"/>
      <c r="AS15" s="548"/>
      <c r="AT15" s="548"/>
      <c r="AU15" s="548"/>
      <c r="AV15" s="548"/>
      <c r="AW15" s="548"/>
      <c r="AX15" s="548"/>
      <c r="AY15" s="5"/>
    </row>
    <row r="16" spans="1:51" ht="15" customHeight="1">
      <c r="A16" s="1"/>
      <c r="B16" s="2"/>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row>
    <row r="17" spans="1:51" ht="15" customHeight="1">
      <c r="A17" s="1"/>
      <c r="B17" s="2"/>
      <c r="C17" s="5"/>
      <c r="D17" s="508" t="s">
        <v>191</v>
      </c>
      <c r="E17" s="509"/>
      <c r="F17" s="509"/>
      <c r="G17" s="509"/>
      <c r="H17" s="509"/>
      <c r="I17" s="509"/>
      <c r="J17" s="509"/>
      <c r="K17" s="509"/>
      <c r="L17" s="509"/>
      <c r="M17" s="509"/>
      <c r="N17" s="509"/>
      <c r="O17" s="509"/>
      <c r="P17" s="509"/>
      <c r="Q17" s="509"/>
      <c r="R17" s="509"/>
      <c r="S17" s="509"/>
      <c r="T17" s="509"/>
      <c r="U17" s="509"/>
      <c r="V17" s="509"/>
      <c r="W17" s="509"/>
      <c r="X17" s="509"/>
      <c r="Y17" s="509"/>
      <c r="Z17" s="510"/>
      <c r="AA17" s="5"/>
      <c r="AB17" s="514" t="s">
        <v>193</v>
      </c>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6"/>
      <c r="AY17" s="5"/>
    </row>
    <row r="18" spans="1:51" ht="15" customHeight="1">
      <c r="A18" s="1"/>
      <c r="B18" s="2"/>
      <c r="C18" s="5"/>
      <c r="D18" s="511"/>
      <c r="E18" s="512"/>
      <c r="F18" s="512"/>
      <c r="G18" s="512"/>
      <c r="H18" s="512"/>
      <c r="I18" s="512"/>
      <c r="J18" s="512"/>
      <c r="K18" s="512"/>
      <c r="L18" s="512"/>
      <c r="M18" s="512"/>
      <c r="N18" s="512"/>
      <c r="O18" s="512"/>
      <c r="P18" s="512"/>
      <c r="Q18" s="512"/>
      <c r="R18" s="512"/>
      <c r="S18" s="512"/>
      <c r="T18" s="512"/>
      <c r="U18" s="512"/>
      <c r="V18" s="512"/>
      <c r="W18" s="512"/>
      <c r="X18" s="512"/>
      <c r="Y18" s="512"/>
      <c r="Z18" s="513"/>
      <c r="AA18" s="5"/>
      <c r="AB18" s="517"/>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9"/>
      <c r="AY18" s="5"/>
    </row>
    <row r="19" spans="1:51" ht="15" customHeight="1">
      <c r="A19" s="1"/>
      <c r="B19" s="2"/>
      <c r="C19" s="5"/>
      <c r="D19" s="530" t="s">
        <v>528</v>
      </c>
      <c r="E19" s="531"/>
      <c r="F19" s="531"/>
      <c r="G19" s="531"/>
      <c r="H19" s="531"/>
      <c r="I19" s="531"/>
      <c r="J19" s="531"/>
      <c r="K19" s="531"/>
      <c r="L19" s="531"/>
      <c r="M19" s="531"/>
      <c r="N19" s="531"/>
      <c r="O19" s="531"/>
      <c r="P19" s="531"/>
      <c r="Q19" s="531"/>
      <c r="R19" s="531"/>
      <c r="S19" s="531"/>
      <c r="T19" s="531"/>
      <c r="U19" s="531"/>
      <c r="V19" s="531"/>
      <c r="W19" s="531"/>
      <c r="X19" s="531"/>
      <c r="Y19" s="531"/>
      <c r="Z19" s="532"/>
      <c r="AA19" s="5"/>
      <c r="AB19" s="525" t="s">
        <v>532</v>
      </c>
      <c r="AC19" s="505"/>
      <c r="AD19" s="505"/>
      <c r="AE19" s="505"/>
      <c r="AF19" s="505"/>
      <c r="AG19" s="505"/>
      <c r="AH19" s="505"/>
      <c r="AI19" s="505"/>
      <c r="AJ19" s="505"/>
      <c r="AK19" s="505"/>
      <c r="AL19" s="505"/>
      <c r="AM19" s="505"/>
      <c r="AN19" s="505"/>
      <c r="AO19" s="505"/>
      <c r="AP19" s="505"/>
      <c r="AQ19" s="505"/>
      <c r="AR19" s="505"/>
      <c r="AS19" s="505"/>
      <c r="AT19" s="505"/>
      <c r="AU19" s="505"/>
      <c r="AV19" s="505"/>
      <c r="AW19" s="505"/>
      <c r="AX19" s="506"/>
      <c r="AY19" s="5"/>
    </row>
    <row r="20" spans="1:51" ht="15" customHeight="1">
      <c r="A20" s="1"/>
      <c r="B20" s="2"/>
      <c r="C20" s="5"/>
      <c r="D20" s="530"/>
      <c r="E20" s="531"/>
      <c r="F20" s="531"/>
      <c r="G20" s="531"/>
      <c r="H20" s="531"/>
      <c r="I20" s="531"/>
      <c r="J20" s="531"/>
      <c r="K20" s="531"/>
      <c r="L20" s="531"/>
      <c r="M20" s="531"/>
      <c r="N20" s="531"/>
      <c r="O20" s="531"/>
      <c r="P20" s="531"/>
      <c r="Q20" s="531"/>
      <c r="R20" s="531"/>
      <c r="S20" s="531"/>
      <c r="T20" s="531"/>
      <c r="U20" s="531"/>
      <c r="V20" s="531"/>
      <c r="W20" s="531"/>
      <c r="X20" s="531"/>
      <c r="Y20" s="531"/>
      <c r="Z20" s="532"/>
      <c r="AA20" s="5"/>
      <c r="AB20" s="525"/>
      <c r="AC20" s="505"/>
      <c r="AD20" s="505"/>
      <c r="AE20" s="505"/>
      <c r="AF20" s="505"/>
      <c r="AG20" s="505"/>
      <c r="AH20" s="505"/>
      <c r="AI20" s="505"/>
      <c r="AJ20" s="505"/>
      <c r="AK20" s="505"/>
      <c r="AL20" s="505"/>
      <c r="AM20" s="505"/>
      <c r="AN20" s="505"/>
      <c r="AO20" s="505"/>
      <c r="AP20" s="505"/>
      <c r="AQ20" s="505"/>
      <c r="AR20" s="505"/>
      <c r="AS20" s="505"/>
      <c r="AT20" s="505"/>
      <c r="AU20" s="505"/>
      <c r="AV20" s="505"/>
      <c r="AW20" s="505"/>
      <c r="AX20" s="506"/>
      <c r="AY20" s="5"/>
    </row>
    <row r="21" spans="1:51" ht="15" customHeight="1">
      <c r="A21" s="1"/>
      <c r="B21" s="2"/>
      <c r="C21" s="5"/>
      <c r="D21" s="20"/>
      <c r="E21" s="25"/>
      <c r="F21" s="25"/>
      <c r="G21" s="25"/>
      <c r="H21" s="25"/>
      <c r="I21" s="25"/>
      <c r="J21" s="25"/>
      <c r="K21" s="25"/>
      <c r="L21" s="25"/>
      <c r="M21" s="25"/>
      <c r="N21" s="25"/>
      <c r="O21" s="25"/>
      <c r="P21" s="25"/>
      <c r="Q21" s="25"/>
      <c r="R21" s="25"/>
      <c r="S21" s="25"/>
      <c r="T21" s="25"/>
      <c r="U21" s="25"/>
      <c r="V21" s="25"/>
      <c r="W21" s="25"/>
      <c r="X21" s="25"/>
      <c r="Y21" s="25"/>
      <c r="Z21" s="21"/>
      <c r="AA21" s="5"/>
      <c r="AB21" s="20"/>
      <c r="AC21" s="25"/>
      <c r="AD21" s="25"/>
      <c r="AE21" s="25"/>
      <c r="AF21" s="25"/>
      <c r="AG21" s="25"/>
      <c r="AH21" s="25"/>
      <c r="AI21" s="25"/>
      <c r="AJ21" s="25"/>
      <c r="AK21" s="25"/>
      <c r="AL21" s="25"/>
      <c r="AM21" s="25"/>
      <c r="AN21" s="25"/>
      <c r="AO21" s="25"/>
      <c r="AP21" s="25"/>
      <c r="AQ21" s="25"/>
      <c r="AR21" s="25"/>
      <c r="AS21" s="25"/>
      <c r="AT21" s="25"/>
      <c r="AU21" s="25"/>
      <c r="AV21" s="25"/>
      <c r="AW21" s="25"/>
      <c r="AX21" s="21"/>
      <c r="AY21" s="5"/>
    </row>
    <row r="22" spans="1:51" ht="15" customHeight="1">
      <c r="A22" s="1"/>
      <c r="B22" s="2"/>
      <c r="C22" s="5"/>
      <c r="D22" s="525" t="s">
        <v>529</v>
      </c>
      <c r="E22" s="505"/>
      <c r="F22" s="505"/>
      <c r="G22" s="505"/>
      <c r="H22" s="505"/>
      <c r="I22" s="505"/>
      <c r="J22" s="505"/>
      <c r="K22" s="505"/>
      <c r="L22" s="505"/>
      <c r="M22" s="505"/>
      <c r="N22" s="505"/>
      <c r="O22" s="505"/>
      <c r="P22" s="505"/>
      <c r="Q22" s="505"/>
      <c r="R22" s="505"/>
      <c r="S22" s="505"/>
      <c r="T22" s="505"/>
      <c r="U22" s="505"/>
      <c r="V22" s="505"/>
      <c r="W22" s="505"/>
      <c r="X22" s="505"/>
      <c r="Y22" s="505"/>
      <c r="Z22" s="506"/>
      <c r="AA22" s="5"/>
      <c r="AB22" s="526" t="s">
        <v>195</v>
      </c>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8"/>
      <c r="AY22" s="5"/>
    </row>
    <row r="23" spans="1:51" ht="15" customHeight="1">
      <c r="A23" s="1"/>
      <c r="B23" s="2"/>
      <c r="C23" s="5"/>
      <c r="D23" s="525"/>
      <c r="E23" s="505"/>
      <c r="F23" s="505"/>
      <c r="G23" s="505"/>
      <c r="H23" s="505"/>
      <c r="I23" s="505"/>
      <c r="J23" s="505"/>
      <c r="K23" s="505"/>
      <c r="L23" s="505"/>
      <c r="M23" s="505"/>
      <c r="N23" s="505"/>
      <c r="O23" s="505"/>
      <c r="P23" s="505"/>
      <c r="Q23" s="505"/>
      <c r="R23" s="505"/>
      <c r="S23" s="505"/>
      <c r="T23" s="505"/>
      <c r="U23" s="505"/>
      <c r="V23" s="505"/>
      <c r="W23" s="505"/>
      <c r="X23" s="505"/>
      <c r="Y23" s="505"/>
      <c r="Z23" s="506"/>
      <c r="AA23" s="5"/>
      <c r="AB23" s="20"/>
      <c r="AC23" s="25"/>
      <c r="AD23" s="25"/>
      <c r="AE23" s="25"/>
      <c r="AF23" s="25"/>
      <c r="AG23" s="25"/>
      <c r="AH23" s="25"/>
      <c r="AI23" s="25"/>
      <c r="AJ23" s="25"/>
      <c r="AK23" s="25"/>
      <c r="AL23" s="25"/>
      <c r="AM23" s="25"/>
      <c r="AN23" s="25"/>
      <c r="AO23" s="25"/>
      <c r="AP23" s="25"/>
      <c r="AQ23" s="25"/>
      <c r="AR23" s="25"/>
      <c r="AS23" s="25"/>
      <c r="AT23" s="25"/>
      <c r="AU23" s="25"/>
      <c r="AV23" s="25"/>
      <c r="AW23" s="25"/>
      <c r="AX23" s="21"/>
      <c r="AY23" s="5"/>
    </row>
    <row r="24" spans="1:51" ht="15" customHeight="1">
      <c r="A24" s="1"/>
      <c r="B24" s="2"/>
      <c r="C24" s="5"/>
      <c r="D24" s="23"/>
      <c r="E24" s="24"/>
      <c r="F24" s="24"/>
      <c r="G24" s="24"/>
      <c r="H24" s="24"/>
      <c r="I24" s="24"/>
      <c r="J24" s="24"/>
      <c r="K24" s="24"/>
      <c r="L24" s="24"/>
      <c r="M24" s="24"/>
      <c r="N24" s="24"/>
      <c r="O24" s="24"/>
      <c r="P24" s="24"/>
      <c r="Q24" s="24"/>
      <c r="R24" s="24"/>
      <c r="S24" s="24"/>
      <c r="T24" s="24"/>
      <c r="U24" s="24"/>
      <c r="V24" s="24"/>
      <c r="W24" s="24"/>
      <c r="X24" s="24"/>
      <c r="Y24" s="24"/>
      <c r="Z24" s="29"/>
      <c r="AA24" s="5"/>
      <c r="AB24" s="529" t="s">
        <v>676</v>
      </c>
      <c r="AC24" s="520"/>
      <c r="AD24" s="520"/>
      <c r="AE24" s="520"/>
      <c r="AF24" s="520"/>
      <c r="AG24" s="520"/>
      <c r="AH24" s="520"/>
      <c r="AI24" s="520"/>
      <c r="AJ24" s="520"/>
      <c r="AK24" s="520"/>
      <c r="AL24" s="520"/>
      <c r="AM24" s="520"/>
      <c r="AN24" s="520"/>
      <c r="AO24" s="520"/>
      <c r="AP24" s="520"/>
      <c r="AQ24" s="520"/>
      <c r="AR24" s="520"/>
      <c r="AS24" s="520"/>
      <c r="AT24" s="520"/>
      <c r="AU24" s="520"/>
      <c r="AV24" s="520"/>
      <c r="AW24" s="520"/>
      <c r="AX24" s="521"/>
      <c r="AY24" s="5"/>
    </row>
    <row r="25" spans="1:51" ht="15" customHeight="1">
      <c r="A25" s="1"/>
      <c r="B25" s="2"/>
      <c r="C25" s="5"/>
      <c r="AA25" s="5"/>
      <c r="AB25" s="529"/>
      <c r="AC25" s="520"/>
      <c r="AD25" s="520"/>
      <c r="AE25" s="520"/>
      <c r="AF25" s="520"/>
      <c r="AG25" s="520"/>
      <c r="AH25" s="520"/>
      <c r="AI25" s="520"/>
      <c r="AJ25" s="520"/>
      <c r="AK25" s="520"/>
      <c r="AL25" s="520"/>
      <c r="AM25" s="520"/>
      <c r="AN25" s="520"/>
      <c r="AO25" s="520"/>
      <c r="AP25" s="520"/>
      <c r="AQ25" s="520"/>
      <c r="AR25" s="520"/>
      <c r="AS25" s="520"/>
      <c r="AT25" s="520"/>
      <c r="AU25" s="520"/>
      <c r="AV25" s="520"/>
      <c r="AW25" s="520"/>
      <c r="AX25" s="521"/>
      <c r="AY25" s="5"/>
    </row>
    <row r="26" spans="1:51" ht="15" customHeight="1">
      <c r="A26" s="1"/>
      <c r="B26" s="2"/>
      <c r="C26" s="5"/>
      <c r="D26" s="542" t="s">
        <v>196</v>
      </c>
      <c r="E26" s="543"/>
      <c r="F26" s="543"/>
      <c r="G26" s="543"/>
      <c r="H26" s="543"/>
      <c r="I26" s="543"/>
      <c r="J26" s="543"/>
      <c r="K26" s="543"/>
      <c r="L26" s="543"/>
      <c r="M26" s="543"/>
      <c r="N26" s="543"/>
      <c r="O26" s="543"/>
      <c r="P26" s="543"/>
      <c r="Q26" s="543"/>
      <c r="R26" s="543"/>
      <c r="S26" s="543"/>
      <c r="T26" s="543"/>
      <c r="U26" s="543"/>
      <c r="V26" s="543"/>
      <c r="W26" s="543"/>
      <c r="X26" s="543"/>
      <c r="Y26" s="543"/>
      <c r="Z26" s="544"/>
      <c r="AA26" s="5"/>
      <c r="AB26" s="526"/>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8"/>
      <c r="AY26" s="5"/>
    </row>
    <row r="27" spans="1:51" ht="15" customHeight="1">
      <c r="A27" s="1"/>
      <c r="B27" s="2"/>
      <c r="C27" s="5"/>
      <c r="D27" s="545"/>
      <c r="E27" s="546"/>
      <c r="F27" s="546"/>
      <c r="G27" s="546"/>
      <c r="H27" s="546"/>
      <c r="I27" s="546"/>
      <c r="J27" s="546"/>
      <c r="K27" s="546"/>
      <c r="L27" s="546"/>
      <c r="M27" s="546"/>
      <c r="N27" s="546"/>
      <c r="O27" s="546"/>
      <c r="P27" s="546"/>
      <c r="Q27" s="546"/>
      <c r="R27" s="546"/>
      <c r="S27" s="546"/>
      <c r="T27" s="546"/>
      <c r="U27" s="546"/>
      <c r="V27" s="546"/>
      <c r="W27" s="546"/>
      <c r="X27" s="546"/>
      <c r="Y27" s="546"/>
      <c r="Z27" s="547"/>
      <c r="AA27" s="5"/>
      <c r="AB27" s="522" t="s">
        <v>663</v>
      </c>
      <c r="AC27" s="523"/>
      <c r="AD27" s="523"/>
      <c r="AE27" s="523"/>
      <c r="AF27" s="523"/>
      <c r="AG27" s="523"/>
      <c r="AH27" s="523"/>
      <c r="AI27" s="523"/>
      <c r="AJ27" s="523"/>
      <c r="AK27" s="523"/>
      <c r="AL27" s="523"/>
      <c r="AM27" s="523"/>
      <c r="AN27" s="523"/>
      <c r="AO27" s="523"/>
      <c r="AP27" s="523"/>
      <c r="AQ27" s="523"/>
      <c r="AR27" s="523"/>
      <c r="AS27" s="523"/>
      <c r="AT27" s="523"/>
      <c r="AU27" s="523"/>
      <c r="AV27" s="523"/>
      <c r="AW27" s="523"/>
      <c r="AX27" s="524"/>
      <c r="AY27" s="5"/>
    </row>
    <row r="28" spans="1:51" ht="15" customHeight="1">
      <c r="A28" s="1"/>
      <c r="B28" s="2"/>
      <c r="C28" s="5"/>
      <c r="D28" s="525" t="s">
        <v>199</v>
      </c>
      <c r="E28" s="505"/>
      <c r="F28" s="505"/>
      <c r="G28" s="505"/>
      <c r="H28" s="505"/>
      <c r="I28" s="505"/>
      <c r="J28" s="505"/>
      <c r="K28" s="505"/>
      <c r="L28" s="505"/>
      <c r="M28" s="505"/>
      <c r="N28" s="505"/>
      <c r="O28" s="505"/>
      <c r="P28" s="505"/>
      <c r="Q28" s="505"/>
      <c r="R28" s="505"/>
      <c r="S28" s="505"/>
      <c r="T28" s="505"/>
      <c r="U28" s="505"/>
      <c r="V28" s="505"/>
      <c r="W28" s="505"/>
      <c r="X28" s="505"/>
      <c r="Y28" s="505"/>
      <c r="Z28" s="506"/>
      <c r="AA28" s="5"/>
      <c r="AB28" s="5"/>
      <c r="AC28" s="5"/>
      <c r="AD28" s="5"/>
      <c r="AE28" s="5"/>
      <c r="AF28" s="5"/>
      <c r="AG28" s="5"/>
      <c r="AH28" s="5"/>
      <c r="AI28" s="5"/>
      <c r="AJ28" s="5"/>
      <c r="AK28" s="5"/>
      <c r="AL28" s="5"/>
      <c r="AM28" s="5"/>
      <c r="AN28" s="5"/>
      <c r="AO28" s="5"/>
      <c r="AP28" s="5"/>
      <c r="AQ28" s="5"/>
      <c r="AR28" s="5"/>
      <c r="AS28" s="5"/>
      <c r="AT28" s="5"/>
      <c r="AU28" s="5"/>
      <c r="AV28" s="5"/>
      <c r="AW28" s="5"/>
      <c r="AX28" s="5"/>
      <c r="AY28" s="5"/>
    </row>
    <row r="29" spans="1:51" ht="15" customHeight="1">
      <c r="A29" s="1"/>
      <c r="B29" s="2"/>
      <c r="C29" s="5"/>
      <c r="D29" s="525"/>
      <c r="E29" s="505"/>
      <c r="F29" s="505"/>
      <c r="G29" s="505"/>
      <c r="H29" s="505"/>
      <c r="I29" s="505"/>
      <c r="J29" s="505"/>
      <c r="K29" s="505"/>
      <c r="L29" s="505"/>
      <c r="M29" s="505"/>
      <c r="N29" s="505"/>
      <c r="O29" s="505"/>
      <c r="P29" s="505"/>
      <c r="Q29" s="505"/>
      <c r="R29" s="505"/>
      <c r="S29" s="505"/>
      <c r="T29" s="505"/>
      <c r="U29" s="505"/>
      <c r="V29" s="505"/>
      <c r="W29" s="505"/>
      <c r="X29" s="505"/>
      <c r="Y29" s="505"/>
      <c r="Z29" s="506"/>
      <c r="AA29" s="5"/>
      <c r="AB29" s="533" t="s">
        <v>192</v>
      </c>
      <c r="AC29" s="534"/>
      <c r="AD29" s="534"/>
      <c r="AE29" s="534"/>
      <c r="AF29" s="534"/>
      <c r="AG29" s="534"/>
      <c r="AH29" s="534"/>
      <c r="AI29" s="534"/>
      <c r="AJ29" s="534"/>
      <c r="AK29" s="534"/>
      <c r="AL29" s="534"/>
      <c r="AM29" s="534"/>
      <c r="AN29" s="534"/>
      <c r="AO29" s="534"/>
      <c r="AP29" s="534"/>
      <c r="AQ29" s="534"/>
      <c r="AR29" s="534"/>
      <c r="AS29" s="534"/>
      <c r="AT29" s="534"/>
      <c r="AU29" s="534"/>
      <c r="AV29" s="534"/>
      <c r="AW29" s="534"/>
      <c r="AX29" s="535"/>
      <c r="AY29" s="5"/>
    </row>
    <row r="30" spans="1:51" ht="15" customHeight="1">
      <c r="A30" s="1"/>
      <c r="B30" s="2"/>
      <c r="C30" s="5"/>
      <c r="D30" s="20"/>
      <c r="E30" s="25"/>
      <c r="F30" s="25"/>
      <c r="G30" s="25"/>
      <c r="H30" s="25"/>
      <c r="I30" s="25"/>
      <c r="J30" s="25"/>
      <c r="K30" s="25"/>
      <c r="L30" s="25"/>
      <c r="M30" s="25"/>
      <c r="N30" s="25"/>
      <c r="O30" s="25"/>
      <c r="P30" s="25"/>
      <c r="Q30" s="25"/>
      <c r="R30" s="25"/>
      <c r="S30" s="25"/>
      <c r="T30" s="25"/>
      <c r="U30" s="25"/>
      <c r="V30" s="25"/>
      <c r="W30" s="25"/>
      <c r="X30" s="25"/>
      <c r="Y30" s="25"/>
      <c r="Z30" s="21"/>
      <c r="AA30" s="5"/>
      <c r="AB30" s="536"/>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8"/>
      <c r="AY30" s="5"/>
    </row>
    <row r="31" spans="1:51" ht="15" customHeight="1">
      <c r="A31" s="1"/>
      <c r="B31" s="2"/>
      <c r="C31" s="5"/>
      <c r="D31" s="525" t="s">
        <v>661</v>
      </c>
      <c r="E31" s="505"/>
      <c r="F31" s="505"/>
      <c r="G31" s="505"/>
      <c r="H31" s="505"/>
      <c r="I31" s="505"/>
      <c r="J31" s="505"/>
      <c r="K31" s="505"/>
      <c r="L31" s="505"/>
      <c r="M31" s="505"/>
      <c r="N31" s="505"/>
      <c r="O31" s="505"/>
      <c r="P31" s="505"/>
      <c r="Q31" s="505"/>
      <c r="R31" s="505"/>
      <c r="S31" s="505"/>
      <c r="T31" s="505"/>
      <c r="U31" s="505"/>
      <c r="V31" s="505"/>
      <c r="W31" s="505"/>
      <c r="X31" s="505"/>
      <c r="Y31" s="505"/>
      <c r="Z31" s="506"/>
      <c r="AA31" s="5"/>
      <c r="AB31" s="525" t="s">
        <v>533</v>
      </c>
      <c r="AC31" s="505"/>
      <c r="AD31" s="505"/>
      <c r="AE31" s="505"/>
      <c r="AF31" s="505"/>
      <c r="AG31" s="505"/>
      <c r="AH31" s="505"/>
      <c r="AI31" s="505"/>
      <c r="AJ31" s="505"/>
      <c r="AK31" s="505"/>
      <c r="AL31" s="505"/>
      <c r="AM31" s="505"/>
      <c r="AN31" s="505"/>
      <c r="AO31" s="505"/>
      <c r="AP31" s="505"/>
      <c r="AQ31" s="505"/>
      <c r="AR31" s="505"/>
      <c r="AS31" s="505"/>
      <c r="AT31" s="505"/>
      <c r="AU31" s="505"/>
      <c r="AV31" s="505"/>
      <c r="AW31" s="505"/>
      <c r="AX31" s="506"/>
      <c r="AY31" s="5"/>
    </row>
    <row r="32" spans="1:51" ht="15" customHeight="1">
      <c r="A32" s="1"/>
      <c r="B32" s="2"/>
      <c r="C32" s="5"/>
      <c r="D32" s="525"/>
      <c r="E32" s="505"/>
      <c r="F32" s="505"/>
      <c r="G32" s="505"/>
      <c r="H32" s="505"/>
      <c r="I32" s="505"/>
      <c r="J32" s="505"/>
      <c r="K32" s="505"/>
      <c r="L32" s="505"/>
      <c r="M32" s="505"/>
      <c r="N32" s="505"/>
      <c r="O32" s="505"/>
      <c r="P32" s="505"/>
      <c r="Q32" s="505"/>
      <c r="R32" s="505"/>
      <c r="S32" s="505"/>
      <c r="T32" s="505"/>
      <c r="U32" s="505"/>
      <c r="V32" s="505"/>
      <c r="W32" s="505"/>
      <c r="X32" s="505"/>
      <c r="Y32" s="505"/>
      <c r="Z32" s="506"/>
      <c r="AA32" s="5"/>
      <c r="AB32" s="525"/>
      <c r="AC32" s="505"/>
      <c r="AD32" s="505"/>
      <c r="AE32" s="505"/>
      <c r="AF32" s="505"/>
      <c r="AG32" s="505"/>
      <c r="AH32" s="505"/>
      <c r="AI32" s="505"/>
      <c r="AJ32" s="505"/>
      <c r="AK32" s="505"/>
      <c r="AL32" s="505"/>
      <c r="AM32" s="505"/>
      <c r="AN32" s="505"/>
      <c r="AO32" s="505"/>
      <c r="AP32" s="505"/>
      <c r="AQ32" s="505"/>
      <c r="AR32" s="505"/>
      <c r="AS32" s="505"/>
      <c r="AT32" s="505"/>
      <c r="AU32" s="505"/>
      <c r="AV32" s="505"/>
      <c r="AW32" s="505"/>
      <c r="AX32" s="506"/>
      <c r="AY32" s="5"/>
    </row>
    <row r="33" spans="1:51" ht="15" customHeight="1">
      <c r="A33" s="1"/>
      <c r="B33" s="2"/>
      <c r="C33" s="5"/>
      <c r="D33" s="20"/>
      <c r="E33" s="25"/>
      <c r="F33" s="25"/>
      <c r="G33" s="25"/>
      <c r="H33" s="25"/>
      <c r="I33" s="25"/>
      <c r="J33" s="25"/>
      <c r="K33" s="25"/>
      <c r="L33" s="25"/>
      <c r="M33" s="25"/>
      <c r="N33" s="25"/>
      <c r="O33" s="25"/>
      <c r="P33" s="25"/>
      <c r="Q33" s="25"/>
      <c r="R33" s="25"/>
      <c r="S33" s="25"/>
      <c r="T33" s="25"/>
      <c r="U33" s="25"/>
      <c r="V33" s="25"/>
      <c r="W33" s="25"/>
      <c r="X33" s="25"/>
      <c r="Y33" s="25"/>
      <c r="Z33" s="21"/>
      <c r="AA33" s="5"/>
      <c r="AB33" s="20"/>
      <c r="AC33" s="25"/>
      <c r="AD33" s="25"/>
      <c r="AE33" s="25"/>
      <c r="AF33" s="25"/>
      <c r="AG33" s="25"/>
      <c r="AH33" s="25"/>
      <c r="AI33" s="25"/>
      <c r="AJ33" s="25"/>
      <c r="AK33" s="25"/>
      <c r="AL33" s="25"/>
      <c r="AM33" s="25"/>
      <c r="AN33" s="25"/>
      <c r="AO33" s="25"/>
      <c r="AP33" s="25"/>
      <c r="AQ33" s="25"/>
      <c r="AR33" s="25"/>
      <c r="AS33" s="25"/>
      <c r="AT33" s="25"/>
      <c r="AU33" s="25"/>
      <c r="AV33" s="25"/>
      <c r="AW33" s="25"/>
      <c r="AX33" s="21"/>
      <c r="AY33" s="5"/>
    </row>
    <row r="34" spans="1:51" ht="15" customHeight="1">
      <c r="A34" s="1"/>
      <c r="B34" s="2"/>
      <c r="C34" s="5"/>
      <c r="D34" s="525" t="s">
        <v>534</v>
      </c>
      <c r="E34" s="505"/>
      <c r="F34" s="505"/>
      <c r="G34" s="505"/>
      <c r="H34" s="505"/>
      <c r="I34" s="505"/>
      <c r="J34" s="505"/>
      <c r="K34" s="505"/>
      <c r="L34" s="505"/>
      <c r="M34" s="505"/>
      <c r="N34" s="505"/>
      <c r="O34" s="505"/>
      <c r="P34" s="505"/>
      <c r="Q34" s="505"/>
      <c r="R34" s="505"/>
      <c r="S34" s="505"/>
      <c r="T34" s="505"/>
      <c r="U34" s="505"/>
      <c r="V34" s="505"/>
      <c r="W34" s="505"/>
      <c r="X34" s="505"/>
      <c r="Y34" s="505"/>
      <c r="Z34" s="506"/>
      <c r="AA34" s="5"/>
      <c r="AB34" s="526" t="s">
        <v>197</v>
      </c>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8"/>
      <c r="AY34" s="5"/>
    </row>
    <row r="35" spans="1:51" ht="15" customHeight="1">
      <c r="A35" s="1"/>
      <c r="B35" s="2"/>
      <c r="C35" s="5"/>
      <c r="D35" s="525"/>
      <c r="E35" s="505"/>
      <c r="F35" s="505"/>
      <c r="G35" s="505"/>
      <c r="H35" s="505"/>
      <c r="I35" s="505"/>
      <c r="J35" s="505"/>
      <c r="K35" s="505"/>
      <c r="L35" s="505"/>
      <c r="M35" s="505"/>
      <c r="N35" s="505"/>
      <c r="O35" s="505"/>
      <c r="P35" s="505"/>
      <c r="Q35" s="505"/>
      <c r="R35" s="505"/>
      <c r="S35" s="505"/>
      <c r="T35" s="505"/>
      <c r="U35" s="505"/>
      <c r="V35" s="505"/>
      <c r="W35" s="505"/>
      <c r="X35" s="505"/>
      <c r="Y35" s="505"/>
      <c r="Z35" s="506"/>
      <c r="AA35" s="5"/>
      <c r="AB35" s="20"/>
      <c r="AC35" s="25"/>
      <c r="AD35" s="25"/>
      <c r="AE35" s="25"/>
      <c r="AF35" s="25"/>
      <c r="AG35" s="25"/>
      <c r="AH35" s="25"/>
      <c r="AI35" s="25"/>
      <c r="AJ35" s="25"/>
      <c r="AK35" s="25"/>
      <c r="AL35" s="25"/>
      <c r="AM35" s="25"/>
      <c r="AN35" s="25"/>
      <c r="AO35" s="25"/>
      <c r="AP35" s="25"/>
      <c r="AQ35" s="25"/>
      <c r="AR35" s="25"/>
      <c r="AS35" s="25"/>
      <c r="AT35" s="25"/>
      <c r="AU35" s="25"/>
      <c r="AV35" s="25"/>
      <c r="AW35" s="25"/>
      <c r="AX35" s="21"/>
      <c r="AY35" s="5"/>
    </row>
    <row r="36" spans="1:51" ht="15" customHeight="1">
      <c r="A36" s="1"/>
      <c r="B36" s="2"/>
      <c r="C36" s="5"/>
      <c r="D36" s="20"/>
      <c r="E36" s="25"/>
      <c r="F36" s="25"/>
      <c r="G36" s="25"/>
      <c r="H36" s="25"/>
      <c r="I36" s="25"/>
      <c r="J36" s="25"/>
      <c r="K36" s="25"/>
      <c r="L36" s="25"/>
      <c r="M36" s="25"/>
      <c r="N36" s="25"/>
      <c r="O36" s="25"/>
      <c r="P36" s="25"/>
      <c r="Q36" s="25"/>
      <c r="R36" s="25"/>
      <c r="S36" s="25"/>
      <c r="T36" s="25"/>
      <c r="U36" s="25"/>
      <c r="V36" s="25"/>
      <c r="W36" s="25"/>
      <c r="X36" s="25"/>
      <c r="Y36" s="25"/>
      <c r="Z36" s="21"/>
      <c r="AA36" s="5"/>
      <c r="AB36" s="525" t="s">
        <v>530</v>
      </c>
      <c r="AC36" s="505"/>
      <c r="AD36" s="505"/>
      <c r="AE36" s="505"/>
      <c r="AF36" s="505"/>
      <c r="AG36" s="505"/>
      <c r="AH36" s="505"/>
      <c r="AI36" s="505"/>
      <c r="AJ36" s="505"/>
      <c r="AK36" s="505"/>
      <c r="AL36" s="505"/>
      <c r="AM36" s="505"/>
      <c r="AN36" s="505"/>
      <c r="AO36" s="505"/>
      <c r="AP36" s="505"/>
      <c r="AQ36" s="505"/>
      <c r="AR36" s="505"/>
      <c r="AS36" s="505"/>
      <c r="AT36" s="505"/>
      <c r="AU36" s="505"/>
      <c r="AV36" s="505"/>
      <c r="AW36" s="505"/>
      <c r="AX36" s="506"/>
      <c r="AY36" s="5"/>
    </row>
    <row r="37" spans="1:51" ht="15" customHeight="1">
      <c r="A37" s="1"/>
      <c r="B37" s="2"/>
      <c r="C37" s="5"/>
      <c r="D37" s="20" t="s">
        <v>535</v>
      </c>
      <c r="E37" s="25"/>
      <c r="F37" s="25"/>
      <c r="G37" s="25"/>
      <c r="H37" s="25"/>
      <c r="I37" s="25"/>
      <c r="J37" s="25"/>
      <c r="K37" s="25"/>
      <c r="L37" s="25"/>
      <c r="M37" s="25"/>
      <c r="N37" s="25"/>
      <c r="O37" s="25"/>
      <c r="P37" s="25"/>
      <c r="Q37" s="25"/>
      <c r="R37" s="25"/>
      <c r="S37" s="25"/>
      <c r="T37" s="25"/>
      <c r="U37" s="25"/>
      <c r="V37" s="25"/>
      <c r="W37" s="25"/>
      <c r="X37" s="25"/>
      <c r="Y37" s="25"/>
      <c r="Z37" s="21"/>
      <c r="AA37" s="5"/>
      <c r="AB37" s="525"/>
      <c r="AC37" s="505"/>
      <c r="AD37" s="505"/>
      <c r="AE37" s="505"/>
      <c r="AF37" s="505"/>
      <c r="AG37" s="505"/>
      <c r="AH37" s="505"/>
      <c r="AI37" s="505"/>
      <c r="AJ37" s="505"/>
      <c r="AK37" s="505"/>
      <c r="AL37" s="505"/>
      <c r="AM37" s="505"/>
      <c r="AN37" s="505"/>
      <c r="AO37" s="505"/>
      <c r="AP37" s="505"/>
      <c r="AQ37" s="505"/>
      <c r="AR37" s="505"/>
      <c r="AS37" s="505"/>
      <c r="AT37" s="505"/>
      <c r="AU37" s="505"/>
      <c r="AV37" s="505"/>
      <c r="AW37" s="505"/>
      <c r="AX37" s="506"/>
      <c r="AY37" s="5"/>
    </row>
    <row r="38" spans="1:51" ht="15" customHeight="1">
      <c r="A38" s="1"/>
      <c r="B38" s="2"/>
      <c r="C38" s="5"/>
      <c r="D38" s="31" t="s">
        <v>194</v>
      </c>
      <c r="E38" s="25" t="s">
        <v>655</v>
      </c>
      <c r="F38" s="25"/>
      <c r="G38" s="25"/>
      <c r="H38" s="25"/>
      <c r="I38" s="25"/>
      <c r="J38" s="25"/>
      <c r="K38" s="25"/>
      <c r="L38" s="25"/>
      <c r="M38" s="25"/>
      <c r="N38" s="25"/>
      <c r="O38" s="25"/>
      <c r="P38" s="25"/>
      <c r="Q38" s="25"/>
      <c r="R38" s="25"/>
      <c r="S38" s="25"/>
      <c r="T38" s="25"/>
      <c r="U38" s="25"/>
      <c r="V38" s="25"/>
      <c r="W38" s="25"/>
      <c r="X38" s="25"/>
      <c r="Y38" s="25"/>
      <c r="Z38" s="21"/>
      <c r="AA38" s="5"/>
      <c r="AB38" s="20"/>
      <c r="AC38" s="25"/>
      <c r="AD38" s="25"/>
      <c r="AE38" s="25"/>
      <c r="AF38" s="25"/>
      <c r="AG38" s="25"/>
      <c r="AH38" s="25"/>
      <c r="AI38" s="25"/>
      <c r="AJ38" s="25"/>
      <c r="AK38" s="25"/>
      <c r="AL38" s="25"/>
      <c r="AM38" s="25"/>
      <c r="AN38" s="25"/>
      <c r="AO38" s="25"/>
      <c r="AP38" s="25"/>
      <c r="AQ38" s="25"/>
      <c r="AR38" s="25"/>
      <c r="AS38" s="25"/>
      <c r="AT38" s="25"/>
      <c r="AU38" s="25"/>
      <c r="AV38" s="25"/>
      <c r="AW38" s="25"/>
      <c r="AX38" s="21"/>
      <c r="AY38" s="5"/>
    </row>
    <row r="39" spans="1:51" ht="15" customHeight="1">
      <c r="A39" s="1"/>
      <c r="B39" s="2"/>
      <c r="C39" s="5"/>
      <c r="D39" s="31" t="s">
        <v>194</v>
      </c>
      <c r="E39" s="25" t="s">
        <v>536</v>
      </c>
      <c r="F39" s="25"/>
      <c r="G39" s="25"/>
      <c r="H39" s="25"/>
      <c r="I39" s="25"/>
      <c r="J39" s="25"/>
      <c r="K39" s="25"/>
      <c r="L39" s="25"/>
      <c r="M39" s="25"/>
      <c r="N39" s="25"/>
      <c r="O39" s="25"/>
      <c r="P39" s="25"/>
      <c r="Q39" s="25"/>
      <c r="R39" s="25"/>
      <c r="S39" s="25"/>
      <c r="T39" s="25"/>
      <c r="U39" s="25"/>
      <c r="V39" s="25"/>
      <c r="W39" s="25"/>
      <c r="X39" s="25"/>
      <c r="Y39" s="25"/>
      <c r="Z39" s="21"/>
      <c r="AA39" s="5"/>
      <c r="AB39" s="525" t="s">
        <v>198</v>
      </c>
      <c r="AC39" s="505"/>
      <c r="AD39" s="505"/>
      <c r="AE39" s="505"/>
      <c r="AF39" s="505"/>
      <c r="AG39" s="505"/>
      <c r="AH39" s="505"/>
      <c r="AI39" s="505"/>
      <c r="AJ39" s="505"/>
      <c r="AK39" s="505"/>
      <c r="AL39" s="505"/>
      <c r="AM39" s="505"/>
      <c r="AN39" s="505"/>
      <c r="AO39" s="505"/>
      <c r="AP39" s="505"/>
      <c r="AQ39" s="505"/>
      <c r="AR39" s="505"/>
      <c r="AS39" s="505"/>
      <c r="AT39" s="505"/>
      <c r="AU39" s="505"/>
      <c r="AV39" s="505"/>
      <c r="AW39" s="505"/>
      <c r="AX39" s="506"/>
      <c r="AY39" s="5"/>
    </row>
    <row r="40" spans="1:51" ht="15" customHeight="1">
      <c r="A40" s="1"/>
      <c r="B40" s="2"/>
      <c r="C40" s="5"/>
      <c r="D40" s="31" t="s">
        <v>194</v>
      </c>
      <c r="E40" s="25" t="s">
        <v>656</v>
      </c>
      <c r="F40" s="25"/>
      <c r="G40" s="25"/>
      <c r="H40" s="25"/>
      <c r="I40" s="25"/>
      <c r="J40" s="25"/>
      <c r="K40" s="25"/>
      <c r="L40" s="25"/>
      <c r="M40" s="25"/>
      <c r="N40" s="25"/>
      <c r="O40" s="25"/>
      <c r="P40" s="25"/>
      <c r="Q40" s="25"/>
      <c r="R40" s="25"/>
      <c r="S40" s="25"/>
      <c r="T40" s="25"/>
      <c r="U40" s="25"/>
      <c r="V40" s="25"/>
      <c r="W40" s="25"/>
      <c r="X40" s="25"/>
      <c r="Y40" s="25"/>
      <c r="Z40" s="21"/>
      <c r="AA40" s="5"/>
      <c r="AB40" s="525"/>
      <c r="AC40" s="505"/>
      <c r="AD40" s="505"/>
      <c r="AE40" s="505"/>
      <c r="AF40" s="505"/>
      <c r="AG40" s="505"/>
      <c r="AH40" s="505"/>
      <c r="AI40" s="505"/>
      <c r="AJ40" s="505"/>
      <c r="AK40" s="505"/>
      <c r="AL40" s="505"/>
      <c r="AM40" s="505"/>
      <c r="AN40" s="505"/>
      <c r="AO40" s="505"/>
      <c r="AP40" s="505"/>
      <c r="AQ40" s="505"/>
      <c r="AR40" s="505"/>
      <c r="AS40" s="505"/>
      <c r="AT40" s="505"/>
      <c r="AU40" s="505"/>
      <c r="AV40" s="505"/>
      <c r="AW40" s="505"/>
      <c r="AX40" s="506"/>
      <c r="AY40" s="5"/>
    </row>
    <row r="41" spans="1:51" ht="15" customHeight="1">
      <c r="A41" s="1"/>
      <c r="B41" s="2"/>
      <c r="C41" s="5"/>
      <c r="D41" s="20"/>
      <c r="E41" s="25"/>
      <c r="F41" s="25"/>
      <c r="G41" s="25"/>
      <c r="H41" s="25"/>
      <c r="I41" s="25"/>
      <c r="J41" s="25"/>
      <c r="K41" s="25"/>
      <c r="L41" s="25"/>
      <c r="M41" s="25"/>
      <c r="N41" s="25"/>
      <c r="O41" s="25"/>
      <c r="P41" s="25"/>
      <c r="Q41" s="25"/>
      <c r="R41" s="25"/>
      <c r="S41" s="25"/>
      <c r="T41" s="25"/>
      <c r="U41" s="25"/>
      <c r="V41" s="25"/>
      <c r="W41" s="25"/>
      <c r="X41" s="25"/>
      <c r="Y41" s="25"/>
      <c r="Z41" s="21"/>
      <c r="AA41" s="5"/>
      <c r="AB41" s="20"/>
      <c r="AC41" s="25"/>
      <c r="AD41" s="25"/>
      <c r="AE41" s="25"/>
      <c r="AF41" s="25"/>
      <c r="AG41" s="25"/>
      <c r="AH41" s="25"/>
      <c r="AI41" s="25"/>
      <c r="AJ41" s="25"/>
      <c r="AK41" s="25"/>
      <c r="AL41" s="25"/>
      <c r="AM41" s="25"/>
      <c r="AN41" s="25"/>
      <c r="AO41" s="25"/>
      <c r="AP41" s="25"/>
      <c r="AQ41" s="25"/>
      <c r="AR41" s="25"/>
      <c r="AS41" s="25"/>
      <c r="AT41" s="25"/>
      <c r="AU41" s="25"/>
      <c r="AV41" s="25"/>
      <c r="AW41" s="25"/>
      <c r="AX41" s="21"/>
      <c r="AY41" s="5"/>
    </row>
    <row r="42" spans="1:51" ht="15" customHeight="1">
      <c r="A42" s="1"/>
      <c r="B42" s="2"/>
      <c r="C42" s="5"/>
      <c r="D42" s="160" t="s">
        <v>660</v>
      </c>
      <c r="E42" s="161"/>
      <c r="F42" s="161"/>
      <c r="G42" s="161"/>
      <c r="H42" s="161"/>
      <c r="I42" s="161"/>
      <c r="J42" s="161"/>
      <c r="K42" s="161"/>
      <c r="L42" s="161"/>
      <c r="M42" s="161"/>
      <c r="N42" s="161"/>
      <c r="O42" s="161"/>
      <c r="P42" s="161"/>
      <c r="Q42" s="161"/>
      <c r="R42" s="161"/>
      <c r="S42" s="161"/>
      <c r="T42" s="161"/>
      <c r="U42" s="161"/>
      <c r="V42" s="161"/>
      <c r="W42" s="161"/>
      <c r="X42" s="161"/>
      <c r="Y42" s="161"/>
      <c r="Z42" s="162"/>
      <c r="AA42" s="5"/>
      <c r="AB42" s="525" t="s">
        <v>531</v>
      </c>
      <c r="AC42" s="505"/>
      <c r="AD42" s="505"/>
      <c r="AE42" s="505"/>
      <c r="AF42" s="505"/>
      <c r="AG42" s="505"/>
      <c r="AH42" s="505"/>
      <c r="AI42" s="505"/>
      <c r="AJ42" s="505"/>
      <c r="AK42" s="505"/>
      <c r="AL42" s="505"/>
      <c r="AM42" s="505"/>
      <c r="AN42" s="505"/>
      <c r="AO42" s="505"/>
      <c r="AP42" s="505"/>
      <c r="AQ42" s="505"/>
      <c r="AR42" s="505"/>
      <c r="AS42" s="505"/>
      <c r="AT42" s="505"/>
      <c r="AU42" s="505"/>
      <c r="AV42" s="505"/>
      <c r="AW42" s="505"/>
      <c r="AX42" s="506"/>
      <c r="AY42" s="5"/>
    </row>
    <row r="43" spans="1:51" ht="15" customHeight="1">
      <c r="A43" s="1"/>
      <c r="B43" s="2"/>
      <c r="C43" s="5"/>
      <c r="D43" s="163"/>
      <c r="E43" s="164"/>
      <c r="F43" s="164"/>
      <c r="G43" s="164"/>
      <c r="H43" s="164"/>
      <c r="I43" s="164"/>
      <c r="J43" s="164"/>
      <c r="K43" s="164"/>
      <c r="L43" s="164"/>
      <c r="M43" s="164"/>
      <c r="N43" s="164"/>
      <c r="O43" s="164"/>
      <c r="P43" s="164"/>
      <c r="Q43" s="164"/>
      <c r="R43" s="164"/>
      <c r="S43" s="164"/>
      <c r="T43" s="164"/>
      <c r="U43" s="164"/>
      <c r="V43" s="164"/>
      <c r="W43" s="164"/>
      <c r="X43" s="164"/>
      <c r="Y43" s="164"/>
      <c r="Z43" s="165"/>
      <c r="AA43" s="5"/>
      <c r="AB43" s="539"/>
      <c r="AC43" s="540"/>
      <c r="AD43" s="540"/>
      <c r="AE43" s="540"/>
      <c r="AF43" s="540"/>
      <c r="AG43" s="540"/>
      <c r="AH43" s="540"/>
      <c r="AI43" s="540"/>
      <c r="AJ43" s="540"/>
      <c r="AK43" s="540"/>
      <c r="AL43" s="540"/>
      <c r="AM43" s="540"/>
      <c r="AN43" s="540"/>
      <c r="AO43" s="540"/>
      <c r="AP43" s="540"/>
      <c r="AQ43" s="540"/>
      <c r="AR43" s="540"/>
      <c r="AS43" s="540"/>
      <c r="AT43" s="540"/>
      <c r="AU43" s="540"/>
      <c r="AV43" s="540"/>
      <c r="AW43" s="540"/>
      <c r="AX43" s="541"/>
      <c r="AY43" s="5"/>
    </row>
    <row r="44" spans="1:51" ht="15" customHeight="1">
      <c r="A44" s="1"/>
      <c r="B44" s="2"/>
      <c r="C44" s="5"/>
      <c r="AA44" s="5"/>
      <c r="AY44" s="5"/>
    </row>
    <row r="45" spans="1:51" ht="15" customHeight="1">
      <c r="A45" s="1"/>
      <c r="B45" s="2"/>
      <c r="C45" s="5"/>
      <c r="AA45" s="5"/>
      <c r="AY45" s="5"/>
    </row>
    <row r="46" spans="1:51" ht="15" customHeight="1">
      <c r="A46" s="1"/>
      <c r="B46" s="2"/>
      <c r="C46" s="5"/>
      <c r="D46" s="5"/>
      <c r="E46" s="5"/>
      <c r="F46" s="5"/>
      <c r="G46" s="5"/>
      <c r="H46" s="5"/>
      <c r="I46" s="5"/>
      <c r="J46" s="5"/>
      <c r="K46" s="5"/>
      <c r="L46" s="5"/>
      <c r="M46" s="5"/>
      <c r="N46" s="5"/>
      <c r="O46" s="5"/>
      <c r="P46" s="5"/>
      <c r="Q46" s="5"/>
      <c r="R46" s="5"/>
      <c r="S46" s="5"/>
      <c r="T46" s="5"/>
      <c r="U46" s="5"/>
      <c r="V46" s="5"/>
      <c r="W46" s="5"/>
      <c r="X46" s="5"/>
      <c r="Y46" s="5"/>
      <c r="Z46" s="5"/>
      <c r="AA46" s="5"/>
      <c r="AY46" s="5"/>
    </row>
    <row r="47" spans="1:51" ht="15" customHeight="1">
      <c r="A47" s="1"/>
      <c r="B47" s="2"/>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row>
    <row r="48" spans="1:51" ht="15" customHeight="1">
      <c r="A48" s="1"/>
      <c r="B48" s="2"/>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row>
    <row r="49" spans="1:51" ht="15" customHeight="1">
      <c r="A49" s="1"/>
      <c r="B49" s="2"/>
      <c r="C49" s="7" t="str">
        <f>ProgramName</f>
        <v>Energy Smart Program</v>
      </c>
      <c r="D49" s="8"/>
      <c r="E49" s="8"/>
      <c r="F49" s="8"/>
      <c r="G49" s="8"/>
      <c r="H49" s="8"/>
      <c r="I49" s="8"/>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457" t="str">
        <f>ProgramVersion</f>
        <v>Version 1.1</v>
      </c>
      <c r="AR49" s="457"/>
      <c r="AS49" s="457"/>
      <c r="AT49" s="457"/>
      <c r="AU49" s="457"/>
      <c r="AV49" s="457"/>
      <c r="AW49" s="457"/>
      <c r="AX49" s="457"/>
      <c r="AY49" s="457"/>
    </row>
    <row r="50" spans="1:51" ht="15" customHeight="1">
      <c r="A50" s="1"/>
      <c r="B50" s="2"/>
      <c r="C50" s="7" t="str">
        <f>ProgramNumber</f>
        <v>504.229.6868</v>
      </c>
      <c r="D50" s="8"/>
      <c r="E50" s="8"/>
      <c r="F50" s="8"/>
      <c r="G50" s="8"/>
      <c r="H50" s="8"/>
      <c r="I50" s="8"/>
      <c r="J50" s="7"/>
      <c r="K50" s="7"/>
      <c r="L50" s="7"/>
      <c r="M50" s="7"/>
      <c r="N50" s="7"/>
      <c r="O50" s="7"/>
      <c r="P50" s="7"/>
      <c r="Q50" s="7"/>
      <c r="R50" s="7"/>
      <c r="S50" s="7"/>
      <c r="T50" s="7"/>
      <c r="U50" s="7"/>
      <c r="V50" s="7"/>
      <c r="W50" s="7"/>
      <c r="X50" s="7"/>
      <c r="Y50" s="7"/>
      <c r="Z50" s="7"/>
      <c r="AA50" s="16" t="str">
        <f>ApplicationType</f>
        <v>New Construction Solutions Program</v>
      </c>
      <c r="AB50" s="7"/>
      <c r="AC50" s="7"/>
      <c r="AD50" s="7"/>
      <c r="AE50" s="7"/>
      <c r="AF50" s="7"/>
      <c r="AG50" s="7"/>
      <c r="AH50" s="7"/>
      <c r="AI50" s="7"/>
      <c r="AJ50" s="7"/>
      <c r="AK50" s="7"/>
      <c r="AL50" s="7"/>
      <c r="AM50" s="7"/>
      <c r="AN50" s="7"/>
      <c r="AO50" s="7"/>
      <c r="AP50" s="7"/>
      <c r="AQ50" s="422" t="str">
        <f>ProgramPropertyName</f>
        <v>Product of APTIM Environmental &amp; Infrastructure, LLC</v>
      </c>
      <c r="AR50" s="422"/>
      <c r="AS50" s="422"/>
      <c r="AT50" s="422"/>
      <c r="AU50" s="422"/>
      <c r="AV50" s="422"/>
      <c r="AW50" s="422"/>
      <c r="AX50" s="422"/>
      <c r="AY50" s="422"/>
    </row>
    <row r="51" spans="1:51" ht="15" customHeight="1">
      <c r="A51" s="1"/>
      <c r="B51" s="2"/>
      <c r="C51" s="15" t="s">
        <v>32</v>
      </c>
      <c r="D51" s="8"/>
      <c r="E51" s="8"/>
      <c r="F51" s="8"/>
      <c r="G51" s="8"/>
      <c r="H51" s="8"/>
      <c r="I51" s="8"/>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422"/>
      <c r="AR51" s="422"/>
      <c r="AS51" s="422"/>
      <c r="AT51" s="422"/>
      <c r="AU51" s="422"/>
      <c r="AV51" s="422"/>
      <c r="AW51" s="422"/>
      <c r="AX51" s="422"/>
      <c r="AY51" s="422"/>
    </row>
    <row r="52" spans="1:51" ht="15" hidden="1" customHeight="1"/>
    <row r="53" spans="1:51" ht="15" hidden="1" customHeight="1"/>
    <row r="54" spans="1:51" ht="15" hidden="1" customHeight="1"/>
    <row r="55" spans="1:51" ht="15" hidden="1" customHeight="1"/>
    <row r="56" spans="1:51" ht="15" hidden="1" customHeight="1"/>
    <row r="57" spans="1:51" ht="15" hidden="1" customHeight="1"/>
    <row r="58" spans="1:51" ht="15" hidden="1" customHeight="1"/>
    <row r="59" spans="1:51" ht="15" hidden="1" customHeight="1"/>
    <row r="60" spans="1:51" ht="15" hidden="1" customHeight="1"/>
    <row r="61" spans="1:51" ht="15" hidden="1" customHeight="1"/>
    <row r="62" spans="1:51" ht="15" hidden="1" customHeight="1"/>
    <row r="63" spans="1:51" ht="15" hidden="1" customHeight="1"/>
    <row r="64" spans="1:51"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row r="8822" ht="15" hidden="1"/>
    <row r="8823" ht="15" hidden="1"/>
    <row r="8824" ht="15" hidden="1"/>
    <row r="8825" ht="15" hidden="1"/>
    <row r="8826" ht="15" hidden="1"/>
    <row r="8827" ht="14.45" hidden="1" customHeight="1"/>
    <row r="8828" ht="14.45" hidden="1" customHeight="1"/>
    <row r="8829" ht="14.45" hidden="1" customHeight="1"/>
    <row r="8830" ht="14.45" hidden="1" customHeight="1"/>
    <row r="8831" ht="14.45" hidden="1" customHeight="1"/>
    <row r="8832" ht="14.45" hidden="1" customHeight="1"/>
    <row r="8833" ht="14.45" hidden="1" customHeight="1"/>
    <row r="8834" ht="14.45" hidden="1" customHeight="1"/>
  </sheetData>
  <sheetProtection algorithmName="SHA-512" hashValue="YNF3LVQHFBzZkIlN7k1P1GcB9CPHTYCjTO1q/CqeQdPe4EplNOTAXYVtDKBNLwP1JLfyysOlHcsnwsxRafKsdg==" saltValue="OaY+/36X4sDPA9T/P0R/FQ==" spinCount="100000" sheet="1" objects="1" scenarios="1"/>
  <mergeCells count="23">
    <mergeCell ref="D34:Z35"/>
    <mergeCell ref="AB24:AX25"/>
    <mergeCell ref="AQ50:AY51"/>
    <mergeCell ref="G12:AU13"/>
    <mergeCell ref="D17:Z18"/>
    <mergeCell ref="AB17:AX18"/>
    <mergeCell ref="D19:Z20"/>
    <mergeCell ref="AB19:AX20"/>
    <mergeCell ref="D22:Z23"/>
    <mergeCell ref="AB29:AX30"/>
    <mergeCell ref="AB42:AX43"/>
    <mergeCell ref="D28:Z29"/>
    <mergeCell ref="D31:Z32"/>
    <mergeCell ref="AQ49:AY49"/>
    <mergeCell ref="D26:Z27"/>
    <mergeCell ref="D15:AX15"/>
    <mergeCell ref="AB27:AX27"/>
    <mergeCell ref="AB31:AX32"/>
    <mergeCell ref="AB36:AX37"/>
    <mergeCell ref="AB39:AX40"/>
    <mergeCell ref="AB22:AX22"/>
    <mergeCell ref="AB26:AX26"/>
    <mergeCell ref="AB34:AX34"/>
  </mergeCells>
  <hyperlinks>
    <hyperlink ref="C51" r:id="rId1" xr:uid="{DA1B1E71-E93F-4C32-BED4-0AB646F134F8}"/>
    <hyperlink ref="D15:AX15" r:id="rId2" display="Click here to learn more about the New Construction Solutions program and the new construction application process." xr:uid="{4891089C-0F7D-41D9-A967-9FCEBD6384EA}"/>
  </hyperlinks>
  <pageMargins left="0.7" right="0.7" top="0.75" bottom="0.75" header="0.3" footer="0.3"/>
  <pageSetup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49273-F894-4E7B-A18F-153E9FBB59A2}">
  <sheetPr codeName="Sheet9"/>
  <dimension ref="A1:AY8941"/>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23" t="s">
        <v>200</v>
      </c>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5"/>
      <c r="AW12" s="5"/>
      <c r="AX12" s="5"/>
      <c r="AY12" s="5"/>
    </row>
    <row r="13" spans="1:51" ht="15" customHeight="1">
      <c r="A13" s="1"/>
      <c r="B13" s="2"/>
      <c r="C13" s="5"/>
      <c r="D13" s="6"/>
      <c r="E13" s="6"/>
      <c r="F13" s="6"/>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5"/>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row>
    <row r="16" spans="1:51" ht="15" customHeight="1">
      <c r="A16" s="1"/>
      <c r="B16" s="2"/>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row>
    <row r="17" spans="1:51" ht="15" customHeight="1">
      <c r="A17" s="1"/>
      <c r="B17" s="2"/>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row>
    <row r="18" spans="1:51" ht="15" customHeight="1">
      <c r="A18" s="1"/>
      <c r="B18" s="2"/>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row>
    <row r="19" spans="1:51" ht="15" customHeight="1">
      <c r="A19" s="1"/>
      <c r="B19" s="2"/>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row>
    <row r="20" spans="1:51" ht="15" customHeight="1">
      <c r="A20" s="1"/>
      <c r="B20" s="2"/>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row>
    <row r="21" spans="1:51" ht="15" customHeight="1">
      <c r="A21" s="1"/>
      <c r="B21" s="2"/>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row>
    <row r="22" spans="1:51" ht="15" customHeight="1">
      <c r="A22" s="1"/>
      <c r="B22" s="2"/>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row>
    <row r="23" spans="1:51" ht="15" customHeight="1">
      <c r="A23" s="1"/>
      <c r="B23" s="2"/>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row>
    <row r="24" spans="1:51" ht="15" customHeight="1">
      <c r="A24" s="1"/>
      <c r="B24" s="2"/>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row>
    <row r="25" spans="1:51" ht="15" customHeight="1">
      <c r="A25" s="1"/>
      <c r="B25" s="2"/>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row>
    <row r="26" spans="1:51" ht="15" customHeight="1">
      <c r="A26" s="1"/>
      <c r="B26" s="2"/>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row>
    <row r="27" spans="1:51" ht="15" customHeight="1">
      <c r="A27" s="1"/>
      <c r="B27" s="2"/>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row>
    <row r="28" spans="1:51" ht="15" customHeight="1">
      <c r="A28" s="1"/>
      <c r="B28" s="2"/>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row>
    <row r="29" spans="1:51" ht="15" customHeight="1">
      <c r="A29" s="1"/>
      <c r="B29" s="2"/>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row>
    <row r="30" spans="1:51" ht="15" customHeight="1">
      <c r="A30" s="1"/>
      <c r="B30" s="2"/>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row>
    <row r="31" spans="1:51" ht="15" customHeight="1">
      <c r="A31" s="1"/>
      <c r="B31" s="2"/>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row>
    <row r="32" spans="1:51" ht="15" customHeight="1">
      <c r="A32" s="1"/>
      <c r="B32" s="2"/>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row>
    <row r="33" spans="1:51" ht="15" customHeight="1">
      <c r="A33" s="1"/>
      <c r="B33" s="2"/>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row>
    <row r="34" spans="1:51" ht="15" customHeight="1">
      <c r="A34" s="1"/>
      <c r="B34" s="2"/>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row>
    <row r="35" spans="1:51" ht="15" customHeight="1">
      <c r="A35" s="1"/>
      <c r="B35" s="2"/>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15" customHeight="1">
      <c r="A36" s="1"/>
      <c r="B36" s="2"/>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row>
    <row r="37" spans="1:51" ht="15" customHeight="1">
      <c r="A37" s="1"/>
      <c r="B37" s="2"/>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row>
    <row r="38" spans="1:51" ht="15" customHeight="1">
      <c r="A38" s="1"/>
      <c r="B38" s="2"/>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row>
    <row r="39" spans="1:51" ht="15" customHeight="1">
      <c r="A39" s="1"/>
      <c r="B39" s="2"/>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row>
    <row r="40" spans="1:51" ht="15" customHeight="1">
      <c r="A40" s="1"/>
      <c r="B40" s="2"/>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row>
    <row r="41" spans="1:51" ht="15" customHeight="1">
      <c r="A41" s="1"/>
      <c r="B41" s="2"/>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row>
    <row r="42" spans="1:51" ht="15" customHeight="1">
      <c r="A42" s="1"/>
      <c r="B42" s="2"/>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row>
    <row r="43" spans="1:51" ht="15" customHeight="1">
      <c r="A43" s="1"/>
      <c r="B43" s="2"/>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row>
    <row r="44" spans="1:51" ht="15" customHeight="1">
      <c r="A44" s="1"/>
      <c r="B44" s="2"/>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row>
    <row r="45" spans="1:51" ht="15" customHeight="1">
      <c r="A45" s="1"/>
      <c r="B45" s="2"/>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row>
    <row r="46" spans="1:51" ht="15" customHeight="1">
      <c r="A46" s="1"/>
      <c r="B46" s="2"/>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row>
    <row r="47" spans="1:51" ht="15" customHeight="1">
      <c r="A47" s="1"/>
      <c r="B47" s="2"/>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row>
    <row r="48" spans="1:51" ht="15" customHeight="1">
      <c r="A48" s="1"/>
      <c r="B48" s="2"/>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row>
    <row r="49" spans="1:51" ht="15" customHeight="1">
      <c r="A49" s="1"/>
      <c r="B49" s="2"/>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row>
    <row r="50" spans="1:51" ht="15" customHeight="1">
      <c r="A50" s="1"/>
      <c r="B50" s="2"/>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row>
    <row r="51" spans="1:51" ht="15" customHeight="1">
      <c r="A51" s="1"/>
      <c r="B51" s="2"/>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row>
    <row r="52" spans="1:51" ht="15" customHeight="1">
      <c r="A52" s="1"/>
      <c r="B52" s="2"/>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row>
    <row r="53" spans="1:51" ht="15" customHeight="1">
      <c r="A53" s="1"/>
      <c r="B53" s="2"/>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row>
    <row r="54" spans="1:51" ht="15" customHeight="1">
      <c r="A54" s="1"/>
      <c r="B54" s="2"/>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row>
    <row r="55" spans="1:51" ht="15" customHeight="1">
      <c r="A55" s="1"/>
      <c r="B55" s="2"/>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row>
    <row r="56" spans="1:51" ht="15" customHeight="1">
      <c r="A56" s="1"/>
      <c r="B56" s="2"/>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1:51" ht="15" customHeight="1">
      <c r="A57" s="1"/>
      <c r="B57" s="2"/>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row>
    <row r="58" spans="1:51" ht="15" customHeight="1">
      <c r="A58" s="1"/>
      <c r="B58" s="2"/>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row>
    <row r="59" spans="1:51" ht="15" customHeight="1">
      <c r="A59" s="1"/>
      <c r="B59" s="2"/>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row>
    <row r="60" spans="1:51" ht="15" customHeight="1">
      <c r="A60" s="1"/>
      <c r="B60" s="2"/>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row>
    <row r="61" spans="1:51" ht="15" customHeight="1">
      <c r="A61" s="1"/>
      <c r="B61" s="2"/>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row>
    <row r="62" spans="1:51" ht="15" customHeight="1">
      <c r="A62" s="1"/>
      <c r="B62" s="2"/>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row>
    <row r="63" spans="1:51" ht="15" customHeight="1">
      <c r="A63" s="1"/>
      <c r="B63" s="2"/>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row>
    <row r="64" spans="1:51" ht="15" customHeight="1">
      <c r="A64" s="1"/>
      <c r="B64" s="2"/>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row>
    <row r="65" spans="1:51" ht="15" customHeight="1">
      <c r="A65" s="1"/>
      <c r="B65" s="2"/>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row>
    <row r="66" spans="1:51" ht="15" customHeight="1">
      <c r="A66" s="1"/>
      <c r="B66" s="2"/>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row>
    <row r="67" spans="1:51" ht="15" customHeight="1">
      <c r="A67" s="1"/>
      <c r="B67" s="2"/>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row>
    <row r="68" spans="1:51" ht="15" customHeight="1">
      <c r="A68" s="1"/>
      <c r="B68" s="2"/>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row>
    <row r="69" spans="1:51" ht="15" customHeight="1">
      <c r="A69" s="1"/>
      <c r="B69" s="2"/>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row>
    <row r="70" spans="1:51" ht="15" customHeight="1">
      <c r="A70" s="1"/>
      <c r="B70" s="2"/>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row>
    <row r="71" spans="1:51" ht="15" customHeight="1">
      <c r="A71" s="1"/>
      <c r="B71" s="2"/>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row>
    <row r="72" spans="1:51" ht="15" customHeight="1">
      <c r="A72" s="1"/>
      <c r="B72" s="2"/>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row>
    <row r="73" spans="1:51" ht="15" customHeight="1">
      <c r="A73" s="1"/>
      <c r="B73" s="2"/>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row>
    <row r="74" spans="1:51" ht="15" customHeight="1">
      <c r="A74" s="1"/>
      <c r="B74" s="2"/>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row>
    <row r="75" spans="1:51" ht="15" customHeight="1">
      <c r="A75" s="1"/>
      <c r="B75" s="2"/>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row>
    <row r="76" spans="1:51" ht="15" customHeight="1">
      <c r="A76" s="1"/>
      <c r="B76" s="2"/>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row>
    <row r="77" spans="1:51" ht="15" customHeight="1">
      <c r="A77" s="1"/>
      <c r="B77" s="2"/>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row>
    <row r="78" spans="1:51" ht="15" customHeight="1">
      <c r="A78" s="1"/>
      <c r="B78" s="2"/>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row>
    <row r="79" spans="1:51" ht="15" customHeight="1">
      <c r="A79" s="1"/>
      <c r="B79" s="2"/>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row>
    <row r="80" spans="1:51" ht="15" customHeight="1">
      <c r="A80" s="1"/>
      <c r="B80" s="2"/>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row>
    <row r="81" spans="1:51" ht="15" customHeight="1">
      <c r="A81" s="1"/>
      <c r="B81" s="2"/>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row>
    <row r="82" spans="1:51" ht="15" customHeight="1">
      <c r="A82" s="1"/>
      <c r="B82" s="2"/>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row>
    <row r="83" spans="1:51" ht="15" customHeight="1">
      <c r="A83" s="1"/>
      <c r="B83" s="2"/>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row>
    <row r="84" spans="1:51" ht="15" customHeight="1">
      <c r="A84" s="1"/>
      <c r="B84" s="2"/>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row>
    <row r="85" spans="1:51" ht="15" customHeight="1">
      <c r="A85" s="1"/>
      <c r="B85" s="2"/>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row>
    <row r="86" spans="1:51" ht="15" customHeight="1">
      <c r="A86" s="1"/>
      <c r="B86" s="2"/>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row>
    <row r="87" spans="1:51" ht="15" customHeight="1">
      <c r="A87" s="1"/>
      <c r="B87" s="2"/>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row>
    <row r="88" spans="1:51" ht="15" customHeight="1">
      <c r="A88" s="1"/>
      <c r="B88" s="2"/>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row>
    <row r="89" spans="1:51" ht="15" customHeight="1">
      <c r="A89" s="1"/>
      <c r="B89" s="2"/>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row>
    <row r="90" spans="1:51" ht="15" customHeight="1">
      <c r="A90" s="1"/>
      <c r="B90" s="2"/>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row>
    <row r="91" spans="1:51" ht="15" customHeight="1">
      <c r="A91" s="1"/>
      <c r="B91" s="2"/>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row>
    <row r="92" spans="1:51" ht="15" customHeight="1">
      <c r="A92" s="1"/>
      <c r="B92" s="2"/>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row>
    <row r="93" spans="1:51" ht="15" customHeight="1">
      <c r="A93" s="1"/>
      <c r="B93" s="2"/>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row>
    <row r="94" spans="1:51" ht="15" customHeight="1">
      <c r="A94" s="1"/>
      <c r="B94" s="2"/>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row>
    <row r="95" spans="1:51" ht="15" customHeight="1">
      <c r="A95" s="1"/>
      <c r="B95" s="2"/>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row>
    <row r="96" spans="1:51" ht="15" customHeight="1">
      <c r="A96" s="1"/>
      <c r="B96" s="2"/>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row>
    <row r="97" spans="1:51" ht="15" customHeight="1">
      <c r="A97" s="1"/>
      <c r="B97" s="2"/>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row>
    <row r="98" spans="1:51" ht="15" customHeight="1">
      <c r="A98" s="1"/>
      <c r="B98" s="2"/>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row>
    <row r="99" spans="1:51" ht="15" customHeight="1">
      <c r="A99" s="1"/>
      <c r="B99" s="2"/>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row>
    <row r="100" spans="1:51" ht="15" customHeight="1">
      <c r="A100" s="1"/>
      <c r="B100" s="2"/>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row>
    <row r="101" spans="1:51" ht="15" customHeight="1">
      <c r="A101" s="1"/>
      <c r="B101" s="2"/>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row>
    <row r="102" spans="1:51" ht="15" customHeight="1">
      <c r="A102" s="1"/>
      <c r="B102" s="2"/>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row>
    <row r="103" spans="1:51" ht="15" customHeight="1">
      <c r="A103" s="1"/>
      <c r="B103" s="2"/>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row>
    <row r="104" spans="1:51" ht="15" customHeight="1">
      <c r="A104" s="1"/>
      <c r="B104" s="2"/>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row>
    <row r="105" spans="1:51" ht="15" customHeight="1">
      <c r="A105" s="1"/>
      <c r="B105" s="2"/>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row>
    <row r="106" spans="1:51" ht="15" customHeight="1">
      <c r="A106" s="1"/>
      <c r="B106" s="2"/>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row>
    <row r="107" spans="1:51" ht="15" customHeight="1">
      <c r="A107" s="1"/>
      <c r="B107" s="2"/>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row>
    <row r="108" spans="1:51" ht="15" customHeight="1">
      <c r="A108" s="1"/>
      <c r="B108" s="2"/>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row>
    <row r="109" spans="1:51" ht="15" customHeight="1">
      <c r="A109" s="1"/>
      <c r="B109" s="2"/>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row>
    <row r="110" spans="1:51" ht="15" customHeight="1">
      <c r="A110" s="1"/>
      <c r="B110" s="2"/>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row>
    <row r="111" spans="1:51" ht="15" customHeight="1">
      <c r="A111" s="1"/>
      <c r="B111" s="2"/>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row>
    <row r="112" spans="1:51" ht="15" customHeight="1">
      <c r="A112" s="1"/>
      <c r="B112" s="2"/>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row>
    <row r="113" spans="1:51" ht="15" customHeight="1">
      <c r="A113" s="1"/>
      <c r="B113" s="2"/>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row>
    <row r="114" spans="1:51" ht="15" customHeight="1">
      <c r="A114" s="1"/>
      <c r="B114" s="2"/>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row>
    <row r="115" spans="1:51" ht="15" customHeight="1">
      <c r="A115" s="1"/>
      <c r="B115" s="2"/>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row>
    <row r="116" spans="1:51" ht="15" customHeight="1">
      <c r="A116" s="1"/>
      <c r="B116" s="2"/>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row>
    <row r="117" spans="1:51" ht="15" customHeight="1">
      <c r="A117" s="1"/>
      <c r="B117" s="2"/>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row>
    <row r="118" spans="1:51" ht="15" customHeight="1">
      <c r="A118" s="1"/>
      <c r="B118" s="2"/>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row>
    <row r="119" spans="1:51" ht="15" customHeight="1">
      <c r="A119" s="1"/>
      <c r="B119" s="2"/>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row>
    <row r="120" spans="1:51" ht="15" customHeight="1">
      <c r="A120" s="1"/>
      <c r="B120" s="2"/>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row>
    <row r="121" spans="1:51" ht="15" customHeight="1">
      <c r="A121" s="1"/>
      <c r="B121" s="2"/>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row>
    <row r="122" spans="1:51" ht="15" customHeight="1">
      <c r="A122" s="1"/>
      <c r="B122" s="2"/>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row>
    <row r="123" spans="1:51" ht="15" customHeight="1">
      <c r="A123" s="1"/>
      <c r="B123" s="2"/>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row>
    <row r="124" spans="1:51" ht="15" customHeight="1">
      <c r="A124" s="1"/>
      <c r="B124" s="2"/>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row>
    <row r="125" spans="1:51" ht="15" customHeight="1">
      <c r="A125" s="1"/>
      <c r="B125" s="2"/>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row>
    <row r="126" spans="1:51" ht="15" customHeight="1">
      <c r="A126" s="1"/>
      <c r="B126" s="2"/>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row>
    <row r="127" spans="1:51" ht="15" customHeight="1">
      <c r="A127" s="1"/>
      <c r="B127" s="2"/>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row>
    <row r="128" spans="1:51" ht="15" customHeight="1">
      <c r="A128" s="1"/>
      <c r="B128" s="2"/>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row>
    <row r="129" spans="1:51" ht="15" customHeight="1">
      <c r="A129" s="1"/>
      <c r="B129" s="2"/>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row>
    <row r="130" spans="1:51" ht="15" customHeight="1">
      <c r="A130" s="1"/>
      <c r="B130" s="2"/>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row>
    <row r="131" spans="1:51" ht="15" customHeight="1">
      <c r="A131" s="1"/>
      <c r="B131" s="2"/>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row>
    <row r="132" spans="1:51" ht="15" customHeight="1">
      <c r="A132" s="1"/>
      <c r="B132" s="2"/>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row>
    <row r="133" spans="1:51" ht="15" customHeight="1">
      <c r="A133" s="1"/>
      <c r="B133" s="2"/>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row>
    <row r="134" spans="1:51" ht="15" customHeight="1">
      <c r="A134" s="1"/>
      <c r="B134" s="2"/>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row>
    <row r="135" spans="1:51" ht="15" customHeight="1">
      <c r="A135" s="1"/>
      <c r="B135" s="2"/>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row>
    <row r="136" spans="1:51" ht="15" customHeight="1">
      <c r="A136" s="1"/>
      <c r="B136" s="2"/>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row>
    <row r="137" spans="1:51" ht="15" customHeight="1">
      <c r="A137" s="1"/>
      <c r="B137" s="2"/>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row>
    <row r="138" spans="1:51" ht="15" customHeight="1">
      <c r="A138" s="1"/>
      <c r="B138" s="2"/>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row>
    <row r="139" spans="1:51" ht="15" customHeight="1">
      <c r="A139" s="1"/>
      <c r="B139" s="2"/>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row>
    <row r="140" spans="1:51" ht="15" customHeight="1">
      <c r="A140" s="1"/>
      <c r="B140" s="2"/>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row>
    <row r="141" spans="1:51" ht="15" customHeight="1">
      <c r="A141" s="1"/>
      <c r="B141" s="2"/>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row>
    <row r="142" spans="1:51" ht="15" customHeight="1">
      <c r="A142" s="1"/>
      <c r="B142" s="2"/>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row>
    <row r="143" spans="1:51" ht="15" customHeight="1">
      <c r="A143" s="1"/>
      <c r="B143" s="2"/>
      <c r="C143" s="7" t="str">
        <f>ProgramName</f>
        <v>Energy Smart Program</v>
      </c>
      <c r="D143" s="8"/>
      <c r="E143" s="8"/>
      <c r="F143" s="8"/>
      <c r="G143" s="8"/>
      <c r="H143" s="8"/>
      <c r="I143" s="8"/>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457" t="str">
        <f>ProgramVersion</f>
        <v>Version 1.1</v>
      </c>
      <c r="AR143" s="457"/>
      <c r="AS143" s="457"/>
      <c r="AT143" s="457"/>
      <c r="AU143" s="457"/>
      <c r="AV143" s="457"/>
      <c r="AW143" s="457"/>
      <c r="AX143" s="457"/>
      <c r="AY143" s="457"/>
    </row>
    <row r="144" spans="1:51" ht="15" customHeight="1">
      <c r="A144" s="1"/>
      <c r="B144" s="2"/>
      <c r="C144" s="7" t="str">
        <f>ProgramNumber</f>
        <v>504.229.6868</v>
      </c>
      <c r="D144" s="8"/>
      <c r="E144" s="8"/>
      <c r="F144" s="8"/>
      <c r="G144" s="8"/>
      <c r="H144" s="8"/>
      <c r="I144" s="8"/>
      <c r="J144" s="7"/>
      <c r="K144" s="7"/>
      <c r="L144" s="7"/>
      <c r="M144" s="7"/>
      <c r="N144" s="7"/>
      <c r="O144" s="7"/>
      <c r="P144" s="7"/>
      <c r="Q144" s="7"/>
      <c r="R144" s="7"/>
      <c r="S144" s="7"/>
      <c r="T144" s="7"/>
      <c r="U144" s="7"/>
      <c r="V144" s="7"/>
      <c r="W144" s="7"/>
      <c r="X144" s="7"/>
      <c r="Y144" s="7"/>
      <c r="Z144" s="7"/>
      <c r="AA144" s="16" t="str">
        <f>ApplicationType</f>
        <v>New Construction Solutions Program</v>
      </c>
      <c r="AB144" s="7"/>
      <c r="AC144" s="7"/>
      <c r="AD144" s="7"/>
      <c r="AE144" s="7"/>
      <c r="AF144" s="7"/>
      <c r="AG144" s="7"/>
      <c r="AH144" s="7"/>
      <c r="AI144" s="7"/>
      <c r="AJ144" s="7"/>
      <c r="AK144" s="7"/>
      <c r="AL144" s="7"/>
      <c r="AM144" s="7"/>
      <c r="AN144" s="7"/>
      <c r="AO144" s="7"/>
      <c r="AP144" s="7"/>
      <c r="AQ144" s="422" t="str">
        <f>ProgramPropertyName</f>
        <v>Product of APTIM Environmental &amp; Infrastructure, LLC</v>
      </c>
      <c r="AR144" s="422"/>
      <c r="AS144" s="422"/>
      <c r="AT144" s="422"/>
      <c r="AU144" s="422"/>
      <c r="AV144" s="422"/>
      <c r="AW144" s="422"/>
      <c r="AX144" s="422"/>
      <c r="AY144" s="422"/>
    </row>
    <row r="145" spans="1:51" ht="15" customHeight="1">
      <c r="A145" s="1"/>
      <c r="B145" s="2"/>
      <c r="C145" s="15" t="s">
        <v>32</v>
      </c>
      <c r="D145" s="8"/>
      <c r="E145" s="8"/>
      <c r="F145" s="8"/>
      <c r="G145" s="8"/>
      <c r="H145" s="8"/>
      <c r="I145" s="8"/>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422"/>
      <c r="AR145" s="422"/>
      <c r="AS145" s="422"/>
      <c r="AT145" s="422"/>
      <c r="AU145" s="422"/>
      <c r="AV145" s="422"/>
      <c r="AW145" s="422"/>
      <c r="AX145" s="422"/>
      <c r="AY145" s="422"/>
    </row>
    <row r="146" spans="1:51" ht="15" hidden="1" customHeight="1"/>
    <row r="147" spans="1:51" ht="15" hidden="1" customHeight="1"/>
    <row r="148" spans="1:51" ht="15" hidden="1" customHeight="1"/>
    <row r="149" spans="1:51" ht="15" hidden="1" customHeight="1"/>
    <row r="150" spans="1:51" ht="15" hidden="1" customHeight="1"/>
    <row r="151" spans="1:51" ht="15" hidden="1" customHeight="1"/>
    <row r="152" spans="1:51" ht="15" hidden="1" customHeight="1"/>
    <row r="153" spans="1:51" ht="15" hidden="1" customHeight="1"/>
    <row r="154" spans="1:51" ht="15" hidden="1" customHeight="1"/>
    <row r="155" spans="1:51" ht="15" hidden="1" customHeight="1"/>
    <row r="156" spans="1:51" ht="15" hidden="1" customHeight="1"/>
    <row r="157" spans="1:51" ht="15" hidden="1" customHeight="1"/>
    <row r="158" spans="1:51" ht="15" hidden="1" customHeight="1"/>
    <row r="159" spans="1:51" ht="15" hidden="1" customHeight="1"/>
    <row r="160" spans="1:51"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row r="8916" ht="15" hidden="1"/>
    <row r="8917" ht="15" hidden="1"/>
    <row r="8918" ht="15" hidden="1"/>
    <row r="8919" ht="15" hidden="1"/>
    <row r="8920" ht="15" hidden="1"/>
    <row r="8921" ht="14.45" hidden="1" customHeight="1"/>
    <row r="8922" ht="14.45" hidden="1" customHeight="1"/>
    <row r="8923" ht="14.45" hidden="1" customHeight="1"/>
    <row r="8924" ht="14.45" hidden="1" customHeight="1"/>
    <row r="8925" ht="15" hidden="1" customHeight="1"/>
    <row r="8926" ht="14.45" hidden="1" customHeight="1"/>
    <row r="8927" ht="14.45" hidden="1" customHeight="1"/>
    <row r="8928" ht="14.45" hidden="1" customHeight="1"/>
    <row r="8929" ht="14.45" hidden="1" customHeight="1"/>
    <row r="8930" ht="14.45" hidden="1" customHeight="1"/>
    <row r="8931" ht="14.45" hidden="1" customHeight="1"/>
    <row r="8932" ht="14.45" hidden="1" customHeight="1"/>
    <row r="8933" ht="14.45" hidden="1" customHeight="1"/>
    <row r="8934" ht="14.45" hidden="1" customHeight="1"/>
    <row r="8935" ht="14.45" hidden="1" customHeight="1"/>
    <row r="8936" ht="14.45" hidden="1" customHeight="1"/>
    <row r="8937" ht="14.45" hidden="1" customHeight="1"/>
    <row r="8938" ht="14.45" hidden="1" customHeight="1"/>
    <row r="8939" ht="14.45" hidden="1" customHeight="1"/>
    <row r="8940" ht="14.45" hidden="1" customHeight="1"/>
    <row r="8941" ht="14.45" hidden="1" customHeight="1"/>
  </sheetData>
  <sheetProtection algorithmName="SHA-512" hashValue="9okTGdisg5fAHDdl26IAwnQ35z/wNOydFQSm0ZogIQTDFv487H6yYoXiVhShYRES75wHxvVR63KJV3WCwP1iNQ==" saltValue="LF33n9o1SZeXJS00Mq5uBQ==" spinCount="100000" sheet="1" objects="1" scenarios="1"/>
  <mergeCells count="3">
    <mergeCell ref="AQ143:AY143"/>
    <mergeCell ref="AQ144:AY145"/>
    <mergeCell ref="G12:AU13"/>
  </mergeCells>
  <hyperlinks>
    <hyperlink ref="C145" r:id="rId1" xr:uid="{5505A995-BC57-41B4-AD12-9C064E1D4F74}"/>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af5a3b8-19fe-4aaf-8551-0b725c993cda"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92AA58A4A41B1F4CAE32AA5B340BDA7D" ma:contentTypeVersion="53" ma:contentTypeDescription="Create a new document." ma:contentTypeScope="" ma:versionID="320b9d43e7093fbf133725f544da5102">
  <xsd:schema xmlns:xsd="http://www.w3.org/2001/XMLSchema" xmlns:xs="http://www.w3.org/2001/XMLSchema" xmlns:p="http://schemas.microsoft.com/office/2006/metadata/properties" xmlns:ns1="http://schemas.microsoft.com/sharepoint/v3" xmlns:ns2="31dec9db-5195-47be-9e82-d05353a30672" xmlns:ns3="405923a6-f60e-469d-8560-ac7b1a3d2c54" targetNamespace="http://schemas.microsoft.com/office/2006/metadata/properties" ma:root="true" ma:fieldsID="7160e3216ea3391a9f29008ec3459a1d" ns1:_="" ns2:_="" ns3:_="">
    <xsd:import namespace="http://schemas.microsoft.com/sharepoint/v3"/>
    <xsd:import namespace="31dec9db-5195-47be-9e82-d05353a30672"/>
    <xsd:import namespace="405923a6-f60e-469d-8560-ac7b1a3d2c5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1dec9db-5195-47be-9e82-d05353a306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5923a6-f60e-469d-8560-ac7b1a3d2c5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F865C8-3943-4CED-BCBC-789758DB99C8}">
  <ds:schemaRefs>
    <ds:schemaRef ds:uri="Microsoft.SharePoint.Taxonomy.ContentTypeSync"/>
  </ds:schemaRefs>
</ds:datastoreItem>
</file>

<file path=customXml/itemProps2.xml><?xml version="1.0" encoding="utf-8"?>
<ds:datastoreItem xmlns:ds="http://schemas.openxmlformats.org/officeDocument/2006/customXml" ds:itemID="{FB3CA869-409E-45B6-B73D-BDBB36E2E0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dec9db-5195-47be-9e82-d05353a30672"/>
    <ds:schemaRef ds:uri="405923a6-f60e-469d-8560-ac7b1a3d2c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AE75DD-9A49-4970-82A1-92B436D38459}">
  <ds:schemaRefs>
    <ds:schemaRef ds:uri="http://purl.org/dc/terms/"/>
    <ds:schemaRef ds:uri="http://schemas.microsoft.com/office/2006/documentManagement/types"/>
    <ds:schemaRef ds:uri="http://schemas.microsoft.com/sharepoint/v3"/>
    <ds:schemaRef ds:uri="http://purl.org/dc/elements/1.1/"/>
    <ds:schemaRef ds:uri="http://schemas.microsoft.com/office/infopath/2007/PartnerControls"/>
    <ds:schemaRef ds:uri="http://schemas.openxmlformats.org/package/2006/metadata/core-properties"/>
    <ds:schemaRef ds:uri="405923a6-f60e-469d-8560-ac7b1a3d2c54"/>
    <ds:schemaRef ds:uri="31dec9db-5195-47be-9e82-d05353a30672"/>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C0070337-F772-4AC4-B894-F1770A718E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46</vt:i4>
      </vt:variant>
    </vt:vector>
  </HeadingPairs>
  <TitlesOfParts>
    <vt:vector size="65" baseType="lpstr">
      <vt:lpstr>CSV</vt:lpstr>
      <vt:lpstr>Summary</vt:lpstr>
      <vt:lpstr>Analysis</vt:lpstr>
      <vt:lpstr>Library</vt:lpstr>
      <vt:lpstr>EnSmPC</vt:lpstr>
      <vt:lpstr>DummyCopy</vt:lpstr>
      <vt:lpstr>WE</vt:lpstr>
      <vt:lpstr>OE</vt:lpstr>
      <vt:lpstr>TC</vt:lpstr>
      <vt:lpstr>PA</vt:lpstr>
      <vt:lpstr>CK</vt:lpstr>
      <vt:lpstr>MN</vt:lpstr>
      <vt:lpstr>MNT</vt:lpstr>
      <vt:lpstr>PP</vt:lpstr>
      <vt:lpstr>IE</vt:lpstr>
      <vt:lpstr>CM</vt:lpstr>
      <vt:lpstr>WP</vt:lpstr>
      <vt:lpstr>SR</vt:lpstr>
      <vt:lpstr>PCN</vt:lpstr>
      <vt:lpstr>ApplicationType</vt:lpstr>
      <vt:lpstr>AverageElectricRate</vt:lpstr>
      <vt:lpstr>BuildingConditions</vt:lpstr>
      <vt:lpstr>BuildingOwnership</vt:lpstr>
      <vt:lpstr>BuildingType</vt:lpstr>
      <vt:lpstr>BusinessClassification</vt:lpstr>
      <vt:lpstr>ConstructionType</vt:lpstr>
      <vt:lpstr>CustomerType</vt:lpstr>
      <vt:lpstr>CustomTab</vt:lpstr>
      <vt:lpstr>DiversifiedBEType</vt:lpstr>
      <vt:lpstr>EnergySmartChecklistTab</vt:lpstr>
      <vt:lpstr>HowDidYouHearAboutUs</vt:lpstr>
      <vt:lpstr>InteriorExteriorLightingTab</vt:lpstr>
      <vt:lpstr>IsAccountNumberAvailable</vt:lpstr>
      <vt:lpstr>IsThereAnEnergyModel</vt:lpstr>
      <vt:lpstr>IsThisADiversifiedBE?</vt:lpstr>
      <vt:lpstr>IsThisaPubliclyFundedInstitution</vt:lpstr>
      <vt:lpstr>JobSiteAddressQuestion</vt:lpstr>
      <vt:lpstr>JobSiteAvailableQuestion</vt:lpstr>
      <vt:lpstr>MeasureTabs</vt:lpstr>
      <vt:lpstr>MeetingNotes1Tab</vt:lpstr>
      <vt:lpstr>OfferingEligibilityTab</vt:lpstr>
      <vt:lpstr>PrescriptiveMeasuresList</vt:lpstr>
      <vt:lpstr>PrescriptiveTab</vt:lpstr>
      <vt:lpstr>MNT!Print_Area</vt:lpstr>
      <vt:lpstr>PCN!Print_Area</vt:lpstr>
      <vt:lpstr>PP!Print_Area</vt:lpstr>
      <vt:lpstr>SR!Print_Area</vt:lpstr>
      <vt:lpstr>ProgramApplicationTab</vt:lpstr>
      <vt:lpstr>ProgramEmail</vt:lpstr>
      <vt:lpstr>ProgramName</vt:lpstr>
      <vt:lpstr>ProgramNumber</vt:lpstr>
      <vt:lpstr>ProgramPropertyName</vt:lpstr>
      <vt:lpstr>ProgramVersion</vt:lpstr>
      <vt:lpstr>ProjectCompletionNoticeTab</vt:lpstr>
      <vt:lpstr>SummaryReportTab</vt:lpstr>
      <vt:lpstr>TableForBuildingConditions</vt:lpstr>
      <vt:lpstr>TableForCoolingHeatingIEFDandIEFE</vt:lpstr>
      <vt:lpstr>TableForCSVReference</vt:lpstr>
      <vt:lpstr>TableforIncentiveRatesandCaps</vt:lpstr>
      <vt:lpstr>TableForLPDAOHandCF</vt:lpstr>
      <vt:lpstr>TermsandConditionsTab</vt:lpstr>
      <vt:lpstr>USStates</vt:lpstr>
      <vt:lpstr>WaterHeaterType</vt:lpstr>
      <vt:lpstr>WelcomeTab</vt:lpstr>
      <vt:lpstr>WholeBuildingPerformancePathTab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Mobuayo Pedro-Egbe</dc:creator>
  <cp:lastModifiedBy>Kurtz, Spencer</cp:lastModifiedBy>
  <cp:lastPrinted>2020-06-29T17:13:49Z</cp:lastPrinted>
  <dcterms:created xsi:type="dcterms:W3CDTF">2020-05-12T12:10:12Z</dcterms:created>
  <dcterms:modified xsi:type="dcterms:W3CDTF">2020-08-06T01:17:08Z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0x01010092AA58A4A41B1F4CAE32AA5B340BDA7D</vt:lpwstr>
  </property>
</Properties>
</file>