
<file path=[Content_Types].xml><?xml version="1.0" encoding="utf-8"?>
<Types xmlns="http://schemas.openxmlformats.org/package/2006/content-types">
  <Default Extension="png" ContentType="image/png"/>
  <Default Extension="bin" ContentType="application/vnd.openxmlformats-officedocument.spreadsheetml.printerSettings"/>
  <Default Extension="svg" ContentType="image/svg+xml"/>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tables/table1.xml" ContentType="application/vnd.openxmlformats-officedocument.spreadsheetml.table+xml"/>
  <Override PartName="/xl/drawings/drawing12.xml" ContentType="application/vnd.openxmlformats-officedocument.drawing+xml"/>
  <Override PartName="/xl/ctrlProps/ctrlProp9.xml" ContentType="application/vnd.ms-excel.controlproperties+xml"/>
  <Override PartName="/xl/drawings/drawing13.xml" ContentType="application/vnd.openxmlformats-officedocument.drawing+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14.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codeName="{51196F13-6AD0-C1B8-E2B4-A1F9AE17003E}"/>
  <workbookPr showInkAnnotation="0" codeName="ThisWorkbook"/>
  <mc:AlternateContent xmlns:mc="http://schemas.openxmlformats.org/markup-compatibility/2006">
    <mc:Choice Requires="x15">
      <x15ac:absPath xmlns:x15ac="http://schemas.microsoft.com/office/spreadsheetml/2010/11/ac" url="C:\Users\mobuayo.pedroegbe\Desktop\"/>
    </mc:Choice>
  </mc:AlternateContent>
  <workbookProtection workbookAlgorithmName="SHA-512" workbookHashValue="ksvw54X/jfQUKXG73bPcNJr63/Y/w4xcaeEqCsWRUSW15Saioo7fxgD7KlXpUHuQVeb+PDM8Ui6tgJXPBI/FfA==" workbookSaltValue="iIItKiyQiawkX4wNWpc8Jw==" workbookSpinCount="100000" lockStructure="1"/>
  <bookViews>
    <workbookView showSheetTabs="0" xWindow="0" yWindow="0" windowWidth="24000" windowHeight="10965" tabRatio="917"/>
  </bookViews>
  <sheets>
    <sheet name="Instructions" sheetId="14" r:id="rId1"/>
    <sheet name="Project Information" sheetId="17" r:id="rId2"/>
    <sheet name="Measure Input" sheetId="2" r:id="rId3"/>
    <sheet name="PSD Summary" sheetId="18" state="hidden" r:id="rId4"/>
    <sheet name="GECO Outputs" sheetId="19" state="hidden" r:id="rId5"/>
    <sheet name="Lighting Savings" sheetId="3" state="hidden" r:id="rId6"/>
    <sheet name="Lighting Controls Savings" sheetId="4" state="hidden" r:id="rId7"/>
    <sheet name="HVAC Savings" sheetId="5" state="hidden" r:id="rId8"/>
    <sheet name="HVAC Controls Savings" sheetId="6" state="hidden" r:id="rId9"/>
    <sheet name="REC Savings" sheetId="7" state="hidden" r:id="rId10"/>
    <sheet name="Low-Flow Fixture Savings" sheetId="8" state="hidden" r:id="rId11"/>
    <sheet name="CKE Savings" sheetId="9" state="hidden" r:id="rId12"/>
    <sheet name="CPM Savings" sheetId="10" state="hidden" r:id="rId13"/>
    <sheet name="Incentive List" sheetId="13" state="hidden" r:id="rId14"/>
    <sheet name="Checklist" sheetId="11" r:id="rId15"/>
    <sheet name="Summary Report" sheetId="12" r:id="rId16"/>
    <sheet name="Logging Data" sheetId="20" state="hidden" r:id="rId17"/>
    <sheet name="Notes" sheetId="15" state="hidden" r:id="rId18"/>
  </sheets>
  <externalReferences>
    <externalReference r:id="rId19"/>
  </externalReferences>
  <definedNames>
    <definedName name="AnnualOperatingHours">'Lighting Savings'!$Q$19:$W$51</definedName>
    <definedName name="Building_Type">Notes!$S$2:$S$38</definedName>
    <definedName name="Cooling_Conditions">Notes!$S$46:$S$49</definedName>
    <definedName name="GECO_ELEC_RATIO">'GECO Outputs'!$C$2</definedName>
    <definedName name="Heating_Type">Notes!$S$50:$S$54</definedName>
    <definedName name="HVACSavings">'HVAC Savings'!$T$86:$AA$118</definedName>
    <definedName name="InteractiveEffects">'Lighting Savings'!$Q$59:$AL$66</definedName>
    <definedName name="LowFlowFixtureSaving">'Low-Flow Fixture Savings'!$AH$34:$AO$71</definedName>
    <definedName name="LowFlowFixtureSavings1">'Low-Flow Fixture Savings'!$Q$38:$X$75</definedName>
    <definedName name="Measure1_Age">[1]Summary_Post!$Q$4</definedName>
    <definedName name="Measure1_Comments">[1]Summary_Post!$T$4</definedName>
    <definedName name="Measure1_Cost">[1]Summary_Post!$D$4</definedName>
    <definedName name="Measure1_DemandSavings">[1]Summary_Post!$I$4</definedName>
    <definedName name="Measure1_Description">[1]Summary_Post!$S$4</definedName>
    <definedName name="Measure1_Efficiency">[1]Summary_Post!$N$4</definedName>
    <definedName name="Measure1_ElectricCostSavings">[1]Summary_Post!$J$4</definedName>
    <definedName name="Measure1_Incentive">[1]Summary_Post!$K$4</definedName>
    <definedName name="Measure1_kWhSavings">[1]Summary_Post!$H$4</definedName>
    <definedName name="Measure1_Payback">[1]Summary_Post!$L$4</definedName>
    <definedName name="Measure1_Quantity">[1]Summary_Post!$E$4</definedName>
    <definedName name="Measure1_Replaced">[1]Summary_Post!$R$4</definedName>
    <definedName name="Measure1_SerialNumber">[1]Summary_Post!$P$4</definedName>
    <definedName name="Measure1_ShortDescription">[1]Summary_Post!$F$4</definedName>
    <definedName name="Measure1_Size">[1]Summary_Post!$M$4</definedName>
    <definedName name="Measure1_Status">[1]Summary_Post!$G$4</definedName>
    <definedName name="Measure1_Type">[1]Summary_Post!$C$4</definedName>
    <definedName name="Measure1_UsefulLife">[1]Summary_Post!$O$4</definedName>
    <definedName name="Measure2_Comments">[1]Summary_Post!$T$5</definedName>
    <definedName name="Measure2_Cost">[1]Summary_Post!$D$5</definedName>
    <definedName name="Measure2_DemandSavings">[1]Summary_Post!$I$5</definedName>
    <definedName name="Measure2_Description">[1]Summary_Post!$S$5</definedName>
    <definedName name="Measure2_Efficiency">[1]Summary_Post!$N$5</definedName>
    <definedName name="Measure2_ElectricCostSavings">[1]Summary_Post!$J$5</definedName>
    <definedName name="Measure2_kWhSavings">[1]Summary_Post!$H$5</definedName>
    <definedName name="Measure2_Quantity">[1]Summary_Post!$E$5</definedName>
    <definedName name="Measure2_SerialNumber">[1]Summary_Post!$P$5</definedName>
    <definedName name="Measure2_ShortDescription">[1]Summary_Post!$F$5</definedName>
    <definedName name="Measure2_Size">[1]Summary_Post!$M$5</definedName>
    <definedName name="Measure2_Status">[1]Summary_Post!$G$5</definedName>
    <definedName name="Measure2_Type">[1]Summary_Post!$C$5</definedName>
    <definedName name="Measure2_UsefulLife">[1]Summary_Post!$O$5</definedName>
    <definedName name="PowerAdjustmentFactors">'Lighting Savings'!$Q$69:$X$78</definedName>
    <definedName name="Space_Conditions">Notes!$S$39:$S$45</definedName>
    <definedName name="Total_DemandSavings">[1]Summary_Post!$I$54</definedName>
    <definedName name="Total_ElectricCostSavings">[1]Summary_Post!$J$54</definedName>
    <definedName name="Total_Incentive">[1]Summary_Post!$K$54</definedName>
    <definedName name="Total_kWhSavings">[1]Summary_Post!$H$54</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E68" i="5" l="1"/>
  <c r="E77" i="5"/>
  <c r="E86" i="5"/>
  <c r="P86" i="5"/>
  <c r="P77" i="5"/>
  <c r="P68" i="5"/>
  <c r="P59" i="5"/>
  <c r="E45" i="5"/>
  <c r="E36" i="5"/>
  <c r="E27" i="5"/>
  <c r="E18" i="5"/>
  <c r="E9" i="5"/>
  <c r="E10" i="9" l="1"/>
  <c r="E9" i="9"/>
  <c r="K26" i="8"/>
  <c r="K24" i="8"/>
  <c r="K10" i="8"/>
  <c r="K8" i="8"/>
  <c r="V27" i="11"/>
  <c r="E65" i="7"/>
  <c r="K64" i="7" s="1"/>
  <c r="V23" i="11"/>
  <c r="V22" i="11"/>
  <c r="V21" i="11"/>
  <c r="V20" i="11"/>
  <c r="P87" i="5"/>
  <c r="P78" i="5"/>
  <c r="P69" i="5"/>
  <c r="P60" i="5"/>
  <c r="K63" i="7" l="1"/>
  <c r="E90" i="5" l="1"/>
  <c r="E81" i="5"/>
  <c r="E72" i="5"/>
  <c r="E63" i="5"/>
  <c r="E87" i="5"/>
  <c r="E78" i="5"/>
  <c r="E60" i="5"/>
  <c r="E69" i="5"/>
  <c r="AL33" i="2"/>
  <c r="AL32" i="2"/>
  <c r="AL31" i="2"/>
  <c r="AL30" i="2"/>
  <c r="P85" i="5"/>
  <c r="P76" i="5"/>
  <c r="P67" i="5"/>
  <c r="P58" i="5"/>
  <c r="A521" i="19" l="1"/>
  <c r="A520" i="19"/>
  <c r="A519" i="19"/>
  <c r="A518" i="19"/>
  <c r="A517" i="19"/>
  <c r="A516" i="19"/>
  <c r="A506" i="19"/>
  <c r="A505" i="19"/>
  <c r="A504" i="19"/>
  <c r="A503" i="19"/>
  <c r="A502" i="19"/>
  <c r="A501" i="19"/>
  <c r="A491" i="19"/>
  <c r="A490" i="19"/>
  <c r="A489" i="19"/>
  <c r="A488" i="19"/>
  <c r="A487" i="19"/>
  <c r="A486" i="19"/>
  <c r="A476" i="19"/>
  <c r="A475" i="19"/>
  <c r="A474" i="19"/>
  <c r="A473" i="19"/>
  <c r="A472" i="19"/>
  <c r="A471" i="19"/>
  <c r="A461" i="19"/>
  <c r="A460" i="19"/>
  <c r="A459" i="19"/>
  <c r="A458" i="19"/>
  <c r="A457" i="19"/>
  <c r="A456" i="19"/>
  <c r="A446" i="19"/>
  <c r="A445" i="19"/>
  <c r="A444" i="19"/>
  <c r="A443" i="19"/>
  <c r="A442" i="19"/>
  <c r="A441" i="19"/>
  <c r="A431" i="19"/>
  <c r="A430" i="19"/>
  <c r="A429" i="19"/>
  <c r="A428" i="19"/>
  <c r="A427" i="19"/>
  <c r="A426" i="19"/>
  <c r="A416" i="19"/>
  <c r="A415" i="19"/>
  <c r="A414" i="19"/>
  <c r="A413" i="19"/>
  <c r="A412" i="19"/>
  <c r="A411" i="19"/>
  <c r="A401" i="19"/>
  <c r="A400" i="19"/>
  <c r="A399" i="19"/>
  <c r="A398" i="19"/>
  <c r="A397" i="19"/>
  <c r="A396" i="19"/>
  <c r="A386" i="19"/>
  <c r="A385" i="19"/>
  <c r="A384" i="19"/>
  <c r="A383" i="19"/>
  <c r="A382" i="19"/>
  <c r="A381" i="19"/>
  <c r="A371" i="19"/>
  <c r="A370" i="19"/>
  <c r="A369" i="19"/>
  <c r="A368" i="19"/>
  <c r="A367" i="19"/>
  <c r="A366" i="19"/>
  <c r="A356" i="19"/>
  <c r="A355" i="19"/>
  <c r="A354" i="19"/>
  <c r="A353" i="19"/>
  <c r="A352" i="19"/>
  <c r="A351" i="19"/>
  <c r="A341" i="19"/>
  <c r="A340" i="19"/>
  <c r="A339" i="19"/>
  <c r="A338" i="19"/>
  <c r="A337" i="19"/>
  <c r="A336" i="19"/>
  <c r="A326" i="19"/>
  <c r="A325" i="19"/>
  <c r="A324" i="19"/>
  <c r="A323" i="19"/>
  <c r="A322" i="19"/>
  <c r="A321" i="19"/>
  <c r="A311" i="19"/>
  <c r="A310" i="19"/>
  <c r="A309" i="19"/>
  <c r="A308" i="19"/>
  <c r="A307" i="19"/>
  <c r="A306" i="19"/>
  <c r="A296" i="19"/>
  <c r="A295" i="19"/>
  <c r="A294" i="19"/>
  <c r="A293" i="19"/>
  <c r="A292" i="19"/>
  <c r="A291" i="19"/>
  <c r="A281" i="19"/>
  <c r="A280" i="19"/>
  <c r="A279" i="19"/>
  <c r="A278" i="19"/>
  <c r="A277" i="19"/>
  <c r="A276" i="19"/>
  <c r="A266" i="19"/>
  <c r="A265" i="19"/>
  <c r="A264" i="19"/>
  <c r="A263" i="19"/>
  <c r="A262" i="19"/>
  <c r="A261" i="19"/>
  <c r="A251" i="19"/>
  <c r="A250" i="19"/>
  <c r="A249" i="19"/>
  <c r="A248" i="19"/>
  <c r="A247" i="19"/>
  <c r="A246" i="19"/>
  <c r="A236" i="19"/>
  <c r="A235" i="19"/>
  <c r="A234" i="19"/>
  <c r="A233" i="19"/>
  <c r="A232" i="19"/>
  <c r="A231" i="19"/>
  <c r="A221" i="19"/>
  <c r="A220" i="19"/>
  <c r="A219" i="19"/>
  <c r="A218" i="19"/>
  <c r="A217" i="19"/>
  <c r="A216" i="19"/>
  <c r="A206" i="19"/>
  <c r="A205" i="19"/>
  <c r="A204" i="19"/>
  <c r="A203" i="19"/>
  <c r="A202" i="19"/>
  <c r="A201" i="19"/>
  <c r="A191" i="19"/>
  <c r="A190" i="19"/>
  <c r="A189" i="19"/>
  <c r="A188" i="19"/>
  <c r="A187" i="19"/>
  <c r="A186" i="19"/>
  <c r="A176" i="19"/>
  <c r="A175" i="19"/>
  <c r="A174" i="19"/>
  <c r="A173" i="19"/>
  <c r="A172" i="19"/>
  <c r="A171" i="19"/>
  <c r="A161" i="19"/>
  <c r="A160" i="19"/>
  <c r="A159" i="19"/>
  <c r="A158" i="19"/>
  <c r="A157" i="19"/>
  <c r="A156" i="19"/>
  <c r="A146" i="19"/>
  <c r="A145" i="19"/>
  <c r="A144" i="19"/>
  <c r="A143" i="19"/>
  <c r="A142" i="19"/>
  <c r="A141" i="19"/>
  <c r="A131" i="19"/>
  <c r="A130" i="19"/>
  <c r="A129" i="19"/>
  <c r="A128" i="19"/>
  <c r="A127" i="19"/>
  <c r="A126" i="19"/>
  <c r="A116" i="19"/>
  <c r="A115" i="19"/>
  <c r="A114" i="19"/>
  <c r="A113" i="19"/>
  <c r="A112" i="19"/>
  <c r="A111" i="19"/>
  <c r="A101" i="19"/>
  <c r="A100" i="19"/>
  <c r="A99" i="19"/>
  <c r="A98" i="19"/>
  <c r="A97" i="19"/>
  <c r="A96" i="19"/>
  <c r="A86" i="19"/>
  <c r="A85" i="19"/>
  <c r="A84" i="19"/>
  <c r="A83" i="19"/>
  <c r="A82" i="19"/>
  <c r="A81" i="19"/>
  <c r="A71" i="19"/>
  <c r="A70" i="19"/>
  <c r="A69" i="19"/>
  <c r="A68" i="19"/>
  <c r="A67" i="19"/>
  <c r="A66" i="19"/>
  <c r="A56" i="19"/>
  <c r="A55" i="19"/>
  <c r="A54" i="19"/>
  <c r="A53" i="19"/>
  <c r="A52" i="19"/>
  <c r="A51" i="19"/>
  <c r="A41" i="19"/>
  <c r="A40" i="19"/>
  <c r="A39" i="19"/>
  <c r="A38" i="19"/>
  <c r="A37" i="19"/>
  <c r="A36" i="19"/>
  <c r="A26" i="19"/>
  <c r="A25" i="19"/>
  <c r="A24" i="19"/>
  <c r="A23" i="19"/>
  <c r="A22" i="19"/>
  <c r="A21" i="19"/>
  <c r="B11" i="19"/>
  <c r="AL62" i="2" l="1"/>
  <c r="AL58" i="2"/>
  <c r="AL57" i="2"/>
  <c r="AL56" i="2"/>
  <c r="AL55" i="2"/>
  <c r="AL54" i="2"/>
  <c r="AL53" i="2"/>
  <c r="AL49" i="2"/>
  <c r="AL48" i="2"/>
  <c r="AL42" i="2"/>
  <c r="AL44" i="2"/>
  <c r="AL25" i="2"/>
  <c r="AL43" i="2"/>
  <c r="AL41" i="2"/>
  <c r="AL37" i="2"/>
  <c r="AL16" i="2"/>
  <c r="AL28" i="2"/>
  <c r="AL27" i="2"/>
  <c r="AL26" i="2"/>
  <c r="AL20" i="2"/>
  <c r="AL19" i="2"/>
  <c r="AL18" i="2"/>
  <c r="AL17" i="2"/>
  <c r="AL15" i="2"/>
  <c r="AL11" i="2"/>
  <c r="AL10" i="2"/>
  <c r="G510" i="19" l="1"/>
  <c r="G495" i="19"/>
  <c r="G480" i="19"/>
  <c r="G465" i="19"/>
  <c r="G450" i="19"/>
  <c r="G435" i="19"/>
  <c r="G420" i="19"/>
  <c r="G405" i="19"/>
  <c r="G390" i="19"/>
  <c r="G375" i="19"/>
  <c r="G360" i="19"/>
  <c r="G345" i="19"/>
  <c r="G330" i="19"/>
  <c r="G315" i="19"/>
  <c r="G300" i="19"/>
  <c r="G285" i="19"/>
  <c r="G270" i="19"/>
  <c r="G255" i="19"/>
  <c r="G240" i="19"/>
  <c r="G225" i="19"/>
  <c r="G210" i="19"/>
  <c r="G195" i="19"/>
  <c r="G180" i="19"/>
  <c r="G165" i="19"/>
  <c r="G150" i="19"/>
  <c r="G135" i="19"/>
  <c r="G120" i="19"/>
  <c r="G105" i="19"/>
  <c r="G90" i="19"/>
  <c r="G75" i="19"/>
  <c r="G60" i="19"/>
  <c r="G45" i="19"/>
  <c r="G30" i="19"/>
  <c r="G15" i="19"/>
  <c r="E510" i="19"/>
  <c r="E495" i="19"/>
  <c r="E480" i="19"/>
  <c r="E465" i="19"/>
  <c r="E450" i="19"/>
  <c r="E435" i="19"/>
  <c r="E420" i="19"/>
  <c r="E405" i="19"/>
  <c r="E390" i="19"/>
  <c r="E375" i="19"/>
  <c r="E360" i="19"/>
  <c r="E345" i="19"/>
  <c r="E330" i="19"/>
  <c r="E300" i="19"/>
  <c r="E315" i="19"/>
  <c r="E285" i="19"/>
  <c r="E270" i="19"/>
  <c r="E255" i="19"/>
  <c r="E240" i="19"/>
  <c r="E225" i="19"/>
  <c r="E210" i="19"/>
  <c r="E195" i="19"/>
  <c r="E180" i="19"/>
  <c r="E165" i="19"/>
  <c r="E150" i="19"/>
  <c r="E135" i="19"/>
  <c r="E120" i="19"/>
  <c r="E105" i="19"/>
  <c r="E90" i="19"/>
  <c r="E75" i="19"/>
  <c r="E60" i="19"/>
  <c r="E45" i="19"/>
  <c r="E30" i="19"/>
  <c r="E15" i="19"/>
  <c r="C11" i="19"/>
  <c r="B268" i="19"/>
  <c r="B283" i="19"/>
  <c r="B298" i="19"/>
  <c r="B313" i="19"/>
  <c r="B328" i="19"/>
  <c r="B343" i="19"/>
  <c r="B358" i="19"/>
  <c r="B373" i="19"/>
  <c r="B388" i="19"/>
  <c r="B403" i="19"/>
  <c r="B418" i="19"/>
  <c r="B433" i="19"/>
  <c r="B448" i="19"/>
  <c r="B463" i="19"/>
  <c r="B478" i="19"/>
  <c r="B493" i="19"/>
  <c r="B508" i="19"/>
  <c r="F510" i="19"/>
  <c r="F495" i="19"/>
  <c r="F480" i="19"/>
  <c r="F465" i="19"/>
  <c r="F450" i="19"/>
  <c r="F435" i="19"/>
  <c r="F420" i="19"/>
  <c r="F405" i="19"/>
  <c r="F390" i="19"/>
  <c r="F375" i="19"/>
  <c r="F360" i="19"/>
  <c r="F345" i="19"/>
  <c r="F330" i="19"/>
  <c r="F315" i="19"/>
  <c r="F300" i="19"/>
  <c r="F285" i="19"/>
  <c r="F270" i="19"/>
  <c r="F255" i="19"/>
  <c r="D521" i="19"/>
  <c r="D520" i="19"/>
  <c r="D519" i="19"/>
  <c r="D518" i="19"/>
  <c r="D517" i="19"/>
  <c r="D516" i="19"/>
  <c r="B510" i="19"/>
  <c r="D506" i="19"/>
  <c r="D505" i="19"/>
  <c r="D504" i="19"/>
  <c r="D503" i="19"/>
  <c r="D502" i="19"/>
  <c r="D501" i="19"/>
  <c r="B495" i="19"/>
  <c r="D491" i="19"/>
  <c r="D490" i="19"/>
  <c r="D489" i="19"/>
  <c r="D488" i="19"/>
  <c r="D487" i="19"/>
  <c r="D486" i="19"/>
  <c r="B480" i="19"/>
  <c r="D476" i="19"/>
  <c r="D475" i="19"/>
  <c r="D474" i="19"/>
  <c r="D473" i="19"/>
  <c r="D472" i="19"/>
  <c r="D471" i="19"/>
  <c r="B465" i="19"/>
  <c r="D461" i="19"/>
  <c r="D460" i="19"/>
  <c r="D459" i="19"/>
  <c r="D458" i="19"/>
  <c r="D457" i="19"/>
  <c r="D456" i="19"/>
  <c r="B450" i="19"/>
  <c r="D446" i="19"/>
  <c r="D445" i="19"/>
  <c r="D444" i="19"/>
  <c r="D443" i="19"/>
  <c r="D442" i="19"/>
  <c r="D441" i="19"/>
  <c r="B435" i="19"/>
  <c r="D431" i="19"/>
  <c r="D430" i="19"/>
  <c r="D429" i="19"/>
  <c r="D428" i="19"/>
  <c r="D427" i="19"/>
  <c r="D426" i="19"/>
  <c r="B420" i="19"/>
  <c r="D416" i="19"/>
  <c r="D415" i="19"/>
  <c r="D414" i="19"/>
  <c r="D413" i="19"/>
  <c r="D412" i="19"/>
  <c r="D411" i="19"/>
  <c r="B405" i="19"/>
  <c r="D401" i="19"/>
  <c r="D400" i="19"/>
  <c r="D399" i="19"/>
  <c r="D398" i="19"/>
  <c r="D397" i="19"/>
  <c r="D396" i="19"/>
  <c r="B390" i="19"/>
  <c r="D386" i="19"/>
  <c r="D385" i="19"/>
  <c r="D384" i="19"/>
  <c r="D383" i="19"/>
  <c r="D382" i="19"/>
  <c r="D381" i="19"/>
  <c r="B375" i="19"/>
  <c r="D371" i="19"/>
  <c r="D370" i="19"/>
  <c r="D369" i="19"/>
  <c r="D368" i="19"/>
  <c r="D367" i="19"/>
  <c r="D366" i="19"/>
  <c r="B360" i="19"/>
  <c r="D356" i="19"/>
  <c r="D355" i="19"/>
  <c r="D354" i="19"/>
  <c r="D353" i="19"/>
  <c r="D352" i="19"/>
  <c r="D351" i="19"/>
  <c r="B345" i="19"/>
  <c r="D341" i="19"/>
  <c r="D340" i="19"/>
  <c r="D339" i="19"/>
  <c r="D338" i="19"/>
  <c r="D337" i="19"/>
  <c r="D336" i="19"/>
  <c r="B330" i="19"/>
  <c r="D326" i="19"/>
  <c r="D325" i="19"/>
  <c r="D324" i="19"/>
  <c r="D323" i="19"/>
  <c r="D322" i="19"/>
  <c r="D321" i="19"/>
  <c r="B315" i="19"/>
  <c r="D311" i="19"/>
  <c r="D310" i="19"/>
  <c r="D309" i="19"/>
  <c r="D308" i="19"/>
  <c r="D307" i="19"/>
  <c r="D306" i="19"/>
  <c r="B300" i="19"/>
  <c r="D296" i="19"/>
  <c r="D295" i="19"/>
  <c r="D294" i="19"/>
  <c r="D293" i="19"/>
  <c r="D292" i="19"/>
  <c r="D291" i="19"/>
  <c r="B285" i="19"/>
  <c r="D281" i="19"/>
  <c r="D280" i="19"/>
  <c r="D279" i="19"/>
  <c r="D278" i="19"/>
  <c r="D277" i="19"/>
  <c r="D276" i="19"/>
  <c r="B270" i="19"/>
  <c r="D266" i="19"/>
  <c r="D265" i="19"/>
  <c r="D264" i="19"/>
  <c r="D263" i="19"/>
  <c r="D262" i="19"/>
  <c r="D261" i="19"/>
  <c r="B255" i="19"/>
  <c r="B238" i="19" l="1"/>
  <c r="B223" i="19"/>
  <c r="F240" i="19"/>
  <c r="F225" i="19"/>
  <c r="B208" i="19"/>
  <c r="F210" i="19"/>
  <c r="B193" i="19"/>
  <c r="F195" i="19"/>
  <c r="B178" i="19"/>
  <c r="F180" i="19"/>
  <c r="B163" i="19"/>
  <c r="F165" i="19"/>
  <c r="B148" i="19"/>
  <c r="F150" i="19"/>
  <c r="B133" i="19"/>
  <c r="F135" i="19"/>
  <c r="B118" i="19"/>
  <c r="F120" i="19"/>
  <c r="F105" i="19"/>
  <c r="F90" i="19"/>
  <c r="B103" i="19"/>
  <c r="B88" i="19"/>
  <c r="F75" i="19"/>
  <c r="F60" i="19"/>
  <c r="F45" i="19"/>
  <c r="F30" i="19"/>
  <c r="F15" i="19"/>
  <c r="D251" i="19"/>
  <c r="D250" i="19"/>
  <c r="D249" i="19"/>
  <c r="D248" i="19"/>
  <c r="D247" i="19"/>
  <c r="D246" i="19"/>
  <c r="B240" i="19"/>
  <c r="D236" i="19"/>
  <c r="D235" i="19"/>
  <c r="D234" i="19"/>
  <c r="D233" i="19"/>
  <c r="D232" i="19"/>
  <c r="D231" i="19"/>
  <c r="B225" i="19"/>
  <c r="D221" i="19"/>
  <c r="D220" i="19"/>
  <c r="D219" i="19"/>
  <c r="D218" i="19"/>
  <c r="D217" i="19"/>
  <c r="D216" i="19"/>
  <c r="B210" i="19"/>
  <c r="D206" i="19"/>
  <c r="D205" i="19"/>
  <c r="D204" i="19"/>
  <c r="D203" i="19"/>
  <c r="D202" i="19"/>
  <c r="D201" i="19"/>
  <c r="B195" i="19"/>
  <c r="D191" i="19"/>
  <c r="D190" i="19"/>
  <c r="D189" i="19"/>
  <c r="D188" i="19"/>
  <c r="D187" i="19"/>
  <c r="D186" i="19"/>
  <c r="B180" i="19"/>
  <c r="D176" i="19"/>
  <c r="D175" i="19"/>
  <c r="D174" i="19"/>
  <c r="D173" i="19"/>
  <c r="D172" i="19"/>
  <c r="D171" i="19"/>
  <c r="B165" i="19"/>
  <c r="D161" i="19"/>
  <c r="D160" i="19"/>
  <c r="D159" i="19"/>
  <c r="D158" i="19"/>
  <c r="D157" i="19"/>
  <c r="D156" i="19"/>
  <c r="B150" i="19"/>
  <c r="D146" i="19"/>
  <c r="D145" i="19"/>
  <c r="D144" i="19"/>
  <c r="D143" i="19"/>
  <c r="D142" i="19"/>
  <c r="D141" i="19"/>
  <c r="B135" i="19"/>
  <c r="D131" i="19"/>
  <c r="D130" i="19"/>
  <c r="D129" i="19"/>
  <c r="D128" i="19"/>
  <c r="D127" i="19"/>
  <c r="D126" i="19"/>
  <c r="B120" i="19"/>
  <c r="D116" i="19"/>
  <c r="D115" i="19"/>
  <c r="D114" i="19"/>
  <c r="D113" i="19"/>
  <c r="D112" i="19"/>
  <c r="D111" i="19"/>
  <c r="B105" i="19"/>
  <c r="D101" i="19"/>
  <c r="D100" i="19"/>
  <c r="D99" i="19"/>
  <c r="D98" i="19"/>
  <c r="D97" i="19"/>
  <c r="D96" i="19"/>
  <c r="B90" i="19"/>
  <c r="D86" i="19"/>
  <c r="D85" i="19"/>
  <c r="D84" i="19"/>
  <c r="D83" i="19"/>
  <c r="D82" i="19"/>
  <c r="D81" i="19"/>
  <c r="B75" i="19"/>
  <c r="D71" i="19"/>
  <c r="D70" i="19"/>
  <c r="D69" i="19"/>
  <c r="D68" i="19"/>
  <c r="D67" i="19"/>
  <c r="D66" i="19"/>
  <c r="B60" i="19"/>
  <c r="D56" i="19"/>
  <c r="D55" i="19"/>
  <c r="D54" i="19"/>
  <c r="D53" i="19"/>
  <c r="D52" i="19"/>
  <c r="D51" i="19"/>
  <c r="B45" i="19"/>
  <c r="D41" i="19"/>
  <c r="D40" i="19"/>
  <c r="D39" i="19"/>
  <c r="D38" i="19"/>
  <c r="D37" i="19"/>
  <c r="D36" i="19"/>
  <c r="B30" i="19"/>
  <c r="D26" i="19"/>
  <c r="D25" i="19"/>
  <c r="D24" i="19"/>
  <c r="D23" i="19"/>
  <c r="D22" i="19"/>
  <c r="D21" i="19"/>
  <c r="B15" i="19"/>
  <c r="C28" i="19"/>
  <c r="C43" i="19" s="1"/>
  <c r="C58" i="19" s="1"/>
  <c r="C73" i="19" s="1"/>
  <c r="C88" i="19" s="1"/>
  <c r="C103" i="19" s="1"/>
  <c r="C118" i="19" s="1"/>
  <c r="C133" i="19" s="1"/>
  <c r="C148" i="19" s="1"/>
  <c r="C163" i="19" s="1"/>
  <c r="C178" i="19" s="1"/>
  <c r="C193" i="19" s="1"/>
  <c r="C208" i="19" s="1"/>
  <c r="C223" i="19" s="1"/>
  <c r="C238" i="19" s="1"/>
  <c r="C253" i="19" s="1"/>
  <c r="C268" i="19" s="1"/>
  <c r="C283" i="19" s="1"/>
  <c r="C298" i="19" s="1"/>
  <c r="C313" i="19" s="1"/>
  <c r="C328" i="19" s="1"/>
  <c r="C343" i="19" s="1"/>
  <c r="C358" i="19" s="1"/>
  <c r="C373" i="19" s="1"/>
  <c r="C388" i="19" s="1"/>
  <c r="C403" i="19" s="1"/>
  <c r="C418" i="19" s="1"/>
  <c r="C433" i="19" s="1"/>
  <c r="C448" i="19" s="1"/>
  <c r="C463" i="19" s="1"/>
  <c r="C478" i="19" s="1"/>
  <c r="C493" i="19" s="1"/>
  <c r="C508" i="19" s="1"/>
  <c r="D43" i="18" l="1"/>
  <c r="D42" i="18"/>
  <c r="D41" i="18"/>
  <c r="D40" i="18"/>
  <c r="D39" i="18"/>
  <c r="D38" i="18"/>
  <c r="D37" i="18"/>
  <c r="D36" i="18"/>
  <c r="D35" i="18"/>
  <c r="D34" i="18"/>
  <c r="D33" i="18"/>
  <c r="D32" i="18"/>
  <c r="D31" i="18"/>
  <c r="D30" i="18"/>
  <c r="D29" i="18"/>
  <c r="D28" i="18"/>
  <c r="D27" i="18"/>
  <c r="D26" i="18"/>
  <c r="D20" i="18"/>
  <c r="D19" i="18"/>
  <c r="D18" i="18"/>
  <c r="D17" i="18"/>
  <c r="D16" i="18"/>
  <c r="D15" i="18"/>
  <c r="D14" i="18"/>
  <c r="D13" i="18"/>
  <c r="D12" i="18"/>
  <c r="D11" i="18"/>
  <c r="D10" i="18"/>
  <c r="D9" i="18"/>
  <c r="D8" i="18"/>
  <c r="D7" i="18"/>
  <c r="D6" i="18"/>
  <c r="D5" i="18"/>
  <c r="H43" i="18"/>
  <c r="H42" i="18"/>
  <c r="I42" i="18" s="1"/>
  <c r="A507" i="19" s="1"/>
  <c r="H41" i="18"/>
  <c r="I41" i="18" s="1"/>
  <c r="A492" i="19" s="1"/>
  <c r="H40" i="18"/>
  <c r="I40" i="18" s="1"/>
  <c r="A477" i="19" s="1"/>
  <c r="H39" i="18"/>
  <c r="I39" i="18" s="1"/>
  <c r="A462" i="19" s="1"/>
  <c r="H38" i="18"/>
  <c r="H37" i="18"/>
  <c r="I37" i="18" s="1"/>
  <c r="A432" i="19" s="1"/>
  <c r="H36" i="18"/>
  <c r="I36" i="18" s="1"/>
  <c r="A417" i="19" s="1"/>
  <c r="H35" i="18"/>
  <c r="I35" i="18" s="1"/>
  <c r="A402" i="19" s="1"/>
  <c r="H34" i="18"/>
  <c r="I34" i="18" s="1"/>
  <c r="A387" i="19" s="1"/>
  <c r="H33" i="18"/>
  <c r="H32" i="18"/>
  <c r="I32" i="18" s="1"/>
  <c r="A357" i="19" s="1"/>
  <c r="H31" i="18"/>
  <c r="I31" i="18" s="1"/>
  <c r="A342" i="19" s="1"/>
  <c r="H30" i="18"/>
  <c r="I30" i="18" s="1"/>
  <c r="A327" i="19" s="1"/>
  <c r="H29" i="18"/>
  <c r="H28" i="18"/>
  <c r="H27" i="18"/>
  <c r="H26" i="18"/>
  <c r="H20" i="18"/>
  <c r="I20" i="18" s="1"/>
  <c r="A252" i="19" s="1"/>
  <c r="H19" i="18"/>
  <c r="I19" i="18" s="1"/>
  <c r="A237" i="19" s="1"/>
  <c r="H18" i="18"/>
  <c r="I18" i="18" s="1"/>
  <c r="A222" i="19" s="1"/>
  <c r="H17" i="18"/>
  <c r="I17" i="18" s="1"/>
  <c r="A207" i="19" s="1"/>
  <c r="H15" i="18"/>
  <c r="I15" i="18" s="1"/>
  <c r="A177" i="19" s="1"/>
  <c r="H14" i="18"/>
  <c r="I14" i="18" s="1"/>
  <c r="A162" i="19" s="1"/>
  <c r="H13" i="18"/>
  <c r="I13" i="18" s="1"/>
  <c r="A147" i="19" s="1"/>
  <c r="H12" i="18"/>
  <c r="I12" i="18" s="1"/>
  <c r="A132" i="19" s="1"/>
  <c r="H11" i="18"/>
  <c r="I11" i="18" s="1"/>
  <c r="A117" i="19" s="1"/>
  <c r="H10" i="18"/>
  <c r="I10" i="18" s="1"/>
  <c r="A102" i="19" s="1"/>
  <c r="H9" i="18"/>
  <c r="I9" i="18" s="1"/>
  <c r="A87" i="19" s="1"/>
  <c r="H8" i="18"/>
  <c r="I8" i="18" s="1"/>
  <c r="A72" i="19" s="1"/>
  <c r="D387" i="19" l="1"/>
  <c r="D477" i="19"/>
  <c r="D327" i="19"/>
  <c r="D507" i="19"/>
  <c r="D342" i="19"/>
  <c r="D462" i="19"/>
  <c r="D357" i="19"/>
  <c r="D432" i="19"/>
  <c r="D492" i="19"/>
  <c r="D87" i="19"/>
  <c r="D417" i="19"/>
  <c r="D147" i="19"/>
  <c r="D207" i="19"/>
  <c r="D102" i="19"/>
  <c r="D162" i="19"/>
  <c r="D222" i="19"/>
  <c r="D402" i="19"/>
  <c r="D117" i="19"/>
  <c r="D177" i="19"/>
  <c r="D237" i="19"/>
  <c r="D72" i="19"/>
  <c r="D132" i="19"/>
  <c r="D252" i="19"/>
  <c r="D285" i="19"/>
  <c r="A285" i="19"/>
  <c r="D300" i="19"/>
  <c r="A300" i="19"/>
  <c r="D255" i="19"/>
  <c r="A255" i="19"/>
  <c r="D270" i="19"/>
  <c r="A270" i="19"/>
  <c r="D315" i="19"/>
  <c r="A315" i="19"/>
  <c r="D345" i="19"/>
  <c r="A345" i="19"/>
  <c r="A360" i="19"/>
  <c r="D360" i="19"/>
  <c r="D375" i="19"/>
  <c r="A375" i="19"/>
  <c r="D330" i="19"/>
  <c r="A330" i="19"/>
  <c r="D405" i="19"/>
  <c r="A405" i="19"/>
  <c r="D390" i="19"/>
  <c r="A390" i="19"/>
  <c r="A420" i="19"/>
  <c r="D420" i="19"/>
  <c r="A480" i="19"/>
  <c r="D480" i="19"/>
  <c r="D465" i="19"/>
  <c r="A465" i="19"/>
  <c r="D435" i="19"/>
  <c r="A435" i="19"/>
  <c r="D495" i="19"/>
  <c r="A495" i="19"/>
  <c r="D450" i="19"/>
  <c r="A450" i="19"/>
  <c r="A510" i="19"/>
  <c r="D510" i="19"/>
  <c r="A90" i="19"/>
  <c r="D90" i="19"/>
  <c r="D45" i="19"/>
  <c r="A45" i="19"/>
  <c r="D105" i="19"/>
  <c r="A105" i="19"/>
  <c r="D165" i="19"/>
  <c r="A165" i="19"/>
  <c r="D225" i="19"/>
  <c r="A225" i="19"/>
  <c r="A30" i="19"/>
  <c r="D30" i="19"/>
  <c r="A210" i="19"/>
  <c r="D210" i="19"/>
  <c r="A60" i="19"/>
  <c r="D60" i="19"/>
  <c r="A120" i="19"/>
  <c r="D120" i="19"/>
  <c r="A180" i="19"/>
  <c r="D180" i="19"/>
  <c r="A240" i="19"/>
  <c r="D240" i="19"/>
  <c r="A150" i="19"/>
  <c r="D150" i="19"/>
  <c r="A15" i="19"/>
  <c r="D15" i="19"/>
  <c r="A75" i="19"/>
  <c r="D75" i="19"/>
  <c r="A135" i="19"/>
  <c r="D135" i="19"/>
  <c r="A195" i="19"/>
  <c r="D195" i="19"/>
  <c r="H19" i="12"/>
  <c r="C19" i="12"/>
  <c r="H16" i="12"/>
  <c r="C16" i="12"/>
  <c r="H14" i="12"/>
  <c r="V29" i="11"/>
  <c r="O29" i="11"/>
  <c r="V28" i="11"/>
  <c r="O28" i="11"/>
  <c r="V26" i="11"/>
  <c r="V25" i="11"/>
  <c r="O25" i="11"/>
  <c r="V24" i="11"/>
  <c r="O24" i="11"/>
  <c r="O23" i="11"/>
  <c r="O22" i="11"/>
  <c r="O21" i="11"/>
  <c r="O20" i="11"/>
  <c r="V19" i="11"/>
  <c r="V18" i="11"/>
  <c r="V17" i="11"/>
  <c r="O17" i="11"/>
  <c r="V16" i="11"/>
  <c r="O16" i="11"/>
  <c r="V15" i="11"/>
  <c r="O15" i="11"/>
  <c r="V14" i="11"/>
  <c r="O14" i="11"/>
  <c r="V13" i="11"/>
  <c r="O13" i="11"/>
  <c r="V12" i="11"/>
  <c r="AD11" i="11"/>
  <c r="V11" i="11"/>
  <c r="AD10" i="11"/>
  <c r="V10" i="11"/>
  <c r="O10" i="11"/>
  <c r="AD9" i="11"/>
  <c r="V9" i="11"/>
  <c r="O9" i="11"/>
  <c r="AD8" i="11"/>
  <c r="V8" i="11"/>
  <c r="O8" i="11"/>
  <c r="AD7" i="11"/>
  <c r="V7" i="11"/>
  <c r="O7" i="11"/>
  <c r="AD6" i="11"/>
  <c r="V6" i="11"/>
  <c r="O6" i="11"/>
  <c r="AD5" i="11"/>
  <c r="V5" i="11"/>
  <c r="O5" i="11"/>
  <c r="AD4" i="11"/>
  <c r="V4" i="11"/>
  <c r="O4" i="11"/>
  <c r="F37" i="13"/>
  <c r="F36" i="13"/>
  <c r="F35" i="13"/>
  <c r="F34" i="13"/>
  <c r="AF56" i="2" s="1"/>
  <c r="F33" i="13"/>
  <c r="F32" i="13"/>
  <c r="F31" i="13"/>
  <c r="AF53" i="2" s="1"/>
  <c r="F30" i="13"/>
  <c r="F29" i="13"/>
  <c r="F28" i="13"/>
  <c r="F27" i="13"/>
  <c r="F26" i="13"/>
  <c r="AF42" i="2" s="1"/>
  <c r="F25" i="13"/>
  <c r="F24" i="13"/>
  <c r="F23" i="13"/>
  <c r="AF33" i="2" s="1"/>
  <c r="F22" i="13"/>
  <c r="AF32" i="2" s="1"/>
  <c r="F21" i="13"/>
  <c r="AF31" i="2" s="1"/>
  <c r="F20" i="13"/>
  <c r="AF30" i="2" s="1"/>
  <c r="F19" i="13"/>
  <c r="AF28" i="2" s="1"/>
  <c r="F18" i="13"/>
  <c r="AF27" i="2" s="1"/>
  <c r="F17" i="13"/>
  <c r="F16" i="13"/>
  <c r="AF25" i="2" s="1"/>
  <c r="F15" i="13"/>
  <c r="AF24" i="2" s="1"/>
  <c r="F14" i="13"/>
  <c r="AF20" i="2" s="1"/>
  <c r="F13" i="13"/>
  <c r="F12" i="13"/>
  <c r="F11" i="13"/>
  <c r="F10" i="13"/>
  <c r="AF16" i="2" s="1"/>
  <c r="F9" i="13"/>
  <c r="F8" i="13"/>
  <c r="F7" i="13"/>
  <c r="AF10" i="2" s="1"/>
  <c r="F6" i="13"/>
  <c r="AF9" i="2" s="1"/>
  <c r="F5" i="13"/>
  <c r="F4" i="13"/>
  <c r="E9" i="10"/>
  <c r="K9" i="10" s="1"/>
  <c r="AJ62" i="2" s="1"/>
  <c r="F43" i="18" s="1"/>
  <c r="K513" i="19" s="1"/>
  <c r="K8" i="10"/>
  <c r="AH62" i="2" s="1"/>
  <c r="E43" i="18" s="1"/>
  <c r="A513" i="19" s="1"/>
  <c r="E8" i="10"/>
  <c r="K73" i="9"/>
  <c r="AJ58" i="2" s="1"/>
  <c r="F42" i="18" s="1"/>
  <c r="K498" i="19" s="1"/>
  <c r="E73" i="9"/>
  <c r="K72" i="9"/>
  <c r="AH58" i="2" s="1"/>
  <c r="E42" i="18" s="1"/>
  <c r="A498" i="19" s="1"/>
  <c r="E72" i="9"/>
  <c r="K63" i="9"/>
  <c r="AJ56" i="2" s="1"/>
  <c r="F40" i="18" s="1"/>
  <c r="K468" i="19" s="1"/>
  <c r="E63" i="9"/>
  <c r="K62" i="9"/>
  <c r="AH57" i="2" s="1"/>
  <c r="E41" i="18" s="1"/>
  <c r="A483" i="19" s="1"/>
  <c r="E62" i="9"/>
  <c r="K50" i="9"/>
  <c r="E50" i="9"/>
  <c r="K49" i="9"/>
  <c r="AH56" i="2" s="1"/>
  <c r="E40" i="18" s="1"/>
  <c r="A468" i="19" s="1"/>
  <c r="E49" i="9"/>
  <c r="K35" i="9"/>
  <c r="AJ55" i="2" s="1"/>
  <c r="F39" i="18" s="1"/>
  <c r="K453" i="19" s="1"/>
  <c r="E35" i="9"/>
  <c r="K34" i="9"/>
  <c r="AH55" i="2" s="1"/>
  <c r="E39" i="18" s="1"/>
  <c r="A453" i="19" s="1"/>
  <c r="E34" i="9"/>
  <c r="K22" i="9"/>
  <c r="AJ54" i="2" s="1"/>
  <c r="F38" i="18" s="1"/>
  <c r="K438" i="19" s="1"/>
  <c r="E22" i="9"/>
  <c r="K21" i="9"/>
  <c r="AH54" i="2" s="1"/>
  <c r="E38" i="18" s="1"/>
  <c r="E21" i="9"/>
  <c r="K9" i="9"/>
  <c r="AJ53" i="2" s="1"/>
  <c r="F37" i="18" s="1"/>
  <c r="K423" i="19" s="1"/>
  <c r="K8" i="9"/>
  <c r="AH53" i="2" s="1"/>
  <c r="E37" i="18" s="1"/>
  <c r="E8" i="9"/>
  <c r="E29" i="8"/>
  <c r="E28" i="8"/>
  <c r="AJ49" i="2"/>
  <c r="F36" i="18" s="1"/>
  <c r="K408" i="19" s="1"/>
  <c r="E26" i="8"/>
  <c r="E25" i="8"/>
  <c r="AH49" i="2"/>
  <c r="E36" i="18" s="1"/>
  <c r="A408" i="19" s="1"/>
  <c r="E24" i="8"/>
  <c r="E13" i="8"/>
  <c r="E12" i="8"/>
  <c r="AJ48" i="2"/>
  <c r="F35" i="18" s="1"/>
  <c r="K393" i="19" s="1"/>
  <c r="E10" i="8"/>
  <c r="E9" i="8"/>
  <c r="AH48" i="2"/>
  <c r="E35" i="18" s="1"/>
  <c r="A393" i="19" s="1"/>
  <c r="E8" i="8"/>
  <c r="E78" i="7"/>
  <c r="K77" i="7"/>
  <c r="AJ44" i="2" s="1"/>
  <c r="F34" i="18" s="1"/>
  <c r="K378" i="19" s="1"/>
  <c r="E77" i="7"/>
  <c r="K76" i="7"/>
  <c r="AH44" i="2" s="1"/>
  <c r="E34" i="18" s="1"/>
  <c r="A378" i="19" s="1"/>
  <c r="E76" i="7"/>
  <c r="AJ43" i="2"/>
  <c r="F33" i="18" s="1"/>
  <c r="K363" i="19" s="1"/>
  <c r="E64" i="7"/>
  <c r="AH43" i="2"/>
  <c r="E33" i="18" s="1"/>
  <c r="A363" i="19" s="1"/>
  <c r="E63" i="7"/>
  <c r="E51" i="7"/>
  <c r="K48" i="7"/>
  <c r="K50" i="7" s="1"/>
  <c r="AJ42" i="2" s="1"/>
  <c r="F32" i="18" s="1"/>
  <c r="K348" i="19" s="1"/>
  <c r="E48" i="7"/>
  <c r="E49" i="7" s="1"/>
  <c r="E14" i="7"/>
  <c r="E9" i="7"/>
  <c r="K8" i="7"/>
  <c r="K10" i="7" s="1"/>
  <c r="AJ41" i="2" s="1"/>
  <c r="F31" i="18" s="1"/>
  <c r="K333" i="19" s="1"/>
  <c r="E8" i="7"/>
  <c r="E11" i="7" s="1"/>
  <c r="K8" i="6"/>
  <c r="AH37" i="2" s="1"/>
  <c r="E30" i="18" s="1"/>
  <c r="A318" i="19" s="1"/>
  <c r="E8" i="6"/>
  <c r="E89" i="5"/>
  <c r="P88" i="5"/>
  <c r="K85" i="5" s="1"/>
  <c r="E88" i="5"/>
  <c r="K87" i="5" s="1"/>
  <c r="E85" i="5"/>
  <c r="E80" i="5"/>
  <c r="P79" i="5"/>
  <c r="E79" i="5"/>
  <c r="K78" i="5" s="1"/>
  <c r="E76" i="5"/>
  <c r="E71" i="5"/>
  <c r="P70" i="5"/>
  <c r="E70" i="5"/>
  <c r="K69" i="5" s="1"/>
  <c r="E67" i="5"/>
  <c r="E62" i="5"/>
  <c r="P61" i="5"/>
  <c r="E61" i="5"/>
  <c r="K60" i="5" s="1"/>
  <c r="E58" i="5"/>
  <c r="E49" i="5"/>
  <c r="E48" i="5"/>
  <c r="K44" i="5" s="1"/>
  <c r="AH28" i="2" s="1"/>
  <c r="E20" i="18" s="1"/>
  <c r="A243" i="19" s="1"/>
  <c r="E47" i="5"/>
  <c r="K46" i="5" s="1"/>
  <c r="AJ28" i="2" s="1"/>
  <c r="F20" i="18" s="1"/>
  <c r="K243" i="19" s="1"/>
  <c r="E46" i="5"/>
  <c r="E44" i="5"/>
  <c r="E40" i="5"/>
  <c r="E39" i="5"/>
  <c r="K35" i="5" s="1"/>
  <c r="AH27" i="2" s="1"/>
  <c r="E19" i="18" s="1"/>
  <c r="A228" i="19" s="1"/>
  <c r="E38" i="5"/>
  <c r="K37" i="5" s="1"/>
  <c r="AJ27" i="2" s="1"/>
  <c r="F19" i="18" s="1"/>
  <c r="K228" i="19" s="1"/>
  <c r="E37" i="5"/>
  <c r="E35" i="5"/>
  <c r="E31" i="5"/>
  <c r="E30" i="5"/>
  <c r="K26" i="5" s="1"/>
  <c r="AH26" i="2" s="1"/>
  <c r="E18" i="18" s="1"/>
  <c r="A213" i="19" s="1"/>
  <c r="E29" i="5"/>
  <c r="K28" i="5" s="1"/>
  <c r="AJ26" i="2" s="1"/>
  <c r="F18" i="18" s="1"/>
  <c r="K213" i="19" s="1"/>
  <c r="E28" i="5"/>
  <c r="E26" i="5"/>
  <c r="E22" i="5"/>
  <c r="E21" i="5"/>
  <c r="K17" i="5" s="1"/>
  <c r="AH25" i="2" s="1"/>
  <c r="E17" i="18" s="1"/>
  <c r="A198" i="19" s="1"/>
  <c r="E20" i="5"/>
  <c r="K19" i="5" s="1"/>
  <c r="AJ25" i="2" s="1"/>
  <c r="F17" i="18" s="1"/>
  <c r="K198" i="19" s="1"/>
  <c r="E19" i="5"/>
  <c r="E17" i="5"/>
  <c r="E13" i="5"/>
  <c r="E12" i="5"/>
  <c r="K8" i="5" s="1"/>
  <c r="AH24" i="2" s="1"/>
  <c r="E16" i="18" s="1"/>
  <c r="A183" i="19" s="1"/>
  <c r="E11" i="5"/>
  <c r="E10" i="5"/>
  <c r="E8" i="5"/>
  <c r="E63" i="4"/>
  <c r="E62" i="4"/>
  <c r="K60" i="4" s="1"/>
  <c r="AJ20" i="2" s="1"/>
  <c r="F15" i="18" s="1"/>
  <c r="K168" i="19" s="1"/>
  <c r="E60" i="4"/>
  <c r="E59" i="4"/>
  <c r="E58" i="4"/>
  <c r="E53" i="4"/>
  <c r="E52" i="4"/>
  <c r="K50" i="4" s="1"/>
  <c r="AJ19" i="2" s="1"/>
  <c r="F14" i="18" s="1"/>
  <c r="K153" i="19" s="1"/>
  <c r="E50" i="4"/>
  <c r="E49" i="4"/>
  <c r="E48" i="4"/>
  <c r="E43" i="4"/>
  <c r="E42" i="4"/>
  <c r="K40" i="4" s="1"/>
  <c r="AJ18" i="2" s="1"/>
  <c r="F13" i="18" s="1"/>
  <c r="K138" i="19" s="1"/>
  <c r="E40" i="4"/>
  <c r="E39" i="4"/>
  <c r="E38" i="4"/>
  <c r="E33" i="4"/>
  <c r="E32" i="4"/>
  <c r="K30" i="4" s="1"/>
  <c r="AJ17" i="2" s="1"/>
  <c r="F12" i="18" s="1"/>
  <c r="K123" i="19" s="1"/>
  <c r="E30" i="4"/>
  <c r="E29" i="4"/>
  <c r="E28" i="4"/>
  <c r="E23" i="4"/>
  <c r="E22" i="4"/>
  <c r="K20" i="4" s="1"/>
  <c r="AJ16" i="2" s="1"/>
  <c r="F11" i="18" s="1"/>
  <c r="K108" i="19" s="1"/>
  <c r="E20" i="4"/>
  <c r="E19" i="4"/>
  <c r="E18" i="4"/>
  <c r="E13" i="4"/>
  <c r="E12" i="4"/>
  <c r="K10" i="4" s="1"/>
  <c r="AJ15" i="2" s="1"/>
  <c r="F10" i="18" s="1"/>
  <c r="K93" i="19" s="1"/>
  <c r="E10" i="4"/>
  <c r="E9" i="4"/>
  <c r="E8" i="4"/>
  <c r="E51" i="3"/>
  <c r="E50" i="3"/>
  <c r="E49" i="3"/>
  <c r="E48" i="3"/>
  <c r="E47" i="3"/>
  <c r="K46" i="3"/>
  <c r="K48" i="3" s="1"/>
  <c r="AJ11" i="2" s="1"/>
  <c r="F9" i="18" s="1"/>
  <c r="K78" i="19" s="1"/>
  <c r="E46" i="3"/>
  <c r="E42" i="3"/>
  <c r="E41" i="3"/>
  <c r="E40" i="3"/>
  <c r="E39" i="3"/>
  <c r="E38" i="3"/>
  <c r="K37" i="3"/>
  <c r="K39" i="3" s="1"/>
  <c r="AJ10" i="2" s="1"/>
  <c r="F8" i="18" s="1"/>
  <c r="K63" i="19" s="1"/>
  <c r="E37" i="3"/>
  <c r="E33" i="3"/>
  <c r="E32" i="3"/>
  <c r="E31" i="3"/>
  <c r="E30" i="3"/>
  <c r="E29" i="3"/>
  <c r="E28" i="3"/>
  <c r="E24" i="3"/>
  <c r="E23" i="3"/>
  <c r="E22" i="3"/>
  <c r="E21" i="3"/>
  <c r="E20" i="3"/>
  <c r="E19" i="3"/>
  <c r="E11" i="3"/>
  <c r="K8" i="3" s="1"/>
  <c r="AH5" i="2" s="1"/>
  <c r="E5" i="18" s="1"/>
  <c r="A18" i="19" s="1"/>
  <c r="K10" i="3"/>
  <c r="AJ5" i="2" s="1"/>
  <c r="F5" i="18" s="1"/>
  <c r="K18" i="19" s="1"/>
  <c r="E9" i="3"/>
  <c r="E8" i="3"/>
  <c r="AF62" i="2"/>
  <c r="AC62" i="2"/>
  <c r="C43" i="18" s="1"/>
  <c r="C510" i="19" s="1"/>
  <c r="AF58" i="2"/>
  <c r="AC58" i="2"/>
  <c r="C42" i="18" s="1"/>
  <c r="C495" i="19" s="1"/>
  <c r="AF57" i="2"/>
  <c r="AC57" i="2"/>
  <c r="C41" i="18" s="1"/>
  <c r="C480" i="19" s="1"/>
  <c r="AC56" i="2"/>
  <c r="C40" i="18" s="1"/>
  <c r="C465" i="19" s="1"/>
  <c r="AF55" i="2"/>
  <c r="AC55" i="2"/>
  <c r="C39" i="18" s="1"/>
  <c r="C450" i="19" s="1"/>
  <c r="AF54" i="2"/>
  <c r="AC54" i="2"/>
  <c r="C38" i="18" s="1"/>
  <c r="C435" i="19" s="1"/>
  <c r="AC53" i="2"/>
  <c r="C37" i="18" s="1"/>
  <c r="C420" i="19" s="1"/>
  <c r="AF49" i="2"/>
  <c r="AC49" i="2"/>
  <c r="C36" i="18" s="1"/>
  <c r="C405" i="19" s="1"/>
  <c r="AF48" i="2"/>
  <c r="AC48" i="2"/>
  <c r="C35" i="18" s="1"/>
  <c r="C390" i="19" s="1"/>
  <c r="AF44" i="2"/>
  <c r="AC44" i="2"/>
  <c r="C34" i="18" s="1"/>
  <c r="C375" i="19" s="1"/>
  <c r="AF43" i="2"/>
  <c r="AC43" i="2"/>
  <c r="C33" i="18" s="1"/>
  <c r="C360" i="19" s="1"/>
  <c r="AC42" i="2"/>
  <c r="C32" i="18" s="1"/>
  <c r="C345" i="19" s="1"/>
  <c r="AF41" i="2"/>
  <c r="AC41" i="2"/>
  <c r="C31" i="18" s="1"/>
  <c r="C330" i="19" s="1"/>
  <c r="AJ37" i="2"/>
  <c r="F30" i="18" s="1"/>
  <c r="K318" i="19" s="1"/>
  <c r="AF37" i="2"/>
  <c r="AC37" i="2"/>
  <c r="C30" i="18" s="1"/>
  <c r="C315" i="19" s="1"/>
  <c r="AC33" i="2"/>
  <c r="C29" i="18" s="1"/>
  <c r="C300" i="19" s="1"/>
  <c r="AC32" i="2"/>
  <c r="C28" i="18" s="1"/>
  <c r="C285" i="19" s="1"/>
  <c r="AC31" i="2"/>
  <c r="C27" i="18" s="1"/>
  <c r="C270" i="19" s="1"/>
  <c r="AC30" i="2"/>
  <c r="C26" i="18" s="1"/>
  <c r="C255" i="19" s="1"/>
  <c r="AC28" i="2"/>
  <c r="C20" i="18" s="1"/>
  <c r="C240" i="19" s="1"/>
  <c r="AC27" i="2"/>
  <c r="C19" i="18" s="1"/>
  <c r="C225" i="19" s="1"/>
  <c r="AF26" i="2"/>
  <c r="AC26" i="2"/>
  <c r="C18" i="18" s="1"/>
  <c r="C210" i="19" s="1"/>
  <c r="AC25" i="2"/>
  <c r="C17" i="18" s="1"/>
  <c r="C195" i="19" s="1"/>
  <c r="AC24" i="2"/>
  <c r="AC20" i="2"/>
  <c r="C15" i="18" s="1"/>
  <c r="C165" i="19" s="1"/>
  <c r="AF19" i="2"/>
  <c r="AC19" i="2"/>
  <c r="C14" i="18" s="1"/>
  <c r="C150" i="19" s="1"/>
  <c r="AF18" i="2"/>
  <c r="AC18" i="2"/>
  <c r="C13" i="18" s="1"/>
  <c r="C135" i="19" s="1"/>
  <c r="AF17" i="2"/>
  <c r="AC17" i="2"/>
  <c r="C12" i="18" s="1"/>
  <c r="C120" i="19" s="1"/>
  <c r="AC16" i="2"/>
  <c r="C11" i="18" s="1"/>
  <c r="C105" i="19" s="1"/>
  <c r="AF15" i="2"/>
  <c r="AC15" i="2"/>
  <c r="C10" i="18" s="1"/>
  <c r="C90" i="19" s="1"/>
  <c r="AF11" i="2"/>
  <c r="AC11" i="2"/>
  <c r="C9" i="18" s="1"/>
  <c r="C75" i="19" s="1"/>
  <c r="AC10" i="2"/>
  <c r="C8" i="18" s="1"/>
  <c r="C60" i="19" s="1"/>
  <c r="AC9" i="2"/>
  <c r="AF8" i="2"/>
  <c r="AC8" i="2"/>
  <c r="AF5" i="2"/>
  <c r="AC5" i="2"/>
  <c r="AA2" i="2"/>
  <c r="Y2" i="2"/>
  <c r="BV27" i="17" a="1"/>
  <c r="BV27" i="17" s="1"/>
  <c r="K58" i="5" l="1"/>
  <c r="AH30" i="2" s="1"/>
  <c r="E26" i="18" s="1"/>
  <c r="A258" i="19" s="1"/>
  <c r="K67" i="5"/>
  <c r="AH31" i="2" s="1"/>
  <c r="E27" i="18" s="1"/>
  <c r="A273" i="19" s="1"/>
  <c r="K76" i="5"/>
  <c r="AH32" i="2" s="1"/>
  <c r="E28" i="18" s="1"/>
  <c r="A288" i="19" s="1"/>
  <c r="C16" i="18"/>
  <c r="C180" i="19" s="1"/>
  <c r="AL24" i="2"/>
  <c r="H16" i="18" s="1"/>
  <c r="K10" i="5"/>
  <c r="AJ24" i="2" s="1"/>
  <c r="F16" i="18" s="1"/>
  <c r="K183" i="19" s="1"/>
  <c r="G37" i="18"/>
  <c r="L423" i="19" s="1"/>
  <c r="A423" i="19"/>
  <c r="G40" i="18"/>
  <c r="G38" i="18"/>
  <c r="I38" i="18" s="1"/>
  <c r="A447" i="19" s="1"/>
  <c r="A438" i="19"/>
  <c r="C5" i="18"/>
  <c r="C15" i="19" s="1"/>
  <c r="AL5" i="2"/>
  <c r="H5" i="18" s="1"/>
  <c r="K28" i="3"/>
  <c r="AH9" i="2" s="1"/>
  <c r="E7" i="18" s="1"/>
  <c r="A48" i="19" s="1"/>
  <c r="C7" i="18"/>
  <c r="C45" i="19" s="1"/>
  <c r="AL9" i="2"/>
  <c r="H7" i="18" s="1"/>
  <c r="G5" i="18"/>
  <c r="C6" i="18"/>
  <c r="C30" i="19" s="1"/>
  <c r="AL8" i="2"/>
  <c r="J18" i="19"/>
  <c r="G30" i="18"/>
  <c r="J318" i="19"/>
  <c r="J363" i="19"/>
  <c r="J378" i="19"/>
  <c r="G33" i="18"/>
  <c r="I33" i="18" s="1"/>
  <c r="G34" i="18"/>
  <c r="J408" i="19"/>
  <c r="J393" i="19"/>
  <c r="L468" i="19"/>
  <c r="I465" i="19"/>
  <c r="J453" i="19"/>
  <c r="J483" i="19"/>
  <c r="J498" i="19"/>
  <c r="G42" i="18"/>
  <c r="J438" i="19"/>
  <c r="J468" i="19"/>
  <c r="AJ57" i="2"/>
  <c r="F41" i="18" s="1"/>
  <c r="K483" i="19" s="1"/>
  <c r="J423" i="19"/>
  <c r="G41" i="18"/>
  <c r="G39" i="18"/>
  <c r="J513" i="19"/>
  <c r="G43" i="18"/>
  <c r="I43" i="18" s="1"/>
  <c r="A522" i="19" s="1"/>
  <c r="J183" i="19"/>
  <c r="J243" i="19"/>
  <c r="J228" i="19"/>
  <c r="J198" i="19"/>
  <c r="J213" i="19"/>
  <c r="G16" i="18"/>
  <c r="G20" i="18"/>
  <c r="G36" i="18"/>
  <c r="G19" i="18"/>
  <c r="G17" i="18"/>
  <c r="G35" i="18"/>
  <c r="G18" i="18"/>
  <c r="E10" i="7"/>
  <c r="K8" i="4"/>
  <c r="AH15" i="2" s="1"/>
  <c r="E10" i="18" s="1"/>
  <c r="A93" i="19" s="1"/>
  <c r="K18" i="4"/>
  <c r="AH16" i="2" s="1"/>
  <c r="E11" i="18" s="1"/>
  <c r="A108" i="19" s="1"/>
  <c r="K48" i="4"/>
  <c r="AH19" i="2" s="1"/>
  <c r="E14" i="18" s="1"/>
  <c r="A153" i="19" s="1"/>
  <c r="K58" i="4"/>
  <c r="AH20" i="2" s="1"/>
  <c r="E15" i="18" s="1"/>
  <c r="A168" i="19" s="1"/>
  <c r="AH42" i="2"/>
  <c r="E32" i="18" s="1"/>
  <c r="A348" i="19" s="1"/>
  <c r="K19" i="3"/>
  <c r="K21" i="3" s="1"/>
  <c r="AJ8" i="2" s="1"/>
  <c r="F6" i="18" s="1"/>
  <c r="K33" i="19" s="1"/>
  <c r="AH41" i="2"/>
  <c r="E31" i="18" s="1"/>
  <c r="A333" i="19" s="1"/>
  <c r="K28" i="4"/>
  <c r="AH17" i="2" s="1"/>
  <c r="E12" i="18" s="1"/>
  <c r="A123" i="19" s="1"/>
  <c r="AJ33" i="2"/>
  <c r="F29" i="18" s="1"/>
  <c r="K303" i="19" s="1"/>
  <c r="K38" i="4"/>
  <c r="AH18" i="2" s="1"/>
  <c r="E13" i="18" s="1"/>
  <c r="A138" i="19" s="1"/>
  <c r="AH33" i="2"/>
  <c r="E29" i="18" s="1"/>
  <c r="A303" i="19" s="1"/>
  <c r="AJ30" i="2"/>
  <c r="F26" i="18" s="1"/>
  <c r="K258" i="19" s="1"/>
  <c r="AJ32" i="2"/>
  <c r="F28" i="18" s="1"/>
  <c r="K288" i="19" s="1"/>
  <c r="AJ31" i="2"/>
  <c r="F27" i="18" s="1"/>
  <c r="K273" i="19" s="1"/>
  <c r="AH11" i="2"/>
  <c r="E9" i="18" s="1"/>
  <c r="A78" i="19" s="1"/>
  <c r="AH10" i="2"/>
  <c r="E8" i="18" s="1"/>
  <c r="A63" i="19" s="1"/>
  <c r="AC2" i="2"/>
  <c r="G40" i="12" s="1"/>
  <c r="D27" i="15" s="1"/>
  <c r="I420" i="19" l="1"/>
  <c r="A372" i="19"/>
  <c r="D372" i="19"/>
  <c r="I16" i="18"/>
  <c r="D192" i="19" s="1"/>
  <c r="L438" i="19"/>
  <c r="D447" i="19"/>
  <c r="I435" i="19"/>
  <c r="G7" i="18"/>
  <c r="L48" i="19" s="1"/>
  <c r="I15" i="19"/>
  <c r="I5" i="18"/>
  <c r="A27" i="19" s="1"/>
  <c r="D522" i="19"/>
  <c r="AL2" i="2"/>
  <c r="G42" i="12" s="1"/>
  <c r="G44" i="12" s="1"/>
  <c r="J48" i="19"/>
  <c r="K30" i="3"/>
  <c r="AJ9" i="2" s="1"/>
  <c r="F7" i="18" s="1"/>
  <c r="K48" i="19" s="1"/>
  <c r="L18" i="19"/>
  <c r="H6" i="18"/>
  <c r="A11" i="19" s="1"/>
  <c r="J258" i="19"/>
  <c r="G28" i="18"/>
  <c r="I28" i="18" s="1"/>
  <c r="J288" i="19"/>
  <c r="J273" i="19"/>
  <c r="G29" i="18"/>
  <c r="I29" i="18" s="1"/>
  <c r="J303" i="19"/>
  <c r="I315" i="19"/>
  <c r="L318" i="19"/>
  <c r="J348" i="19"/>
  <c r="G32" i="18"/>
  <c r="I375" i="19"/>
  <c r="L378" i="19"/>
  <c r="J333" i="19"/>
  <c r="G31" i="18"/>
  <c r="L363" i="19"/>
  <c r="I360" i="19"/>
  <c r="L408" i="19"/>
  <c r="I405" i="19"/>
  <c r="I390" i="19"/>
  <c r="L393" i="19"/>
  <c r="I450" i="19"/>
  <c r="L453" i="19"/>
  <c r="L483" i="19"/>
  <c r="I480" i="19"/>
  <c r="I495" i="19"/>
  <c r="L498" i="19"/>
  <c r="I510" i="19"/>
  <c r="L513" i="19"/>
  <c r="J138" i="19"/>
  <c r="J153" i="19"/>
  <c r="J108" i="19"/>
  <c r="I7" i="18"/>
  <c r="A57" i="19" s="1"/>
  <c r="L228" i="19"/>
  <c r="I225" i="19"/>
  <c r="J78" i="19"/>
  <c r="J93" i="19"/>
  <c r="I240" i="19"/>
  <c r="L243" i="19"/>
  <c r="J63" i="19"/>
  <c r="I210" i="19"/>
  <c r="L213" i="19"/>
  <c r="J123" i="19"/>
  <c r="J168" i="19"/>
  <c r="I195" i="19"/>
  <c r="L198" i="19"/>
  <c r="I180" i="19"/>
  <c r="L183" i="19"/>
  <c r="G10" i="18"/>
  <c r="G12" i="18"/>
  <c r="G15" i="18"/>
  <c r="G8" i="18"/>
  <c r="G14" i="18"/>
  <c r="G27" i="18"/>
  <c r="I27" i="18" s="1"/>
  <c r="G13" i="18"/>
  <c r="G9" i="18"/>
  <c r="G26" i="18"/>
  <c r="I26" i="18" s="1"/>
  <c r="G11" i="18"/>
  <c r="AH8" i="2"/>
  <c r="C54" i="15"/>
  <c r="I45" i="19" l="1"/>
  <c r="A312" i="19"/>
  <c r="D312" i="19"/>
  <c r="A297" i="19"/>
  <c r="D297" i="19"/>
  <c r="A282" i="19"/>
  <c r="D282" i="19"/>
  <c r="A267" i="19"/>
  <c r="D267" i="19"/>
  <c r="A192" i="19"/>
  <c r="D11" i="19"/>
  <c r="D27" i="19"/>
  <c r="D57" i="19"/>
  <c r="AJ2" i="2"/>
  <c r="G36" i="12" s="1"/>
  <c r="K8" i="19" s="1"/>
  <c r="I300" i="19"/>
  <c r="L303" i="19"/>
  <c r="I285" i="19"/>
  <c r="L288" i="19"/>
  <c r="L258" i="19"/>
  <c r="I255" i="19"/>
  <c r="L273" i="19"/>
  <c r="I270" i="19"/>
  <c r="I330" i="19"/>
  <c r="L333" i="19"/>
  <c r="L348" i="19"/>
  <c r="I345" i="19"/>
  <c r="L168" i="19"/>
  <c r="I165" i="19"/>
  <c r="L108" i="19"/>
  <c r="I105" i="19"/>
  <c r="I120" i="19"/>
  <c r="L123" i="19"/>
  <c r="I135" i="19"/>
  <c r="L138" i="19"/>
  <c r="I150" i="19"/>
  <c r="L153" i="19"/>
  <c r="I90" i="19"/>
  <c r="L93" i="19"/>
  <c r="I75" i="19"/>
  <c r="L78" i="19"/>
  <c r="I60" i="19"/>
  <c r="L63" i="19"/>
  <c r="AH2" i="2"/>
  <c r="G34" i="12" s="1"/>
  <c r="E6" i="18"/>
  <c r="D3" i="15"/>
  <c r="G48" i="12"/>
  <c r="AN2" i="2"/>
  <c r="D28" i="15"/>
  <c r="J53" i="15" s="1"/>
  <c r="J55" i="15" s="1"/>
  <c r="X15" i="11"/>
  <c r="A8" i="19" l="1"/>
  <c r="A33" i="19"/>
  <c r="G38" i="12"/>
  <c r="J8" i="19" s="1"/>
  <c r="I8" i="19"/>
  <c r="G6" i="18"/>
  <c r="J33" i="19"/>
  <c r="D29" i="15"/>
  <c r="L22" i="15" s="1"/>
  <c r="K53" i="15"/>
  <c r="K55" i="15" s="1"/>
  <c r="O53" i="15"/>
  <c r="O55" i="15" s="1"/>
  <c r="N53" i="15"/>
  <c r="N55" i="15" s="1"/>
  <c r="D53" i="15"/>
  <c r="D55" i="15" s="1"/>
  <c r="E53" i="15"/>
  <c r="E55" i="15" s="1"/>
  <c r="H53" i="15"/>
  <c r="H55" i="15" s="1"/>
  <c r="L53" i="15"/>
  <c r="L55" i="15" s="1"/>
  <c r="M53" i="15"/>
  <c r="M55" i="15" s="1"/>
  <c r="I53" i="15"/>
  <c r="I55" i="15" s="1"/>
  <c r="C53" i="15"/>
  <c r="C55" i="15" s="1"/>
  <c r="C56" i="15" s="1"/>
  <c r="G53" i="15"/>
  <c r="G55" i="15" s="1"/>
  <c r="F53" i="15"/>
  <c r="F55" i="15" s="1"/>
  <c r="G46" i="12" l="1"/>
  <c r="P18" i="15" s="1"/>
  <c r="D5" i="15"/>
  <c r="M27" i="15" s="1"/>
  <c r="I6" i="18"/>
  <c r="A42" i="19" s="1"/>
  <c r="I30" i="19"/>
  <c r="L33" i="19"/>
  <c r="L27" i="15"/>
  <c r="G28" i="15"/>
  <c r="G29" i="15" s="1"/>
  <c r="G30" i="15" s="1"/>
  <c r="G31" i="15" s="1"/>
  <c r="L18" i="15"/>
  <c r="L23" i="15"/>
  <c r="D30" i="15"/>
  <c r="L20" i="15"/>
  <c r="L19" i="15"/>
  <c r="L25" i="15"/>
  <c r="L21" i="15"/>
  <c r="L24" i="15"/>
  <c r="L26" i="15"/>
  <c r="D56" i="15"/>
  <c r="E56" i="15" s="1"/>
  <c r="F56" i="15" s="1"/>
  <c r="G56" i="15" s="1"/>
  <c r="H56" i="15" s="1"/>
  <c r="I56" i="15" s="1"/>
  <c r="J56" i="15" s="1"/>
  <c r="K56" i="15" s="1"/>
  <c r="L56" i="15" s="1"/>
  <c r="M56" i="15" s="1"/>
  <c r="N56" i="15" s="1"/>
  <c r="O56" i="15" s="1"/>
  <c r="D42" i="19" l="1"/>
  <c r="M23" i="15"/>
  <c r="M26" i="15"/>
  <c r="M24" i="15"/>
  <c r="M21" i="15"/>
  <c r="M25" i="15"/>
  <c r="M22" i="15"/>
  <c r="M19" i="15"/>
  <c r="D4" i="15"/>
  <c r="M20" i="15"/>
  <c r="M18" i="15"/>
  <c r="N18" i="15" s="1"/>
  <c r="N19" i="15" l="1"/>
  <c r="N20" i="15" s="1"/>
  <c r="N21" i="15" s="1"/>
  <c r="N22" i="15" s="1"/>
  <c r="N23" i="15" s="1"/>
  <c r="N24" i="15" s="1"/>
  <c r="N25" i="15" s="1"/>
  <c r="N26" i="15" s="1"/>
  <c r="N27" i="15" s="1"/>
</calcChain>
</file>

<file path=xl/comments1.xml><?xml version="1.0" encoding="utf-8"?>
<comments xmlns="http://schemas.openxmlformats.org/spreadsheetml/2006/main">
  <authors>
    <author>Pedro-Egbe, Mobuayo</author>
    <author>momo</author>
  </authors>
  <commentList>
    <comment ref="BB23" authorId="0" shapeId="0">
      <text>
        <r>
          <rPr>
            <b/>
            <sz val="9"/>
            <color rgb="FF000000"/>
            <rFont val="Tahoma"/>
            <family val="2"/>
          </rPr>
          <t>If Unsure, Go to building data referencs tab and search for building type to understand more about them.</t>
        </r>
      </text>
    </comment>
    <comment ref="BB25" authorId="0" shapeId="0">
      <text>
        <r>
          <rPr>
            <b/>
            <sz val="9"/>
            <color rgb="FF000000"/>
            <rFont val="Tahoma"/>
            <family val="2"/>
          </rPr>
          <t>If Unsure, Go to building data referencs tab and search for space conditions to understand more about them.</t>
        </r>
      </text>
    </comment>
    <comment ref="BB27" authorId="1" shapeId="0">
      <text>
        <r>
          <rPr>
            <b/>
            <sz val="9"/>
            <color rgb="FF000000"/>
            <rFont val="Tahoma"/>
            <family val="2"/>
          </rPr>
          <t xml:space="preserve">If Unsure, Go to building data referencs tab and search for space conditions input to determine what cooling conditions should be </t>
        </r>
        <r>
          <rPr>
            <sz val="9"/>
            <color rgb="FF000000"/>
            <rFont val="Tahoma"/>
            <family val="2"/>
          </rPr>
          <t xml:space="preserve">
</t>
        </r>
      </text>
    </comment>
    <comment ref="BB30" authorId="1" shapeId="0">
      <text>
        <r>
          <rPr>
            <b/>
            <sz val="9"/>
            <color rgb="FF000000"/>
            <rFont val="Tahoma"/>
            <family val="2"/>
          </rPr>
          <t xml:space="preserve">If Unsure, Go to building data referencs tab and search for space conditions input to determine what heating type should be 
</t>
        </r>
        <r>
          <rPr>
            <sz val="9"/>
            <color rgb="FF000000"/>
            <rFont val="Tahoma"/>
            <family val="2"/>
          </rPr>
          <t xml:space="preserve">
</t>
        </r>
      </text>
    </comment>
  </commentList>
</comments>
</file>

<file path=xl/sharedStrings.xml><?xml version="1.0" encoding="utf-8"?>
<sst xmlns="http://schemas.openxmlformats.org/spreadsheetml/2006/main" count="3132" uniqueCount="774">
  <si>
    <t>Name:</t>
  </si>
  <si>
    <t>Company:</t>
  </si>
  <si>
    <t>Title:</t>
  </si>
  <si>
    <t>Phone Number:</t>
  </si>
  <si>
    <t>Email Address:</t>
  </si>
  <si>
    <t>Site Address:</t>
  </si>
  <si>
    <t>Average Electric Rate ($/kWh):</t>
  </si>
  <si>
    <t>Program Selection</t>
  </si>
  <si>
    <t>Project Stage:</t>
  </si>
  <si>
    <t>Program Type:</t>
  </si>
  <si>
    <t>Lighting</t>
  </si>
  <si>
    <t>Lighting Controls</t>
  </si>
  <si>
    <t>HVAC</t>
  </si>
  <si>
    <t>Commercial Kitchen Equipment</t>
  </si>
  <si>
    <t>Computer Power Management</t>
  </si>
  <si>
    <t>Building/Space Type:</t>
  </si>
  <si>
    <t>Cooling Conditions:</t>
  </si>
  <si>
    <t>Heating Type:</t>
  </si>
  <si>
    <t>HVAC Controls</t>
  </si>
  <si>
    <t>Low-Flow Water Fixtures</t>
  </si>
  <si>
    <t>Prescriptive Project</t>
  </si>
  <si>
    <t>LED Exit Signs</t>
  </si>
  <si>
    <t>ENERGY STAR Ice Machine</t>
  </si>
  <si>
    <t>PC Power Management</t>
  </si>
  <si>
    <t>LED Screw-Ins</t>
  </si>
  <si>
    <t>Replacing Incandescent/CFLs</t>
  </si>
  <si>
    <t>1-6 Watts</t>
  </si>
  <si>
    <t>7-11 Watts</t>
  </si>
  <si>
    <t>12-17 Watts</t>
  </si>
  <si>
    <t>N/A</t>
  </si>
  <si>
    <t>Controlling &lt; 500 Watts</t>
  </si>
  <si>
    <t xml:space="preserve">Daylighting Controller </t>
  </si>
  <si>
    <t xml:space="preserve">Occupancy Sensor </t>
  </si>
  <si>
    <t>Occupancy Sensor - Daylighting Control</t>
  </si>
  <si>
    <t>Prescriptive Requirements</t>
  </si>
  <si>
    <t xml:space="preserve">5.42 - 11.24 tons </t>
  </si>
  <si>
    <t>11.25 - 20 tons</t>
  </si>
  <si>
    <t>Tons of Cooling</t>
  </si>
  <si>
    <t>Minimum Efficiency</t>
  </si>
  <si>
    <t>12.3 EER/15.0 SEER</t>
  </si>
  <si>
    <t>12.2 EER/14.8 SEER</t>
  </si>
  <si>
    <t>Less than 5.42 tons</t>
  </si>
  <si>
    <t>10.8 EER/12.4 SEER</t>
  </si>
  <si>
    <t>20.1 - 63.3. tons</t>
  </si>
  <si>
    <t>10.4 EER/11.75 SEER</t>
  </si>
  <si>
    <t>Greater than 63.3 tons</t>
  </si>
  <si>
    <t>Tons of Heating</t>
  </si>
  <si>
    <t>Heat Pump</t>
  </si>
  <si>
    <t>Must Be Installed in All Guestrooms</t>
  </si>
  <si>
    <t xml:space="preserve">Guest Room Energy Management Controls </t>
  </si>
  <si>
    <t xml:space="preserve">ECM Motors </t>
  </si>
  <si>
    <t xml:space="preserve">Evaporator Fan Controllers </t>
  </si>
  <si>
    <t xml:space="preserve">Anti-Sweat Heater Controls </t>
  </si>
  <si>
    <t xml:space="preserve">Door Gaskets </t>
  </si>
  <si>
    <t>Gallons/Minute (GPM)</t>
  </si>
  <si>
    <t>Electrically Heated</t>
  </si>
  <si>
    <t>Water Heating Type</t>
  </si>
  <si>
    <t xml:space="preserve">Low-Flow Sink Aerators </t>
  </si>
  <si>
    <t xml:space="preserve">Pre-Rinse Spray Valves </t>
  </si>
  <si>
    <t>Fuel Type</t>
  </si>
  <si>
    <t>Electric</t>
  </si>
  <si>
    <t>v2.0 specification</t>
  </si>
  <si>
    <t>ENERGY STAR Commercial Fryer</t>
  </si>
  <si>
    <t xml:space="preserve">ENERGY STAR Commercial Steam Cooker </t>
  </si>
  <si>
    <t xml:space="preserve">ENERGY STAR Commercial Convection Oven </t>
  </si>
  <si>
    <t xml:space="preserve">ENERGY STAR Commercial Griddle </t>
  </si>
  <si>
    <t xml:space="preserve">ENERGY STAR Commercial Combination Oven </t>
  </si>
  <si>
    <t>Proposed Wattage</t>
  </si>
  <si>
    <t>Entergy Account Number(s):</t>
  </si>
  <si>
    <t>LED Exit Signs References</t>
  </si>
  <si>
    <t>https://www.energystar.gov/ia/business/bulk.../bpsavings_calc/Calc_Exit_Signs.xls</t>
  </si>
  <si>
    <t>Customer Inputs</t>
  </si>
  <si>
    <t>Existing Wattage</t>
  </si>
  <si>
    <t xml:space="preserve">LED Exit Sign Savings </t>
  </si>
  <si>
    <t>Run Hours</t>
  </si>
  <si>
    <t>W</t>
  </si>
  <si>
    <t>hrs/yr</t>
  </si>
  <si>
    <t>Inputs</t>
  </si>
  <si>
    <t>Units</t>
  </si>
  <si>
    <t>Values</t>
  </si>
  <si>
    <t>There is not a lot of energy saved from the bulbs. Assumption is that LED lights run 24/7 all year</t>
  </si>
  <si>
    <t>Output</t>
  </si>
  <si>
    <t>Energy Savings (LED Exit Signs)</t>
  </si>
  <si>
    <t>kWh/yr</t>
  </si>
  <si>
    <t>Value</t>
  </si>
  <si>
    <t>(Existing Wattage - Proposed Wattage)*(Run Hours)/1000</t>
  </si>
  <si>
    <t>LED Screw-Ins References</t>
  </si>
  <si>
    <t xml:space="preserve">All information is referenced from the New Orleans TRM. Formnulas C.6.3.4.2 and C.6.3.4.3 are </t>
  </si>
  <si>
    <t>formulas used to calculate the energy savings</t>
  </si>
  <si>
    <t>Existing Controls?</t>
  </si>
  <si>
    <t>Building Type</t>
  </si>
  <si>
    <t>AOH</t>
  </si>
  <si>
    <t>CF</t>
  </si>
  <si>
    <t>Bar Area</t>
  </si>
  <si>
    <t>Corridor/Hallway/Stairwell</t>
  </si>
  <si>
    <t>Education: College/University</t>
  </si>
  <si>
    <t>Education: K-12</t>
  </si>
  <si>
    <t>Education: K-12 (specialized room)</t>
  </si>
  <si>
    <t>Exterior/Outdoors/Parking Lot</t>
  </si>
  <si>
    <t>-</t>
  </si>
  <si>
    <t>Food Prep (Generic)</t>
  </si>
  <si>
    <t>Food Sales: 24-Hour Supermarket</t>
  </si>
  <si>
    <t>Food Sales: Non 24-Hour Supermarket</t>
  </si>
  <si>
    <t>Food Service: Fast Food</t>
  </si>
  <si>
    <t>Food Service: Sit-Down Restaurant</t>
  </si>
  <si>
    <t>Health Care: In-Patient</t>
  </si>
  <si>
    <t>Health Care: Nursing Home</t>
  </si>
  <si>
    <t>Health Care: Out-Patient</t>
  </si>
  <si>
    <t>Kwik-E-Mart</t>
  </si>
  <si>
    <t>Lodging (Hotel/Motel/Dorm): Common Areas</t>
  </si>
  <si>
    <t>Lodging (Hotel/Motel/Dorm): Room</t>
  </si>
  <si>
    <t>Manufacturing</t>
  </si>
  <si>
    <t>Multi-family Housing: Common Areas</t>
  </si>
  <si>
    <t>Non-Warehouse Storage (Generic)</t>
  </si>
  <si>
    <t>Office</t>
  </si>
  <si>
    <t>Office (attached to other facility)</t>
  </si>
  <si>
    <t>Parking Structure</t>
  </si>
  <si>
    <t>Public Assembly</t>
  </si>
  <si>
    <t>Public Order and Safety</t>
  </si>
  <si>
    <t>Religious Gathering</t>
  </si>
  <si>
    <t>Restroom (Generic)</t>
  </si>
  <si>
    <t>Retail: Enclosed Mall</t>
  </si>
  <si>
    <t>Retail: Freestanding</t>
  </si>
  <si>
    <t>Retail: Other</t>
  </si>
  <si>
    <t>Retail: Strip Mall</t>
  </si>
  <si>
    <t>Security Booth</t>
  </si>
  <si>
    <t>Service: Excluding Food</t>
  </si>
  <si>
    <t>Showroom Floor</t>
  </si>
  <si>
    <t>Walk-In Cooler (Generic)</t>
  </si>
  <si>
    <t>Warehouse: Non-Refrigerated</t>
  </si>
  <si>
    <t>Warehouse: Refrigerated</t>
  </si>
  <si>
    <t>Table 1: Annual Operating Hours (AOH) and Coincidence Factors (CF)</t>
  </si>
  <si>
    <t>Heating Type</t>
  </si>
  <si>
    <t>Adjusted IEFe</t>
  </si>
  <si>
    <t>A/C with gas heat</t>
  </si>
  <si>
    <t>All building types (Except Outdoor &amp; Parking Structure)</t>
  </si>
  <si>
    <t>Air Conditioned Space – Normal Temps. (&gt; 41°F)</t>
  </si>
  <si>
    <t>Gas</t>
  </si>
  <si>
    <t>A/C with electric resistance heat</t>
  </si>
  <si>
    <t>Electric Resistance</t>
  </si>
  <si>
    <t>A/C with heat pump heat</t>
  </si>
  <si>
    <t>A/C with no heat</t>
  </si>
  <si>
    <t>Refrigerated space (33-41°F)</t>
  </si>
  <si>
    <t>Refrigerated Space – Med. Temps. (33-41°F)</t>
  </si>
  <si>
    <t>All</t>
  </si>
  <si>
    <t>Freezer space (-10-10°F)</t>
  </si>
  <si>
    <t>Refrigerated Space – Low Temps. (-10-10°F)</t>
  </si>
  <si>
    <t>N/A (Unconditioned)</t>
  </si>
  <si>
    <t>Outdoor/Parking Structure/Unconditioned Warehouse or Manufacturing Area</t>
  </si>
  <si>
    <t>Table 2: Commercial Conditioned and Refrigerated Space Interactive Effects Factors</t>
  </si>
  <si>
    <t>LED Screw-Ins Snippets</t>
  </si>
  <si>
    <t>Units Installed</t>
  </si>
  <si>
    <t>Demand Savings (LED Exit Signs)</t>
  </si>
  <si>
    <t>KW/yr</t>
  </si>
  <si>
    <t>Assuming that peak demand is existing and proposed wattage value</t>
  </si>
  <si>
    <t xml:space="preserve">Formula for Energy Savings is </t>
  </si>
  <si>
    <t xml:space="preserve">Formula for Demand Savings is </t>
  </si>
  <si>
    <t>Based on information in previous prescriptive savings analysis; Scaled down version of the tool was created</t>
  </si>
  <si>
    <t>LED Screw-Ins (1-6 Watts Replacing Incandescents/CFLs) Savings</t>
  </si>
  <si>
    <t>Existing Controls</t>
  </si>
  <si>
    <t>Existing Fixture Count</t>
  </si>
  <si>
    <t>Proposed Fixture Count</t>
  </si>
  <si>
    <t>Space Conditions</t>
  </si>
  <si>
    <t>Cooling Conditions</t>
  </si>
  <si>
    <r>
      <t>IEF</t>
    </r>
    <r>
      <rPr>
        <b/>
        <vertAlign val="subscript"/>
        <sz val="10"/>
        <color theme="1"/>
        <rFont val="Arial"/>
        <family val="2"/>
      </rPr>
      <t>D</t>
    </r>
  </si>
  <si>
    <r>
      <t>IEF</t>
    </r>
    <r>
      <rPr>
        <b/>
        <vertAlign val="subscript"/>
        <sz val="10"/>
        <color theme="1"/>
        <rFont val="Arial"/>
        <family val="2"/>
      </rPr>
      <t>E</t>
    </r>
  </si>
  <si>
    <t>Control Type</t>
  </si>
  <si>
    <t>Switch/No Controls</t>
  </si>
  <si>
    <t>Daylighting Control – Continuous Dimming</t>
  </si>
  <si>
    <t>Daylighting Control – Multiple Step Dimming</t>
  </si>
  <si>
    <t>Daylighting Control – ON/OFF (Indoor)</t>
  </si>
  <si>
    <t>Daylighting Control – ON/OFF (Outdoor)</t>
  </si>
  <si>
    <t>Occupancy Sensor</t>
  </si>
  <si>
    <t>Occupancy Sensor w/ Daylighting Control – Continuous Dimming</t>
  </si>
  <si>
    <t>Occupancy Sensor w/ Daylighting Control – Multiple Step Dimming</t>
  </si>
  <si>
    <t>Occupancy Sensor w/ Daylighting Control – ON/OFF</t>
  </si>
  <si>
    <t>Table 3: Lighting Controls – Power Adjustment Factors</t>
  </si>
  <si>
    <t>PAF</t>
  </si>
  <si>
    <t>Space Conditions:</t>
  </si>
  <si>
    <t>Energy Savings (LED Screw-Ins)</t>
  </si>
  <si>
    <t>Demand Savings (LED Screw-Ins)</t>
  </si>
  <si>
    <t>LED Screw-Ins (7-11 Watts Replacing Incandescents/CFLs) Savings</t>
  </si>
  <si>
    <t>LED Screw-Ins (12-17 Watts Replacing Incandescents/CFLs) Savings</t>
  </si>
  <si>
    <r>
      <t>LED Screw-Ins (</t>
    </r>
    <r>
      <rPr>
        <b/>
        <u/>
        <sz val="12"/>
        <color theme="1"/>
        <rFont val="Arial"/>
        <family val="2"/>
      </rPr>
      <t>&gt;</t>
    </r>
    <r>
      <rPr>
        <sz val="12"/>
        <color theme="1"/>
        <rFont val="Arial"/>
        <family val="2"/>
      </rPr>
      <t>1</t>
    </r>
    <r>
      <rPr>
        <b/>
        <sz val="12"/>
        <color theme="1"/>
        <rFont val="Arial"/>
        <family val="2"/>
      </rPr>
      <t>8 Watts Replacing Incandescents/CFLs) Savings</t>
    </r>
  </si>
  <si>
    <t>Formula for Demand Savings is</t>
  </si>
  <si>
    <t>Lighting Controls References</t>
  </si>
  <si>
    <t>Refering to table 3 in the "lighting savings" tab,  a conservative PAF was chosen for each lighting control measure</t>
  </si>
  <si>
    <t>Daylighting Controller - 0.9</t>
  </si>
  <si>
    <t>Occupancy Sensor - 0.7</t>
  </si>
  <si>
    <t>Lighting Controls - Daylighting Controller &lt;500W Savings</t>
  </si>
  <si>
    <t>Fixture Wattage</t>
  </si>
  <si>
    <t>Fixture Count</t>
  </si>
  <si>
    <r>
      <t>IEF</t>
    </r>
    <r>
      <rPr>
        <vertAlign val="subscript"/>
        <sz val="10"/>
        <color theme="1"/>
        <rFont val="Arial"/>
        <family val="2"/>
      </rPr>
      <t>D</t>
    </r>
  </si>
  <si>
    <r>
      <t>IEF</t>
    </r>
    <r>
      <rPr>
        <vertAlign val="subscript"/>
        <sz val="10"/>
        <color theme="1"/>
        <rFont val="Arial"/>
        <family val="2"/>
      </rPr>
      <t>E</t>
    </r>
  </si>
  <si>
    <t xml:space="preserve">Fixture Count </t>
  </si>
  <si>
    <t>Energy Savings (Controls)</t>
  </si>
  <si>
    <t>Demand Savings (Controls)</t>
  </si>
  <si>
    <t xml:space="preserve">Also, I am assuming that existing control condition was "Switch/No Controls". </t>
  </si>
  <si>
    <t>Lighting Controls - Daylighting Controller &gt;500W Savings</t>
  </si>
  <si>
    <t>Lighting Controls - Occupancy Sensors &gt;500W Savings</t>
  </si>
  <si>
    <t>Lighting Controls - Occupancy Sensors &lt;500W Savings</t>
  </si>
  <si>
    <t>Lighting Controls - Occupancy Sensors w/Daylighting Control &lt;500W Savings</t>
  </si>
  <si>
    <t>Run Hours (AOH)</t>
  </si>
  <si>
    <t>Occupancy Sensor with Daylighting Control - 0.65</t>
  </si>
  <si>
    <t>Air Conditioning Systems</t>
  </si>
  <si>
    <t>EER</t>
  </si>
  <si>
    <r>
      <t>EFLH</t>
    </r>
    <r>
      <rPr>
        <vertAlign val="subscript"/>
        <sz val="10"/>
        <color theme="1"/>
        <rFont val="Arial"/>
        <family val="2"/>
      </rPr>
      <t>c</t>
    </r>
  </si>
  <si>
    <r>
      <t>EFLH</t>
    </r>
    <r>
      <rPr>
        <vertAlign val="subscript"/>
        <sz val="10"/>
        <color theme="1"/>
        <rFont val="Arial"/>
        <family val="2"/>
      </rPr>
      <t>H</t>
    </r>
  </si>
  <si>
    <t>Btu/hr</t>
  </si>
  <si>
    <t>Energy Savings (AC Systems)</t>
  </si>
  <si>
    <t>Demand Savings (AC Systems)</t>
  </si>
  <si>
    <r>
      <t>EER n</t>
    </r>
    <r>
      <rPr>
        <vertAlign val="subscript"/>
        <sz val="10"/>
        <color theme="1"/>
        <rFont val="Arial"/>
        <family val="2"/>
      </rPr>
      <t>base</t>
    </r>
  </si>
  <si>
    <r>
      <t>EER n</t>
    </r>
    <r>
      <rPr>
        <vertAlign val="subscript"/>
        <sz val="10"/>
        <color theme="1"/>
        <rFont val="Arial"/>
        <family val="2"/>
      </rPr>
      <t>post</t>
    </r>
  </si>
  <si>
    <t>Air Conditioning Systems and Heat Pump References</t>
  </si>
  <si>
    <t>Efficiency (EER)</t>
  </si>
  <si>
    <t>Table 4: Equivalent Full Load Hours for cooling and heating with Commercial Coincidence Factors</t>
  </si>
  <si>
    <t xml:space="preserve">For factors unknown, we would reach out to ADM to see if we could come up with a way to estimate the rest. </t>
  </si>
  <si>
    <r>
      <t>EFLH</t>
    </r>
    <r>
      <rPr>
        <b/>
        <vertAlign val="subscript"/>
        <sz val="10"/>
        <color theme="1"/>
        <rFont val="Arial"/>
        <family val="2"/>
      </rPr>
      <t>c</t>
    </r>
  </si>
  <si>
    <r>
      <t>EFLH</t>
    </r>
    <r>
      <rPr>
        <b/>
        <vertAlign val="subscript"/>
        <sz val="10"/>
        <color theme="1"/>
        <rFont val="Arial"/>
        <family val="2"/>
      </rPr>
      <t>H</t>
    </r>
  </si>
  <si>
    <t>Fast Food</t>
  </si>
  <si>
    <t>Full Menu Restaurant</t>
  </si>
  <si>
    <t>Health Clinic</t>
  </si>
  <si>
    <t>Grocery</t>
  </si>
  <si>
    <t>Lodging</t>
  </si>
  <si>
    <t>Retail</t>
  </si>
  <si>
    <t>College</t>
  </si>
  <si>
    <t>School</t>
  </si>
  <si>
    <t>Small Office</t>
  </si>
  <si>
    <t>Large Office</t>
  </si>
  <si>
    <t xml:space="preserve">Air Conditioning Systems (&lt; 5.42 tons) Savings </t>
  </si>
  <si>
    <t>Air Conditioning Systems (5.42 - 11.24 tons) Savings</t>
  </si>
  <si>
    <t>Air Conditioning Systems (11.25 - 20 tons) Savings</t>
  </si>
  <si>
    <t>Air Conditioning Systems (20.1 - 63.3 tons) Savings</t>
  </si>
  <si>
    <t>kW</t>
  </si>
  <si>
    <t>(Existing Wattage - Proposed Wattage)*1/1000</t>
  </si>
  <si>
    <t>Air Conditioning Systems (&gt; 63.3 tons) Savings</t>
  </si>
  <si>
    <t>All information is referenced from the New Orleans TRM. Formnulas C.3.1.5</t>
  </si>
  <si>
    <t xml:space="preserve">Since we have an extensive list from the lighting building type, we would try to match up Table 137 and 138 above with the list below. </t>
  </si>
  <si>
    <t>Building Type from Table 137 and 138</t>
  </si>
  <si>
    <t>Efficiency (HSPF)</t>
  </si>
  <si>
    <r>
      <t>HSPF n</t>
    </r>
    <r>
      <rPr>
        <vertAlign val="subscript"/>
        <sz val="10"/>
        <color theme="1"/>
        <rFont val="Arial"/>
        <family val="2"/>
      </rPr>
      <t>base</t>
    </r>
  </si>
  <si>
    <t>HSPF</t>
  </si>
  <si>
    <t>Energy Savings (HP Systems)</t>
  </si>
  <si>
    <t>Demand Savings (HP Systems)</t>
  </si>
  <si>
    <r>
      <t>HSPF n</t>
    </r>
    <r>
      <rPr>
        <vertAlign val="subscript"/>
        <sz val="10"/>
        <color theme="1"/>
        <rFont val="Arial"/>
        <family val="2"/>
      </rPr>
      <t>post</t>
    </r>
  </si>
  <si>
    <t>Heat Pump Systems (Less than 5.42 Tons) Savings</t>
  </si>
  <si>
    <t>Heat Pump Systems (5.42 - 11.24 Tons) Savings</t>
  </si>
  <si>
    <t>Heat Pump Systems (11.25 - 20 Tons) Savings</t>
  </si>
  <si>
    <t>Guest Room Management Controls</t>
  </si>
  <si>
    <t>No calculations available so it will be directly referenced</t>
  </si>
  <si>
    <t>Guest Room Management Controls Analysis</t>
  </si>
  <si>
    <t>Guest Room Management Controls References</t>
  </si>
  <si>
    <t>Information was obtained from the New Orleans TRM Section C.3.5.4</t>
  </si>
  <si>
    <t>Energy Savings</t>
  </si>
  <si>
    <t>kWh/unit</t>
  </si>
  <si>
    <t>Outputs</t>
  </si>
  <si>
    <t>Demand Savings</t>
  </si>
  <si>
    <t xml:space="preserve">kW </t>
  </si>
  <si>
    <t>ECM Motors</t>
  </si>
  <si>
    <t>ECM Motors References</t>
  </si>
  <si>
    <t xml:space="preserve">Calculations were based on New Orleans TRM C.1.1.5. </t>
  </si>
  <si>
    <t>ECM Motors Energy Savings</t>
  </si>
  <si>
    <t>Cooler or Freezer</t>
  </si>
  <si>
    <t>SP or PSC Motors</t>
  </si>
  <si>
    <t>Duty Cycle</t>
  </si>
  <si>
    <t>COP</t>
  </si>
  <si>
    <t xml:space="preserve">Cooler </t>
  </si>
  <si>
    <t>Freezer</t>
  </si>
  <si>
    <t>Shaded-Pole Motor</t>
  </si>
  <si>
    <t>Split-Capacitor Motor</t>
  </si>
  <si>
    <t>Cooler or Freezer?</t>
  </si>
  <si>
    <t>Existing Motor Type</t>
  </si>
  <si>
    <t>From Table 108 in New Orleans TRM</t>
  </si>
  <si>
    <t>(DON'T DELETE)</t>
  </si>
  <si>
    <t>Energy Savings (ECM Motors)</t>
  </si>
  <si>
    <t>Demand Savings (ECM Motors)</t>
  </si>
  <si>
    <t>Operating Hours</t>
  </si>
  <si>
    <t>Evaporator Fan Controls</t>
  </si>
  <si>
    <t>Evaporator Fan Controls Savings</t>
  </si>
  <si>
    <t>Table 108 is the same as table 142 and 143 in the TRM so I linked the table referenec to Table_4 in the "HVAC Savings" Tab</t>
  </si>
  <si>
    <t>Evaporator Fan Controls References</t>
  </si>
  <si>
    <t>Calculations were based on New Orleans TRM C.4.6.5</t>
  </si>
  <si>
    <t xml:space="preserve">Assumed a BF Value of 1.2 </t>
  </si>
  <si>
    <t>No of Evaporator Fans</t>
  </si>
  <si>
    <t>Anti-Sweat Heater Controls</t>
  </si>
  <si>
    <t>Anti-Sweat Heater Controls Savings</t>
  </si>
  <si>
    <t>Anti-Sweat Heater Controls References</t>
  </si>
  <si>
    <t xml:space="preserve">Calculations were based on New Orleans TRM C.4.1.5. </t>
  </si>
  <si>
    <t>Linear Foot (1 case)</t>
  </si>
  <si>
    <t>ft</t>
  </si>
  <si>
    <t>Energy Savings (EFC Controls)</t>
  </si>
  <si>
    <t>Demand Savings (EFC Controls)</t>
  </si>
  <si>
    <t>Coolers and Freezers Only</t>
  </si>
  <si>
    <t>Door Gaskets</t>
  </si>
  <si>
    <t>This was not in the New Orleans TRM so I referred to the previous entergy prescriptive energy savings calculator</t>
  </si>
  <si>
    <t>Door Gaskets Savings</t>
  </si>
  <si>
    <t>Door Gasket References</t>
  </si>
  <si>
    <t>Calculations were based on previous energy savings analysis which referenced the Arkansas TRM v7.0 Table 407 and 408</t>
  </si>
  <si>
    <t>Low-Flow Sink Aerators</t>
  </si>
  <si>
    <t>Low-Flow Sink Aerators References</t>
  </si>
  <si>
    <t>Based on information in New Orleans TRM, savings analysis tools and formulas were created</t>
  </si>
  <si>
    <t>For Unknown (or unavailable building types), used estimate listed in table below</t>
  </si>
  <si>
    <t>Used this table because it provides the least amount of savings (so we do not give</t>
  </si>
  <si>
    <t>an overestimate and builidng types with unknowns vary greatly).</t>
  </si>
  <si>
    <t>Low-Flow Sink Aerators Savings</t>
  </si>
  <si>
    <t>Days/yr</t>
  </si>
  <si>
    <t>U</t>
  </si>
  <si>
    <t>P</t>
  </si>
  <si>
    <t>Building Type (From Table 126)</t>
  </si>
  <si>
    <t>Hospital</t>
  </si>
  <si>
    <t>Multifamily</t>
  </si>
  <si>
    <t>Commercial</t>
  </si>
  <si>
    <t>Unknown</t>
  </si>
  <si>
    <t>For Unknown, the "P" value was derived from table below and formula above</t>
  </si>
  <si>
    <t>Gallons Per Minute</t>
  </si>
  <si>
    <t>Baseline Water Usage</t>
  </si>
  <si>
    <t>Energy Savings (Aerators)</t>
  </si>
  <si>
    <t>Demand Savings (Aerators)</t>
  </si>
  <si>
    <t>GPM</t>
  </si>
  <si>
    <t>min/day/unit</t>
  </si>
  <si>
    <t>P is the hourly water consumption during peak period. All other constants are located in reference section</t>
  </si>
  <si>
    <t>Pre-Rinse Spray Valves References</t>
  </si>
  <si>
    <t>Calculator was referenced from New Orleans TRM C.2.25</t>
  </si>
  <si>
    <t>Low Flow Pre-Rinse Spray Valves</t>
  </si>
  <si>
    <t xml:space="preserve">Categories are limited. </t>
  </si>
  <si>
    <t>Since we have an extensive list from the lighting building type, we would try to match up Table 123 and 126</t>
  </si>
  <si>
    <t xml:space="preserve">Need to proofread this with ADM. </t>
  </si>
  <si>
    <t>Since we have an extensive list for lighting building type, we would try to match up Table 211</t>
  </si>
  <si>
    <t xml:space="preserve">Building Type </t>
  </si>
  <si>
    <t>Fast-Food</t>
  </si>
  <si>
    <t>K-12 School</t>
  </si>
  <si>
    <t>Casual Dining</t>
  </si>
  <si>
    <t>Dormitory</t>
  </si>
  <si>
    <t>Institutional</t>
  </si>
  <si>
    <t>Table 6: Days/yr, Basline Water Usage and P for Spray Valves</t>
  </si>
  <si>
    <t>PTable 5: Days/yr, Basline Water Usage and P for Aerators</t>
  </si>
  <si>
    <t>Placeholder**</t>
  </si>
  <si>
    <t>Calculator was referenced from New Orleans TRM C.5.6.5</t>
  </si>
  <si>
    <t>Energy STAR Ice Machine</t>
  </si>
  <si>
    <t>Energy STAR Ice Machine Savings</t>
  </si>
  <si>
    <t>Energy STAR Ice Machine References</t>
  </si>
  <si>
    <t>Information was obtained from the New Orleans TRM Section C.4.8.5</t>
  </si>
  <si>
    <t>kWh/yr/unit</t>
  </si>
  <si>
    <t>kW/unit</t>
  </si>
  <si>
    <t>Energy STAR Commercial Fryer</t>
  </si>
  <si>
    <t>Energy STAR Commercial Fryer Savings</t>
  </si>
  <si>
    <t>Energy STAR Commercial Fryer References</t>
  </si>
  <si>
    <t>Type of Fryer</t>
  </si>
  <si>
    <t>Standard Fryer</t>
  </si>
  <si>
    <t>Large VAT Fryer</t>
  </si>
  <si>
    <t>Energy STAR Commercial Steam Cooker</t>
  </si>
  <si>
    <t>Energy STAR Commercial Steam Cooker Savings</t>
  </si>
  <si>
    <t>Energy STAR Commercial Steam Cooker References</t>
  </si>
  <si>
    <t>Pan Capacity</t>
  </si>
  <si>
    <t>Customer Inputs (DON'T DELETE)</t>
  </si>
  <si>
    <t>3-pan</t>
  </si>
  <si>
    <t>4-pan</t>
  </si>
  <si>
    <t>5-pan</t>
  </si>
  <si>
    <t>6-pan</t>
  </si>
  <si>
    <t>Energy STAR Commercial Convection Oven</t>
  </si>
  <si>
    <t>Energy STAR Commercial Convection Oven Savings</t>
  </si>
  <si>
    <t>Convection Oven Size</t>
  </si>
  <si>
    <t>Information was obtained from the New Orleans TRM Section C.5.2.5</t>
  </si>
  <si>
    <t>Energy STAR Commercial Convection Oven References</t>
  </si>
  <si>
    <t>Half-Size</t>
  </si>
  <si>
    <t>Full-Size</t>
  </si>
  <si>
    <t>Energy STAR Commercial Griddle</t>
  </si>
  <si>
    <t>Energy STAR Commercial Griddle Savings</t>
  </si>
  <si>
    <t>Information was obtained from the New Orleans TRM Section C.5.5.5 Table 209</t>
  </si>
  <si>
    <t>Information was obtained from the New Orleans TRM Section C.5.4.5 Table 204</t>
  </si>
  <si>
    <t>Energy STAR Commercial Griddle References</t>
  </si>
  <si>
    <t>Information was obtained from the New Orleans TRM Section C.5.1.5</t>
  </si>
  <si>
    <t>Linear Foot (One Case)</t>
  </si>
  <si>
    <t>Energy STAR Commercial Combination Oven References</t>
  </si>
  <si>
    <t xml:space="preserve">Energy STAR Commercial Combination Oven </t>
  </si>
  <si>
    <t>5 to 10 pans</t>
  </si>
  <si>
    <t>14 pans</t>
  </si>
  <si>
    <t>20 pans</t>
  </si>
  <si>
    <t>Energy STAR Commercial Combination Oven Savings</t>
  </si>
  <si>
    <t xml:space="preserve">PC Power Management </t>
  </si>
  <si>
    <t>PC Power Management Savings</t>
  </si>
  <si>
    <t>PC Power Management References</t>
  </si>
  <si>
    <t>Information was obtained from the New Orleans TRM Section C.7.3.3 Table 240</t>
  </si>
  <si>
    <t>Equipment Type</t>
  </si>
  <si>
    <t>Conventional Computer</t>
  </si>
  <si>
    <t>Conventional Notebook</t>
  </si>
  <si>
    <t>Conventional LCD Monitor</t>
  </si>
  <si>
    <t>Daylighting Controller (Controlling &lt; 500 W)</t>
  </si>
  <si>
    <t>Occupancy Sensor (Controlling &lt; 500 W)</t>
  </si>
  <si>
    <t>Occupancy Sensor (Controlling &gt;= 500 W)</t>
  </si>
  <si>
    <t>ECM Motors (Refrigeration)</t>
  </si>
  <si>
    <t>Evaporator Fan Controllers (Refrigeration)</t>
  </si>
  <si>
    <t>Anti-Sweat Heater Controls (Refrigeration)</t>
  </si>
  <si>
    <t>Door Gaskets (Refrigeration)</t>
  </si>
  <si>
    <t>Customer Information</t>
  </si>
  <si>
    <t xml:space="preserve">Trade Ally Information </t>
  </si>
  <si>
    <t>Prescriptive Measures</t>
  </si>
  <si>
    <t>1-6 Watt LED Screw-Ins</t>
  </si>
  <si>
    <t>7-11 Watt LED Screw-Ins</t>
  </si>
  <si>
    <t>12-17 Watt LED Screw-Ins</t>
  </si>
  <si>
    <t>18 Watt and Above LED Screw-Ins</t>
  </si>
  <si>
    <t>Occ. Sensor w/ Daylight Control (&lt; 500 W)</t>
  </si>
  <si>
    <t xml:space="preserve">A/C Unit (20.1 - 63.3 Tons) </t>
  </si>
  <si>
    <t xml:space="preserve">A/C Unit (&gt; 63.3 Tons) </t>
  </si>
  <si>
    <t xml:space="preserve">Heat Pump (&lt; 5.42 Tons) </t>
  </si>
  <si>
    <t xml:space="preserve">Heat Pump (5.42 - 11.24 Tons) </t>
  </si>
  <si>
    <t xml:space="preserve">Heat Pump (11.25 - 19.9 Tons) </t>
  </si>
  <si>
    <t>&gt;20.1 tons</t>
  </si>
  <si>
    <t xml:space="preserve">A/C Unit (&lt; 5.42 Tons) </t>
  </si>
  <si>
    <t xml:space="preserve">A/C Unit (5.42-11.24 Tons) </t>
  </si>
  <si>
    <t xml:space="preserve">A/C Unit (11.25-19.9 Tons) </t>
  </si>
  <si>
    <t xml:space="preserve">ENERGY STAR Commercial Fryer </t>
  </si>
  <si>
    <t>Existing Lamp Count</t>
  </si>
  <si>
    <t>Large Commercial and Industrial Program</t>
  </si>
  <si>
    <t>Estimated Annual Energy Savings</t>
  </si>
  <si>
    <t>$</t>
  </si>
  <si>
    <t>Simple Payback</t>
  </si>
  <si>
    <t>years</t>
  </si>
  <si>
    <t>PC(s)</t>
  </si>
  <si>
    <t>PC</t>
  </si>
  <si>
    <t>unit(s)</t>
  </si>
  <si>
    <t>Unit</t>
  </si>
  <si>
    <t>ENERGY STAR Commercial Combination Oven (electric) - Min. heavy load cooking efficiency of 60%</t>
  </si>
  <si>
    <t>ENERGY STAR Commercial Griddle (electric) - Min. cooking efficiency of 65%</t>
  </si>
  <si>
    <t>ENERGY STAR Commercial Convection Oven (electric) - Version 2.0 specification</t>
  </si>
  <si>
    <t>ENERGY STAR Commercial Steam Cooker (electric) - Min. efficiency of 50%</t>
  </si>
  <si>
    <t>ENERGY STAR Commercial Fryer (electric) - Min. efficiency of 80%</t>
  </si>
  <si>
    <t>Pre-Rinse Spray Valves - 1.6 GPM or Less- Only for Facilities with Electrically Heated Water</t>
  </si>
  <si>
    <t xml:space="preserve">Low-Flow Sink Aerators - 1.5 GPM or Less - Only for Facilities with Electrically Heated Water </t>
  </si>
  <si>
    <t>Equipment Controls</t>
  </si>
  <si>
    <t>linear ft</t>
  </si>
  <si>
    <t>Linear Ft</t>
  </si>
  <si>
    <t>door(s)</t>
  </si>
  <si>
    <t>Door</t>
  </si>
  <si>
    <t>motor(s)</t>
  </si>
  <si>
    <t>Motor</t>
  </si>
  <si>
    <t>room(s)</t>
  </si>
  <si>
    <t>Room</t>
  </si>
  <si>
    <t>Guest Room Energy Management Controls - Must Be Installed in All Guestrooms</t>
  </si>
  <si>
    <t>Ton(s)</t>
  </si>
  <si>
    <t>Ton</t>
  </si>
  <si>
    <t>Heat Pump (&gt;= 20 Tons) - Min. efficiency 10.3 EER/11.6 SEER/12.0 HSPF</t>
  </si>
  <si>
    <t>Heat Pump (11.25 - 19.9 Tons) - Min. Efficiency 10.9 EER/12.5 SEER/12.0 HSPF</t>
  </si>
  <si>
    <t>Heat Pump (5.42 - 11.24 Tons) - Min. efficiency 11.3 EER/13.2 SEER/12.0 HSPF</t>
  </si>
  <si>
    <t>Heat Pump (&lt; 5.42 Tons) - Min. efficiency 12.3 EER/15 SEER/9.0 HSPF</t>
  </si>
  <si>
    <t>A/C Unit (&gt; 63.3 Tons) - Min. efficiency 10.4 EER/11.75 SEER</t>
  </si>
  <si>
    <t>A/C Unit (20.1 - 63.3 Tons) - Min. efficiency 10.8 EER/12.4 SEER</t>
  </si>
  <si>
    <t>A/C Unit (11.25 - 19.9 Tons) - Min. efficiency 12.2 EER/14.8 SEER</t>
  </si>
  <si>
    <t>A/C Unit (5.42 - 11.24 Tons) - Min. efficiency 12.2 EER/14.8 SEER</t>
  </si>
  <si>
    <t>A/C Unit (&lt; 5.42 Tons) - Min. efficiency of 12.3 EER/15 SEER</t>
  </si>
  <si>
    <t>Unit(s)</t>
  </si>
  <si>
    <t>Occupancy Sensor w/ Daylighting Control (Controlling &gt;= 500 W)</t>
  </si>
  <si>
    <t>Occupancy Sensor w/ Daylighting Control (Controlling &lt; 500 W)</t>
  </si>
  <si>
    <t>Daylighting Controller (Controlling &gt;= 500 W)</t>
  </si>
  <si>
    <t>Lamp(s)</t>
  </si>
  <si>
    <t>Lamp</t>
  </si>
  <si>
    <t>18 Watt and Above LED Screw-In replacing Incandescent/CFL</t>
  </si>
  <si>
    <t>12-17 Watt LED Screw-In replacing Incandescent/CFL</t>
  </si>
  <si>
    <t>7-11 Watt LED Screw-In replacing Incandescent/CFL</t>
  </si>
  <si>
    <t>Thermostat</t>
  </si>
  <si>
    <t>Per</t>
  </si>
  <si>
    <t>Programmable Thermostat</t>
  </si>
  <si>
    <t>1-6 Watt LED Screw-In replacing Incandescent/CFL</t>
  </si>
  <si>
    <t>Tune-up</t>
  </si>
  <si>
    <t>Coil Efficiency Optimization</t>
  </si>
  <si>
    <t>Sign(s)</t>
  </si>
  <si>
    <t>Sign</t>
  </si>
  <si>
    <t>Airduct Sealing</t>
  </si>
  <si>
    <t>Metric Code</t>
  </si>
  <si>
    <t>Type</t>
  </si>
  <si>
    <t>Basis</t>
  </si>
  <si>
    <t>Metric2</t>
  </si>
  <si>
    <t>Metric</t>
  </si>
  <si>
    <t>Incentive</t>
  </si>
  <si>
    <t>Prescriptive Technology</t>
  </si>
  <si>
    <t>Prescriptive Incentive</t>
  </si>
  <si>
    <t>Annual Energy Savings (kWh)</t>
  </si>
  <si>
    <t>Annual Peak Demand Savings (kW)</t>
  </si>
  <si>
    <t>Estimated Peak Demand Savings</t>
  </si>
  <si>
    <t xml:space="preserve"> Cooling Tons (1 Unit)</t>
  </si>
  <si>
    <t>Control Units Installed</t>
  </si>
  <si>
    <t>Estimated Net Project Cost</t>
  </si>
  <si>
    <t>Yes</t>
  </si>
  <si>
    <t>No</t>
  </si>
  <si>
    <t>Cooling Inputs</t>
  </si>
  <si>
    <t>12.3 EER/15 SEER/9.0 HSPF</t>
  </si>
  <si>
    <t>11.3EER/ 13.2 SEER/12.0 HSPF</t>
  </si>
  <si>
    <t>10.9 EER/12.5 SEER/12.0 HSPF</t>
  </si>
  <si>
    <t>10.3 EER/11.6 SEER/12.0 HSPF</t>
  </si>
  <si>
    <t xml:space="preserve">Heat Pump Systems </t>
  </si>
  <si>
    <t>Equipment Qualifications</t>
  </si>
  <si>
    <t>Lighting System Costs</t>
  </si>
  <si>
    <t>Annual Cost of Waiting</t>
  </si>
  <si>
    <t>Annual Cost after Retrofit</t>
  </si>
  <si>
    <t>Cost</t>
  </si>
  <si>
    <t>Annual Cost before Retrofit</t>
  </si>
  <si>
    <t>Estimated Annual Savings</t>
  </si>
  <si>
    <t>15 Year Cash Flow</t>
  </si>
  <si>
    <t>Estimated Project Cost</t>
  </si>
  <si>
    <t>Estimated utility Incentive</t>
  </si>
  <si>
    <t>Year</t>
  </si>
  <si>
    <t>Cash Flow</t>
  </si>
  <si>
    <t>Return on Investment</t>
  </si>
  <si>
    <r>
      <t xml:space="preserve">Must Meet State Fire Marshal Codes/UL Rated. </t>
    </r>
    <r>
      <rPr>
        <u/>
        <sz val="10"/>
        <rFont val="Arial"/>
        <family val="2"/>
      </rPr>
      <t>&lt;</t>
    </r>
    <r>
      <rPr>
        <sz val="10"/>
        <rFont val="Arial"/>
        <family val="2"/>
      </rPr>
      <t xml:space="preserve"> 5 Watts</t>
    </r>
  </si>
  <si>
    <r>
      <rPr>
        <u/>
        <sz val="10"/>
        <rFont val="Arial"/>
        <family val="2"/>
      </rPr>
      <t>&gt;</t>
    </r>
    <r>
      <rPr>
        <sz val="10"/>
        <rFont val="Arial"/>
        <family val="2"/>
      </rPr>
      <t xml:space="preserve"> 18 Watts</t>
    </r>
  </si>
  <si>
    <r>
      <t xml:space="preserve">Controlling </t>
    </r>
    <r>
      <rPr>
        <u/>
        <sz val="10"/>
        <rFont val="Arial"/>
        <family val="2"/>
      </rPr>
      <t>&gt;</t>
    </r>
    <r>
      <rPr>
        <sz val="10"/>
        <rFont val="Arial"/>
        <family val="2"/>
      </rPr>
      <t xml:space="preserve"> 500 Watts</t>
    </r>
  </si>
  <si>
    <r>
      <t>&lt;</t>
    </r>
    <r>
      <rPr>
        <sz val="10"/>
        <rFont val="Arial"/>
        <family val="2"/>
      </rPr>
      <t xml:space="preserve"> 1.5 GPM</t>
    </r>
  </si>
  <si>
    <r>
      <t>&lt;</t>
    </r>
    <r>
      <rPr>
        <sz val="10"/>
        <rFont val="Arial"/>
        <family val="2"/>
      </rPr>
      <t xml:space="preserve"> 1.6 GPM</t>
    </r>
  </si>
  <si>
    <t>CHECKLIST</t>
  </si>
  <si>
    <t>Energy Smart Overview</t>
  </si>
  <si>
    <t>●</t>
  </si>
  <si>
    <t>Prescriptive Incentive Process</t>
  </si>
  <si>
    <t>Incentive Caps and Thresholds</t>
  </si>
  <si>
    <t>ENERGY STAR Rated</t>
  </si>
  <si>
    <t>Navigating Workbook</t>
  </si>
  <si>
    <t>`</t>
  </si>
  <si>
    <t>Frequently Asked Questions</t>
  </si>
  <si>
    <t>Entergy Account Number:</t>
  </si>
  <si>
    <t>Trade Ally/Contractor Information</t>
  </si>
  <si>
    <t>Building Data</t>
  </si>
  <si>
    <t xml:space="preserve">Cooling Conditions: </t>
  </si>
  <si>
    <t xml:space="preserve">Heating Type: </t>
  </si>
  <si>
    <t>Average Electric Rate ($/kWh)</t>
  </si>
  <si>
    <t xml:space="preserve">Project Stage: </t>
  </si>
  <si>
    <t>Building Data References</t>
  </si>
  <si>
    <t>Building Data Information:</t>
  </si>
  <si>
    <t>Building Data Sub-Data:</t>
  </si>
  <si>
    <t>Information:</t>
  </si>
  <si>
    <t>Lighting:</t>
  </si>
  <si>
    <t>Lighting Controls:</t>
  </si>
  <si>
    <t xml:space="preserve">HVAC: </t>
  </si>
  <si>
    <t>HVAC Controls:</t>
  </si>
  <si>
    <t>Refigeration Controls:</t>
  </si>
  <si>
    <t>Low-Flow Water Fixtures:</t>
  </si>
  <si>
    <t>Kitchen Equipment:</t>
  </si>
  <si>
    <t>Computer/IT:</t>
  </si>
  <si>
    <t>Small Commercial and Industrial Program</t>
  </si>
  <si>
    <t>Publicly-Funded Institutions</t>
  </si>
  <si>
    <t>Pre-Installation</t>
  </si>
  <si>
    <t>Post-Installation</t>
  </si>
  <si>
    <t>DO NOT DELETE</t>
  </si>
  <si>
    <t>Rooftop and Unitary A/C Units</t>
  </si>
  <si>
    <t xml:space="preserve">Total Incentive </t>
  </si>
  <si>
    <t>TOTAL:</t>
  </si>
  <si>
    <t>New/Proposed Lamp Count</t>
  </si>
  <si>
    <t>Total Cost</t>
  </si>
  <si>
    <t>ENERGY SAVINGS REPORT</t>
  </si>
  <si>
    <t>Prescriptive Project (Select all that apply)</t>
  </si>
  <si>
    <r>
      <t xml:space="preserve">Daylighting Controller (Controlling </t>
    </r>
    <r>
      <rPr>
        <b/>
        <u/>
        <sz val="11"/>
        <rFont val="Arial"/>
        <family val="2"/>
      </rPr>
      <t>&gt;</t>
    </r>
    <r>
      <rPr>
        <b/>
        <sz val="11"/>
        <rFont val="Arial"/>
        <family val="2"/>
      </rPr>
      <t xml:space="preserve"> 500 W)</t>
    </r>
  </si>
  <si>
    <r>
      <t>Occ. Sensor w/ Daylight Control (</t>
    </r>
    <r>
      <rPr>
        <b/>
        <u/>
        <sz val="11"/>
        <rFont val="Arial"/>
        <family val="2"/>
      </rPr>
      <t>&gt;</t>
    </r>
    <r>
      <rPr>
        <b/>
        <sz val="11"/>
        <rFont val="Arial"/>
        <family val="2"/>
      </rPr>
      <t xml:space="preserve"> 500 W)</t>
    </r>
  </si>
  <si>
    <r>
      <t>Heat Pump (</t>
    </r>
    <r>
      <rPr>
        <b/>
        <u/>
        <sz val="11"/>
        <rFont val="Arial"/>
        <family val="2"/>
      </rPr>
      <t>&gt;</t>
    </r>
    <r>
      <rPr>
        <b/>
        <sz val="11"/>
        <rFont val="Arial"/>
        <family val="2"/>
      </rPr>
      <t xml:space="preserve"> 20 Tons) </t>
    </r>
  </si>
  <si>
    <t>Program Selection:</t>
  </si>
  <si>
    <t>Square Footage</t>
  </si>
  <si>
    <t xml:space="preserve">Email Address: </t>
  </si>
  <si>
    <t>Does your project need pre-approval?</t>
  </si>
  <si>
    <t>Estimated Incentive</t>
  </si>
  <si>
    <t>Building Data Subs</t>
  </si>
  <si>
    <t>Notes</t>
  </si>
  <si>
    <t>Prescriptive incentives are paid a standard rate for qualifying one-for-one change outs.</t>
  </si>
  <si>
    <t>Customer</t>
  </si>
  <si>
    <t>Estimated Gross Project Cost</t>
  </si>
  <si>
    <t>Estimated Energy Cost Savings</t>
  </si>
  <si>
    <t>$/yr</t>
  </si>
  <si>
    <t xml:space="preserve">15-Year Cash Flow </t>
  </si>
  <si>
    <t>Simple Payback Chart</t>
  </si>
  <si>
    <t>%</t>
  </si>
  <si>
    <t>Project Cost</t>
  </si>
  <si>
    <t>Net Flow</t>
  </si>
  <si>
    <t>Cumulative Flow</t>
  </si>
  <si>
    <t>Year 1</t>
  </si>
  <si>
    <t>Year 2</t>
  </si>
  <si>
    <t>Year 3</t>
  </si>
  <si>
    <t>Year 4</t>
  </si>
  <si>
    <t>Year 5</t>
  </si>
  <si>
    <t>Year 6</t>
  </si>
  <si>
    <t>Year 7</t>
  </si>
  <si>
    <t>Year 8</t>
  </si>
  <si>
    <t>Year 9</t>
  </si>
  <si>
    <t>Year 10</t>
  </si>
  <si>
    <t>Year 11</t>
  </si>
  <si>
    <t>Year 12</t>
  </si>
  <si>
    <t>Year 13</t>
  </si>
  <si>
    <t>Savings</t>
  </si>
  <si>
    <t>Zero Line</t>
  </si>
  <si>
    <t xml:space="preserve">Payback </t>
  </si>
  <si>
    <t xml:space="preserve">Percentage of Project Cost Covered </t>
  </si>
  <si>
    <t>Unrefrigerated buildings that are used to store goods, manufactured products, merchandise or raw materials</t>
  </si>
  <si>
    <t>Refrigerated buildings that are used to store goods, manufactured products, merchandise or raw materials</t>
  </si>
  <si>
    <t>Illinois TRM</t>
  </si>
  <si>
    <t>ASHRAE 90.1-2013</t>
  </si>
  <si>
    <t>Facility Space used to conduct the retail sale of consumer product goods</t>
  </si>
  <si>
    <t>Facility spaces in buildings used fo general office, professional and administrative purposes</t>
  </si>
  <si>
    <t>Rooms of the hotel/motel/dorm. These spaces (rooms) are occupied intermittently</t>
  </si>
  <si>
    <t>Buildings dedicated to manufacturing activities. It includes light industry buildings characterizd by consumer product and component manufacturing and heavy industry buildings typically characterized by a plant</t>
  </si>
  <si>
    <t>Common areas such as lobby, corridors and stairways and other spaces that may have continuous or high lighting and HVAC hours</t>
  </si>
  <si>
    <t>Common areas such as lobby, corridors and stairways open to guest and occupants of hotel/motel/dorm as well as other spaces that may have continuous or large lighting and HVAC hours</t>
  </si>
  <si>
    <t xml:space="preserve">Buildings that are used as a place of worship. Could inclue restrooms, primary worship area, community rooms, classtooms, etcs. </t>
  </si>
  <si>
    <t>Applies to unconditioned spaces either attached or dtached from the primary building envlope that are not used for living space</t>
  </si>
  <si>
    <t>Facility spaces used to provide diagnosis and treatment for medical, dental or psychriatic outpatient care</t>
  </si>
  <si>
    <t>Unconditioned spaces outside of the building envelope</t>
  </si>
  <si>
    <t>Facility space used as a school bulding for K through 12th grade students. Should include supporting functions such as administrative space, conference rooms, cafeterias, gymnasiums, auditoria, stairways, etcs</t>
  </si>
  <si>
    <t>Common areas such as lobby, corridors and stairways open to people as well as other spaces that may have continuous or large lighting and HVAC hours</t>
  </si>
  <si>
    <t>Facility space used fo higher education. Buildings include administrative headquarters, residence halls, athletic and recreation facilities, laboratories, etcs</t>
  </si>
  <si>
    <t>Performance space such as a hall. Building should include mechanical rooms, storage areas, stairewlls, administrative/office space, seating, stage and backstage</t>
  </si>
  <si>
    <t>Facility space used for the retail sale of food and beverage products</t>
  </si>
  <si>
    <t>Subcategory of retail/service space that is used to provide commercial services to individual customers and includes kitchen, dining and common areas</t>
  </si>
  <si>
    <t>Preformance space such as a theater</t>
  </si>
  <si>
    <t>Place of business or the sale of alcoholic drinks</t>
  </si>
  <si>
    <t>Internet</t>
  </si>
  <si>
    <t>Facility space used as a school bulding for K through 12th grade students with special building conditions</t>
  </si>
  <si>
    <t>Guess</t>
  </si>
  <si>
    <t>Facility space used for the preparation of food. Building is similar to a kitchen space and contains commercial kitchen equipment</t>
  </si>
  <si>
    <t>Facility space used for the retail sal of a limited selection of food and beverage poducts. Typically includes break rooms used by staff, storag areas and administrative areas</t>
  </si>
  <si>
    <t>Heating by means of energy producted by the burning of natural gas</t>
  </si>
  <si>
    <t>Heating by means of energy produced by the passing of electric current through resistance units</t>
  </si>
  <si>
    <t>Internet and Guess</t>
  </si>
  <si>
    <t>Apparatus for heating a builing by transferring heat by mechanical maens from or to an external reservoir (such as the ground, water or outside air)</t>
  </si>
  <si>
    <t>an enclosed space within a building that is cooled by a cooling system, heated by a heatng system, OR cooled or heated indirectly by being connected to an adjacent space.</t>
  </si>
  <si>
    <t>ASHRAE online</t>
  </si>
  <si>
    <t>storage in a cold place for preservation. Examples include walk-in freezers</t>
  </si>
  <si>
    <t xml:space="preserve">storage in a cold place for preservation </t>
  </si>
  <si>
    <t>HVAC:</t>
  </si>
  <si>
    <t>Rooftop and Unitary Heat Pump Units</t>
  </si>
  <si>
    <t xml:space="preserve">Energy Smart is a comprehensive energy efficiency program developed by the New Orleans City Council and administered by Entergy New Orleans, LLC.
©2018 Entergy Services, Inc. All Rights Reserved.  </t>
  </si>
  <si>
    <t>Prescriptive Calculator Analysis</t>
  </si>
  <si>
    <t>LIGHTING</t>
  </si>
  <si>
    <t>LIGHTING CONTROLS</t>
  </si>
  <si>
    <t>HVAC CONTROLS</t>
  </si>
  <si>
    <t>REFRIGERATION EQUIMENT CONTROLS  (REC)</t>
  </si>
  <si>
    <t xml:space="preserve">LOW-FLOW WATER FIXTURES </t>
  </si>
  <si>
    <t>COMMERCIAL KITCHEN EQUIPMENT (CKE)</t>
  </si>
  <si>
    <t>COMPUTER/IT</t>
  </si>
  <si>
    <t>The program works with business owners, facility managers and trade ally contractors to identify energy saving opportunities.</t>
  </si>
  <si>
    <t>The program provides cash incentives for completing eligible upgrades with proven energy savings.</t>
  </si>
  <si>
    <t>Applications are accepted on a rolling basis and there is no deadline to apply.</t>
  </si>
  <si>
    <t>Submit completed application, prescriptive incentive caluclator, one recent entergy bill, proposal and specification sheets to commercialapps@energysmartnola.com.</t>
  </si>
  <si>
    <t>Once approved, implement your project.</t>
  </si>
  <si>
    <t>AHRI reference number or documentation from the AHRI Manual to verify the required efficiency level for all central air systems. Equipment capacity and efficiency must be based on AHRI design conditions. Incentives will be paid based on AHRI rated capacity.</t>
  </si>
  <si>
    <t>Click on the arrows to navigate through the application.</t>
  </si>
  <si>
    <t>Cells colored in dark grey or blue are locked cells.</t>
  </si>
  <si>
    <r>
      <t>Square Footage (ft</t>
    </r>
    <r>
      <rPr>
        <b/>
        <vertAlign val="superscript"/>
        <sz val="12"/>
        <color rgb="FF002D56"/>
        <rFont val="Arial"/>
        <family val="2"/>
      </rPr>
      <t>2</t>
    </r>
    <r>
      <rPr>
        <b/>
        <sz val="12"/>
        <color rgb="FF002D56"/>
        <rFont val="Arial"/>
        <family val="2"/>
      </rPr>
      <t>)</t>
    </r>
  </si>
  <si>
    <t>Minimum Cooling Efficiency</t>
  </si>
  <si>
    <t>Tons of Cooling/Heating</t>
  </si>
  <si>
    <t>Minimum Cooling/Heating Efficiencies</t>
  </si>
  <si>
    <t>Air Conditioning System with gas heating system. "Cooling Conditions" is Air Conditioned Space and "Heating Type" is Gas</t>
  </si>
  <si>
    <t>Air Conditioning System with heat pump heating system. "Cooling Conditions" is Air Conditioned Space and "Heating Type" is "Heat Pump"</t>
  </si>
  <si>
    <t>Air Conditioning System wthat provides cooling only. "Cooling Conditions" is Air Conditioned Space and "Heating Type" is N/A</t>
  </si>
  <si>
    <r>
      <t>storage in a cold place for preservation. "Cooling Conditions" is Refrigerated Space (33-41</t>
    </r>
    <r>
      <rPr>
        <vertAlign val="superscript"/>
        <sz val="9"/>
        <color theme="1"/>
        <rFont val="Calibri Light"/>
        <family val="2"/>
        <scheme val="major"/>
      </rPr>
      <t>0</t>
    </r>
    <r>
      <rPr>
        <sz val="9"/>
        <color theme="1"/>
        <rFont val="Calibri Light"/>
        <family val="2"/>
        <scheme val="major"/>
      </rPr>
      <t>F) and "Heating Type" is All</t>
    </r>
  </si>
  <si>
    <r>
      <t>storage in a cold place for preservation. Examples include walk-in freezers. "Cooling Conditions" is Freezer Space (-10-10</t>
    </r>
    <r>
      <rPr>
        <vertAlign val="superscript"/>
        <sz val="9"/>
        <color theme="1"/>
        <rFont val="Calibri Light"/>
        <family val="2"/>
        <scheme val="major"/>
      </rPr>
      <t>0</t>
    </r>
    <r>
      <rPr>
        <sz val="9"/>
        <color theme="1"/>
        <rFont val="Calibri Light"/>
        <family val="2"/>
        <scheme val="major"/>
      </rPr>
      <t>F) and "Heating Type" is All</t>
    </r>
  </si>
  <si>
    <t>an enclosed space within a building that is not cooled or heated directly or indirectly by a system. Parking Garages with natural ventilation are not considered enclosed spaces. "Cooling Conditions" and "Heating Type" is N/A</t>
  </si>
  <si>
    <t>Estimated Project Cost after Incentive</t>
  </si>
  <si>
    <t>Building Type:</t>
  </si>
  <si>
    <t xml:space="preserve"> Commercial and Industrial Program</t>
  </si>
  <si>
    <t>ADM Created this table above</t>
  </si>
  <si>
    <t>Email was send 5.2.18 at 9.16PM from Zeph</t>
  </si>
  <si>
    <t>Q: How are the prescriptive incentive rates determined?</t>
  </si>
  <si>
    <t>Air Conditioning System with electric resistance heating system. "Cooling Conditions"is Air Conditioned Space and "Heating Type" is electric resistance</t>
  </si>
  <si>
    <t>Q: How do I know if my project is prescriptive?</t>
  </si>
  <si>
    <t>Q: Can I use internal labor to install equipment and receive labor incentives?</t>
  </si>
  <si>
    <t xml:space="preserve">Electricity Annual Savings </t>
  </si>
  <si>
    <t xml:space="preserve">Incentive  </t>
  </si>
  <si>
    <t>Rate of Return</t>
  </si>
  <si>
    <t>Equipment Details</t>
  </si>
  <si>
    <t>Number</t>
  </si>
  <si>
    <t>Measure Type</t>
  </si>
  <si>
    <t>Measure Cost</t>
  </si>
  <si>
    <t>Quantity</t>
  </si>
  <si>
    <t>Usage (kWh/Yr)</t>
  </si>
  <si>
    <t>Demand (kW/Yr)</t>
  </si>
  <si>
    <t>Cost 
($/Yr)</t>
  </si>
  <si>
    <t>Amount</t>
  </si>
  <si>
    <t>Size</t>
  </si>
  <si>
    <t>Efficiency Level</t>
  </si>
  <si>
    <t>Useful Life</t>
  </si>
  <si>
    <t>Serial Number</t>
  </si>
  <si>
    <t>Age</t>
  </si>
  <si>
    <t>Equipment Replaced</t>
  </si>
  <si>
    <t>Description (to display in Assessment Report)</t>
  </si>
  <si>
    <t>Internal Comments (for Program Implementer only)</t>
  </si>
  <si>
    <t>Conversion Rates</t>
  </si>
  <si>
    <t>Electricity</t>
  </si>
  <si>
    <t>Natural Gas</t>
  </si>
  <si>
    <t>Package Custom Fields</t>
  </si>
  <si>
    <t>Fuel Savings</t>
  </si>
  <si>
    <t>Field Name</t>
  </si>
  <si>
    <t>Fuel</t>
  </si>
  <si>
    <t>Demand</t>
  </si>
  <si>
    <t>AnnualCost</t>
  </si>
  <si>
    <t>Heating (kBtu/yr)</t>
  </si>
  <si>
    <t>Cooling (kBtu/yr)</t>
  </si>
  <si>
    <t>Funding Source</t>
  </si>
  <si>
    <t>Incentive Code</t>
  </si>
  <si>
    <t>Eligible Amount</t>
  </si>
  <si>
    <t>Improvements</t>
  </si>
  <si>
    <t>ImprovementType</t>
  </si>
  <si>
    <t>ImprovementCost</t>
  </si>
  <si>
    <t>ImprovementQuantity</t>
  </si>
  <si>
    <t>Lighting (kBtu/yr)</t>
  </si>
  <si>
    <t>Hot Water (kBtu/yr)</t>
  </si>
  <si>
    <t>Appliance (kBtu/yr)</t>
  </si>
  <si>
    <t>Other (kBtu/yr)</t>
  </si>
  <si>
    <t>AnnualTotal(kBtu/yr)</t>
    <phoneticPr fontId="0" type="noConversion"/>
  </si>
  <si>
    <t>Exemption Status</t>
    <phoneticPr fontId="0" type="noConversion"/>
  </si>
  <si>
    <t>Payment Date</t>
  </si>
  <si>
    <t>Amount Paid</t>
  </si>
  <si>
    <t>CheckID</t>
  </si>
  <si>
    <t>Payment Status</t>
  </si>
  <si>
    <t>Note</t>
  </si>
  <si>
    <t>Description</t>
  </si>
  <si>
    <t>AutogeneratedName</t>
  </si>
  <si>
    <t>Status</t>
  </si>
  <si>
    <t>TreatmentWorkscope</t>
  </si>
  <si>
    <t>Savings( $/yr )</t>
  </si>
  <si>
    <t>ImprovementSavings</t>
  </si>
  <si>
    <t>ImprovementAttribute</t>
  </si>
  <si>
    <t>AttributeName</t>
  </si>
  <si>
    <t>ENO_Size</t>
  </si>
  <si>
    <t>ENO_EfficiencyLevel</t>
  </si>
  <si>
    <t>ENO_UsefulLife</t>
  </si>
  <si>
    <t>ENO_SerialNumber</t>
  </si>
  <si>
    <t>ENO_Age</t>
  </si>
  <si>
    <t>ENO_EquipmentReplaced</t>
  </si>
  <si>
    <t>ENO_SimplePayback</t>
  </si>
  <si>
    <t>Commercial Kitchen</t>
  </si>
  <si>
    <t>Energy Smart is Entergy New Orleans' Energy Efficiency Program that incentivizes customers to perform energy saving upgrades in their facilities.</t>
  </si>
  <si>
    <t>Submit project completion notice signed by the customer with any updated documentation.</t>
  </si>
  <si>
    <t>If Incentive is less than $5,000, no pre-approval is required. No funding is reserved. Submit upon completion.</t>
  </si>
  <si>
    <t>If Incentive is more than $5,000, pre-approval is required. Funds are reserved and submit application for pre-approval prior to installation process.</t>
  </si>
  <si>
    <t>Total incentives per facility per program year cannot exceed $50,000 for lighting and $50,000 for non-lighting up to the total cost of the upgrade.</t>
  </si>
  <si>
    <t>If there are questions about the workbook, contact us at info@energysmartnola.com or 504-229-6868.</t>
  </si>
  <si>
    <t>A: Yes, internal labor can be used but we do not incentivize labor costs because incentives are based on the energy saved for measures installed.</t>
  </si>
  <si>
    <t>Analysis to show amount of time it takes to recover installation costs based on annual energy cost savings.</t>
  </si>
  <si>
    <t>Analysis to depict estimated savings for investing in energy efficiency.</t>
  </si>
  <si>
    <t>A: They are based on the deemed savings value from the New Orleans Technical Reference Manual.</t>
  </si>
  <si>
    <t>A: Click here to download the list of all prescriptive measures.</t>
  </si>
  <si>
    <t>Cells colored in green are the input cells and pink are reference cells.</t>
  </si>
  <si>
    <t>ENERGY STAR Bulbs</t>
  </si>
  <si>
    <t>ENERGY STAR Fixtures</t>
  </si>
  <si>
    <r>
      <rPr>
        <sz val="12"/>
        <rFont val="Arial"/>
        <family val="2"/>
      </rPr>
      <t xml:space="preserve">   </t>
    </r>
    <r>
      <rPr>
        <u/>
        <sz val="12"/>
        <rFont val="Arial"/>
        <family val="2"/>
      </rPr>
      <t>DLC Listed</t>
    </r>
  </si>
  <si>
    <t>Thank you for participating in the Energy Smart Commercial Solutions Program. Energy Smart is proud to help New Orleans' businesses increase energy efficiency and lower costs. Contact us at info@energysmartnola.com for more opportunities to save.</t>
  </si>
  <si>
    <t>Logging Data just serves as to how we have updated the sheet over a period of time</t>
  </si>
  <si>
    <t>What got updated?</t>
  </si>
  <si>
    <t>Date</t>
  </si>
  <si>
    <t>06.05.18</t>
  </si>
  <si>
    <t>Formatting cells in "Measure Input" Sheet to allow tabbing through measures (right-click on each cell, go to format cells, go to protection and uncheck "locked")</t>
  </si>
  <si>
    <t>The PC Power Management Measure Input was not summing with the other cells (The formula for the total referenced the wrong cell for PC Power so this was updated)</t>
  </si>
  <si>
    <t>v1.3 was put online on the energy smart website</t>
  </si>
  <si>
    <t xml:space="preserve">PSD Updated Functionality to make it easy to incorproate into compass. Email was sent out June 8th 2018 at 2.01pm. Kristin and Mike were copied in this email. </t>
  </si>
  <si>
    <t>06.08.18</t>
  </si>
  <si>
    <t>Total Material Cost</t>
  </si>
  <si>
    <t>Total Labor Cost</t>
  </si>
  <si>
    <t>Cooling Tons (1 Unit)</t>
  </si>
  <si>
    <t>Based on ADM methodology of doing an average</t>
  </si>
  <si>
    <t>and applied it to the coincidence factor</t>
  </si>
  <si>
    <t>Average came out to be approximately 0.83</t>
  </si>
  <si>
    <t>Default from ADM and use methodology from ADM to determine CF</t>
  </si>
  <si>
    <t>This formula above is the correct formula for heat pumps</t>
  </si>
  <si>
    <t>Temperature Range</t>
  </si>
  <si>
    <t>Low Temperature</t>
  </si>
  <si>
    <t>Medium Temperature</t>
  </si>
  <si>
    <t xml:space="preserve">Used an average value of all the deemed savings value on Table 190 to my right. </t>
  </si>
  <si>
    <t>08.17.18</t>
  </si>
  <si>
    <t>Left-Aligned Entergy Account Number on "Project Information" Tab</t>
  </si>
  <si>
    <t>Updated A/C and Heat Pump Incentive Values in "Incentive List" Tab based on ADM's approval on 08.16</t>
  </si>
  <si>
    <t>Modify "FAQ" Shape in "Instructions" Tab</t>
  </si>
  <si>
    <t xml:space="preserve">Linked "Tons of Cooling" in "HVAC Savings Tab" (Heat Pump Analysis) to "Cooling Tons" (Heat Pumps) in "Measure Input" Tab. </t>
  </si>
  <si>
    <t>Swithced Titles for Cooling and Heating Tons for Heat Pumps in "Measure Input" Tab</t>
  </si>
  <si>
    <t>In "HVAC Savings Tab", added CF values to Table 4 (CF = Coincidence Factor) based on ADM logic (using an average value). Cleaned Table 4 by removing highlighted cells</t>
  </si>
  <si>
    <t>Reformatted Titles for "Heat Pumps" in "Measure Input Tab". Due to updated, updated cell references and formulas in "HVAC Savings Tab" and "Checklist Tab"</t>
  </si>
  <si>
    <t>08.20.18</t>
  </si>
  <si>
    <t>Continued: Reformatted Titles for "Heat Pumps" in "Measure Input Tab". Due to updated, updated cell references and formulas in "HVAC Savings Tab" and "Checklist Tab"</t>
  </si>
  <si>
    <t>In "REC Savings Tab", Updated Analysis for Anti-Sweather Heat Controls to include low-temperature and med-temperature values options. Analysis, Measure Input Tab and Checklist were updated.</t>
  </si>
  <si>
    <t>In "Low-Flow Fixture Savings Tab", Updated analysis to incorporate units installed for the peak demand and annual energy savings analysis</t>
  </si>
  <si>
    <t>Heat Pump Systems (20.1 - 63.3 Tons) Savings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</si>
</sst>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2">
    <numFmt numFmtId="44" formatCode="_(&quot;$&quot;* #,##0.00_);_(&quot;$&quot;* \(#,##0.00\);_(&quot;$&quot;* &quot;-&quot;??_);_(@_)"/>
    <numFmt numFmtId="43" formatCode="_(* #,##0.00_);_(* \(#,##0.00\);_(* &quot;-&quot;??_);_(@_)"/>
    <numFmt numFmtId="164" formatCode="&quot;$&quot;#,##0.00"/>
    <numFmt numFmtId="165" formatCode="&quot;$&quot;#,##0"/>
    <numFmt numFmtId="166" formatCode="_(&quot;$&quot;* #,##0.0000_);_(&quot;$&quot;* \(#,##0.0000\);_(&quot;$&quot;* &quot;-&quot;??_);_(@_)"/>
    <numFmt numFmtId="167" formatCode="0.000"/>
    <numFmt numFmtId="168" formatCode="0.00_);\(0.00\)"/>
    <numFmt numFmtId="169" formatCode="#,##0.0_);\(#,##0.0\)"/>
    <numFmt numFmtId="170" formatCode="_(&quot;$&quot;* #,##0_);_(&quot;$&quot;* \(#,##0\);_(&quot;$&quot;* &quot;-&quot;??_);_(@_)"/>
    <numFmt numFmtId="171" formatCode="#,##0.0"/>
    <numFmt numFmtId="172" formatCode="0.0"/>
    <numFmt numFmtId="175" formatCode="[&lt;=9999999]###\-####;\(###\)\ ###\-####"/>
  </numFmts>
  <fonts count="75">
    <font>
      <sz val="9"/>
      <color theme="1"/>
      <name val="Calibri Light"/>
      <family val="2"/>
      <scheme val="major"/>
    </font>
    <font>
      <sz val="11"/>
      <color theme="1"/>
      <name val="Calibri"/>
      <family val="2"/>
      <scheme val="minor"/>
    </font>
    <font>
      <sz val="11"/>
      <color theme="1"/>
      <name val="Calibri"/>
      <family val="2"/>
      <scheme val="minor"/>
    </font>
    <font>
      <sz val="11"/>
      <color theme="1"/>
      <name val="Calibri"/>
      <family val="2"/>
      <scheme val="minor"/>
    </font>
    <font>
      <b/>
      <sz val="10"/>
      <color theme="1"/>
      <name val="Arial"/>
      <family val="2"/>
    </font>
    <font>
      <sz val="11"/>
      <color rgb="FF3F3F76"/>
      <name val="Calibri"/>
      <family val="2"/>
      <scheme val="minor"/>
    </font>
    <font>
      <b/>
      <sz val="14"/>
      <color theme="0"/>
      <name val="Arial"/>
      <family val="2"/>
    </font>
    <font>
      <b/>
      <sz val="10"/>
      <color theme="0"/>
      <name val="Arial"/>
      <family val="2"/>
    </font>
    <font>
      <sz val="10"/>
      <color theme="1"/>
      <name val="Arial"/>
      <family val="2"/>
    </font>
    <font>
      <b/>
      <sz val="12"/>
      <color theme="1"/>
      <name val="Arial"/>
      <family val="2"/>
    </font>
    <font>
      <i/>
      <sz val="10"/>
      <color theme="1"/>
      <name val="Arial"/>
      <family val="2"/>
    </font>
    <font>
      <b/>
      <vertAlign val="subscript"/>
      <sz val="10"/>
      <color theme="1"/>
      <name val="Arial"/>
      <family val="2"/>
    </font>
    <font>
      <sz val="12"/>
      <color theme="1"/>
      <name val="Arial"/>
      <family val="2"/>
    </font>
    <font>
      <b/>
      <u/>
      <sz val="12"/>
      <color theme="1"/>
      <name val="Arial"/>
      <family val="2"/>
    </font>
    <font>
      <sz val="10"/>
      <color rgb="FFFF0000"/>
      <name val="Arial"/>
      <family val="2"/>
    </font>
    <font>
      <vertAlign val="subscript"/>
      <sz val="10"/>
      <color theme="1"/>
      <name val="Arial"/>
      <family val="2"/>
    </font>
    <font>
      <sz val="48"/>
      <color theme="0"/>
      <name val="Bahnschrift SemiBold"/>
      <family val="2"/>
    </font>
    <font>
      <b/>
      <sz val="9"/>
      <color rgb="FF002D56"/>
      <name val="Bahnschrift SemiBold"/>
      <family val="2"/>
    </font>
    <font>
      <sz val="11"/>
      <color theme="1"/>
      <name val="Calibri"/>
      <family val="2"/>
      <scheme val="minor"/>
    </font>
    <font>
      <b/>
      <sz val="14"/>
      <color theme="1"/>
      <name val="Arial"/>
      <family val="2"/>
    </font>
    <font>
      <b/>
      <sz val="14"/>
      <color rgb="FFFF0000"/>
      <name val="Arial"/>
      <family val="2"/>
    </font>
    <font>
      <sz val="20"/>
      <color rgb="FF002D56"/>
      <name val="Bahnschrift SemiBold"/>
      <family val="2"/>
    </font>
    <font>
      <b/>
      <sz val="18"/>
      <color theme="0"/>
      <name val="Arial"/>
      <family val="2"/>
    </font>
    <font>
      <sz val="9"/>
      <color theme="1"/>
      <name val="Calibri Light"/>
      <family val="2"/>
      <scheme val="major"/>
    </font>
    <font>
      <i/>
      <sz val="9"/>
      <color theme="1"/>
      <name val="Calibri Light"/>
      <family val="2"/>
      <scheme val="major"/>
    </font>
    <font>
      <sz val="9"/>
      <name val="Calibri Light"/>
      <family val="2"/>
      <scheme val="major"/>
    </font>
    <font>
      <b/>
      <sz val="10"/>
      <name val="Arial"/>
      <family val="2"/>
    </font>
    <font>
      <sz val="10"/>
      <name val="Arial"/>
      <family val="2"/>
    </font>
    <font>
      <u/>
      <sz val="10"/>
      <name val="Arial"/>
      <family val="2"/>
    </font>
    <font>
      <b/>
      <sz val="11"/>
      <name val="Arial"/>
      <family val="2"/>
    </font>
    <font>
      <b/>
      <sz val="12"/>
      <name val="Arial"/>
      <family val="2"/>
    </font>
    <font>
      <b/>
      <sz val="12"/>
      <color theme="0"/>
      <name val="Arial"/>
      <family val="2"/>
    </font>
    <font>
      <sz val="9"/>
      <color theme="1"/>
      <name val="Arial"/>
      <family val="2"/>
    </font>
    <font>
      <sz val="11"/>
      <color theme="1"/>
      <name val="Arial"/>
      <family val="2"/>
    </font>
    <font>
      <sz val="14"/>
      <color theme="1"/>
      <name val="Arial"/>
      <family val="2"/>
    </font>
    <font>
      <sz val="12"/>
      <color theme="0"/>
      <name val="Arial"/>
      <family val="2"/>
    </font>
    <font>
      <sz val="12"/>
      <name val="Arial"/>
      <family val="2"/>
    </font>
    <font>
      <sz val="8"/>
      <color theme="1"/>
      <name val="Arial"/>
      <family val="2"/>
    </font>
    <font>
      <u/>
      <sz val="12"/>
      <color theme="1"/>
      <name val="Arial"/>
      <family val="2"/>
    </font>
    <font>
      <b/>
      <sz val="18"/>
      <color theme="1"/>
      <name val="Arial"/>
      <family val="2"/>
    </font>
    <font>
      <sz val="10"/>
      <color theme="0"/>
      <name val="Arial"/>
      <family val="2"/>
    </font>
    <font>
      <sz val="28"/>
      <color theme="0"/>
      <name val="Bahnschrift SemiBold"/>
      <family val="2"/>
    </font>
    <font>
      <b/>
      <sz val="16"/>
      <color theme="0"/>
      <name val="Arial"/>
      <family val="2"/>
    </font>
    <font>
      <b/>
      <sz val="22"/>
      <color theme="0"/>
      <name val="Arial"/>
      <family val="2"/>
    </font>
    <font>
      <b/>
      <u/>
      <sz val="11"/>
      <name val="Arial"/>
      <family val="2"/>
    </font>
    <font>
      <sz val="28"/>
      <color rgb="FF002D56"/>
      <name val="Arial"/>
      <family val="2"/>
    </font>
    <font>
      <sz val="9"/>
      <color rgb="FF002D56"/>
      <name val="Calibri Light"/>
      <family val="2"/>
      <scheme val="major"/>
    </font>
    <font>
      <b/>
      <sz val="11"/>
      <color rgb="FF002D56"/>
      <name val="Arial"/>
      <family val="2"/>
    </font>
    <font>
      <b/>
      <i/>
      <sz val="11"/>
      <color rgb="FF002D56"/>
      <name val="Arial"/>
      <family val="2"/>
    </font>
    <font>
      <b/>
      <sz val="9"/>
      <color rgb="FF002D56"/>
      <name val="Arial"/>
      <family val="2"/>
    </font>
    <font>
      <b/>
      <sz val="9"/>
      <color theme="1"/>
      <name val="Arial"/>
      <family val="2"/>
    </font>
    <font>
      <i/>
      <sz val="10"/>
      <color rgb="FF002D56"/>
      <name val="Arial"/>
      <family val="2"/>
    </font>
    <font>
      <b/>
      <sz val="14"/>
      <color rgb="FF000000"/>
      <name val="Arial"/>
      <family val="2"/>
    </font>
    <font>
      <b/>
      <sz val="10"/>
      <color rgb="FF002D56"/>
      <name val="Arial"/>
      <family val="2"/>
    </font>
    <font>
      <b/>
      <sz val="12"/>
      <color rgb="FF002D56"/>
      <name val="Arial"/>
      <family val="2"/>
    </font>
    <font>
      <b/>
      <sz val="14"/>
      <color rgb="FF006F51"/>
      <name val="Arial"/>
      <family val="2"/>
    </font>
    <font>
      <b/>
      <sz val="14"/>
      <color rgb="FF8DC63F"/>
      <name val="Arial"/>
      <family val="2"/>
    </font>
    <font>
      <b/>
      <sz val="14"/>
      <color rgb="FF002D56"/>
      <name val="Arial"/>
      <family val="2"/>
    </font>
    <font>
      <sz val="10"/>
      <color rgb="FF002D56"/>
      <name val="Arial"/>
      <family val="2"/>
    </font>
    <font>
      <b/>
      <sz val="22"/>
      <color rgb="FF002D56"/>
      <name val="Arial"/>
      <family val="2"/>
    </font>
    <font>
      <b/>
      <vertAlign val="superscript"/>
      <sz val="12"/>
      <color rgb="FF002D56"/>
      <name val="Arial"/>
      <family val="2"/>
    </font>
    <font>
      <vertAlign val="superscript"/>
      <sz val="9"/>
      <color theme="1"/>
      <name val="Calibri Light"/>
      <family val="2"/>
      <scheme val="major"/>
    </font>
    <font>
      <b/>
      <sz val="11"/>
      <color theme="0"/>
      <name val="Calibri"/>
      <family val="2"/>
    </font>
    <font>
      <sz val="18"/>
      <color indexed="8"/>
      <name val="Calibri"/>
      <family val="2"/>
      <charset val="129"/>
    </font>
    <font>
      <sz val="12"/>
      <color indexed="8"/>
      <name val="Calibri"/>
      <family val="2"/>
      <charset val="129"/>
    </font>
    <font>
      <sz val="14"/>
      <color indexed="8"/>
      <name val="Calibri"/>
      <family val="2"/>
      <charset val="129"/>
    </font>
    <font>
      <sz val="14"/>
      <color theme="1"/>
      <name val="Calibri"/>
      <family val="2"/>
      <scheme val="minor"/>
    </font>
    <font>
      <sz val="11"/>
      <color indexed="8"/>
      <name val="Calibri"/>
      <family val="2"/>
    </font>
    <font>
      <sz val="12"/>
      <color theme="9"/>
      <name val="Calibri"/>
      <family val="2"/>
      <scheme val="minor"/>
    </font>
    <font>
      <u/>
      <sz val="9"/>
      <color theme="10"/>
      <name val="Calibri Light"/>
      <family val="2"/>
      <scheme val="major"/>
    </font>
    <font>
      <u/>
      <sz val="12"/>
      <name val="Arial"/>
      <family val="2"/>
    </font>
    <font>
      <sz val="16"/>
      <color theme="1"/>
      <name val="Calibri"/>
      <family val="2"/>
      <scheme val="minor"/>
    </font>
    <font>
      <i/>
      <sz val="20"/>
      <color theme="1"/>
      <name val="Calibri"/>
      <family val="2"/>
      <scheme val="minor"/>
    </font>
    <font>
      <b/>
      <sz val="9"/>
      <color rgb="FF000000"/>
      <name val="Tahoma"/>
      <family val="2"/>
    </font>
    <font>
      <sz val="9"/>
      <color rgb="FF000000"/>
      <name val="Tahoma"/>
      <family val="2"/>
    </font>
  </fonts>
  <fills count="20">
    <fill>
      <patternFill patternType="none"/>
    </fill>
    <fill>
      <patternFill patternType="gray125"/>
    </fill>
    <fill>
      <patternFill patternType="solid">
        <fgColor theme="0" tint="-0.14996795556505021"/>
        <bgColor indexed="64"/>
      </patternFill>
    </fill>
    <fill>
      <patternFill patternType="mediumGray">
        <fgColor theme="7"/>
        <bgColor auto="1"/>
      </patternFill>
    </fill>
    <fill>
      <patternFill patternType="solid">
        <fgColor rgb="FF002D56"/>
        <bgColor indexed="64"/>
      </patternFill>
    </fill>
    <fill>
      <patternFill patternType="solid">
        <fgColor theme="0" tint="-4.9989318521683403E-2"/>
        <bgColor indexed="64"/>
      </patternFill>
    </fill>
    <fill>
      <patternFill patternType="solid">
        <fgColor rgb="FF8DC63F"/>
        <bgColor indexed="64"/>
      </patternFill>
    </fill>
    <fill>
      <patternFill patternType="solid">
        <fgColor rgb="FFFFFF00"/>
        <bgColor indexed="64"/>
      </patternFill>
    </fill>
    <fill>
      <patternFill patternType="solid">
        <fgColor rgb="FF92D050"/>
        <bgColor indexed="64"/>
      </patternFill>
    </fill>
    <fill>
      <patternFill patternType="solid">
        <fgColor theme="0" tint="-0.499984740745262"/>
        <bgColor indexed="64"/>
      </patternFill>
    </fill>
    <fill>
      <patternFill patternType="solid">
        <fgColor rgb="FF006F51"/>
        <bgColor indexed="64"/>
      </patternFill>
    </fill>
    <fill>
      <patternFill patternType="solid">
        <fgColor theme="1"/>
        <bgColor indexed="64"/>
      </patternFill>
    </fill>
    <fill>
      <patternFill patternType="solid">
        <fgColor theme="0"/>
        <bgColor indexed="64"/>
      </patternFill>
    </fill>
    <fill>
      <patternFill patternType="solid">
        <fgColor theme="0" tint="-0.14999847407452621"/>
        <bgColor indexed="64"/>
      </patternFill>
    </fill>
    <fill>
      <patternFill patternType="solid">
        <fgColor rgb="FFB51E84"/>
        <bgColor indexed="64"/>
      </patternFill>
    </fill>
    <fill>
      <patternFill patternType="solid">
        <fgColor indexed="22"/>
        <bgColor indexed="64"/>
      </patternFill>
    </fill>
    <fill>
      <patternFill patternType="solid">
        <fgColor theme="7"/>
        <bgColor indexed="64"/>
      </patternFill>
    </fill>
    <fill>
      <patternFill patternType="solid">
        <fgColor indexed="46"/>
        <bgColor indexed="64"/>
      </patternFill>
    </fill>
    <fill>
      <patternFill patternType="solid">
        <fgColor theme="4" tint="0.79998168889431442"/>
        <bgColor indexed="64"/>
      </patternFill>
    </fill>
    <fill>
      <patternFill patternType="solid">
        <fgColor theme="2" tint="-0.249977111117893"/>
        <bgColor indexed="64"/>
      </patternFill>
    </fill>
  </fills>
  <borders count="179">
    <border>
      <left/>
      <right/>
      <top/>
      <bottom/>
      <diagonal/>
    </border>
    <border>
      <left style="thin">
        <color rgb="FF7F7F7F"/>
      </left>
      <right style="thin">
        <color rgb="FF7F7F7F"/>
      </right>
      <top style="thin">
        <color rgb="FF7F7F7F"/>
      </top>
      <bottom style="thin">
        <color rgb="FF7F7F7F"/>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bottom style="thin">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medium">
        <color indexed="64"/>
      </bottom>
      <diagonal/>
    </border>
    <border>
      <left/>
      <right/>
      <top style="thin">
        <color indexed="64"/>
      </top>
      <bottom/>
      <diagonal/>
    </border>
    <border>
      <left/>
      <right/>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rgb="FF006F51"/>
      </left>
      <right style="thin">
        <color rgb="FF006F51"/>
      </right>
      <top style="thin">
        <color rgb="FF006F51"/>
      </top>
      <bottom style="thin">
        <color rgb="FF006F51"/>
      </bottom>
      <diagonal/>
    </border>
    <border>
      <left style="thin">
        <color rgb="FF006F51"/>
      </left>
      <right/>
      <top style="thin">
        <color rgb="FF006F51"/>
      </top>
      <bottom/>
      <diagonal/>
    </border>
    <border>
      <left style="thin">
        <color rgb="FF006F51"/>
      </left>
      <right/>
      <top style="thin">
        <color rgb="FF006F51"/>
      </top>
      <bottom style="thin">
        <color rgb="FF006F51"/>
      </bottom>
      <diagonal/>
    </border>
    <border>
      <left style="thin">
        <color rgb="FF006F51"/>
      </left>
      <right style="thin">
        <color rgb="FF006F51"/>
      </right>
      <top style="thin">
        <color rgb="FF006F51"/>
      </top>
      <bottom/>
      <diagonal/>
    </border>
    <border>
      <left style="thin">
        <color rgb="FF8DC63F"/>
      </left>
      <right style="thin">
        <color rgb="FF8DC63F"/>
      </right>
      <top style="thin">
        <color rgb="FF8DC63F"/>
      </top>
      <bottom style="thin">
        <color rgb="FF8DC63F"/>
      </bottom>
      <diagonal/>
    </border>
    <border>
      <left style="thin">
        <color rgb="FF002D56"/>
      </left>
      <right style="thin">
        <color rgb="FF002D56"/>
      </right>
      <top style="thin">
        <color rgb="FF002D56"/>
      </top>
      <bottom style="thin">
        <color rgb="FF002D56"/>
      </bottom>
      <diagonal/>
    </border>
    <border>
      <left style="thin">
        <color rgb="FF002D56"/>
      </left>
      <right style="thin">
        <color indexed="64"/>
      </right>
      <top style="thin">
        <color rgb="FF002D56"/>
      </top>
      <bottom style="thin">
        <color rgb="FF002D56"/>
      </bottom>
      <diagonal/>
    </border>
    <border>
      <left style="thin">
        <color indexed="64"/>
      </left>
      <right style="thin">
        <color indexed="64"/>
      </right>
      <top style="thin">
        <color rgb="FF002D56"/>
      </top>
      <bottom style="thin">
        <color rgb="FF002D56"/>
      </bottom>
      <diagonal/>
    </border>
    <border>
      <left style="thin">
        <color indexed="64"/>
      </left>
      <right style="thin">
        <color rgb="FF002D56"/>
      </right>
      <top style="thin">
        <color rgb="FF002D56"/>
      </top>
      <bottom style="thin">
        <color rgb="FF002D56"/>
      </bottom>
      <diagonal/>
    </border>
    <border>
      <left style="thin">
        <color rgb="FF002D56"/>
      </left>
      <right style="thin">
        <color indexed="64"/>
      </right>
      <top style="thin">
        <color rgb="FF002D56"/>
      </top>
      <bottom/>
      <diagonal/>
    </border>
    <border>
      <left style="thin">
        <color rgb="FF002D56"/>
      </left>
      <right/>
      <top style="thin">
        <color rgb="FF002D56"/>
      </top>
      <bottom style="thin">
        <color rgb="FF002D56"/>
      </bottom>
      <diagonal/>
    </border>
    <border>
      <left/>
      <right/>
      <top style="thin">
        <color rgb="FF002D56"/>
      </top>
      <bottom style="thin">
        <color rgb="FF002D56"/>
      </bottom>
      <diagonal/>
    </border>
    <border>
      <left/>
      <right style="thin">
        <color rgb="FF002D56"/>
      </right>
      <top style="thin">
        <color rgb="FF002D56"/>
      </top>
      <bottom style="thin">
        <color rgb="FF002D56"/>
      </bottom>
      <diagonal/>
    </border>
    <border>
      <left style="thin">
        <color indexed="64"/>
      </left>
      <right style="thin">
        <color rgb="FF002D56"/>
      </right>
      <top style="thin">
        <color rgb="FF002D56"/>
      </top>
      <bottom/>
      <diagonal/>
    </border>
    <border>
      <left style="thin">
        <color rgb="FF002D56"/>
      </left>
      <right/>
      <top/>
      <bottom style="thin">
        <color rgb="FF002D56"/>
      </bottom>
      <diagonal/>
    </border>
    <border>
      <left/>
      <right/>
      <top/>
      <bottom style="thin">
        <color rgb="FF002D56"/>
      </bottom>
      <diagonal/>
    </border>
    <border>
      <left style="thin">
        <color rgb="FF002D56"/>
      </left>
      <right/>
      <top style="thin">
        <color rgb="FF002D56"/>
      </top>
      <bottom/>
      <diagonal/>
    </border>
    <border>
      <left/>
      <right/>
      <top style="thin">
        <color rgb="FF002D56"/>
      </top>
      <bottom/>
      <diagonal/>
    </border>
    <border>
      <left/>
      <right style="thin">
        <color rgb="FF002D56"/>
      </right>
      <top style="thin">
        <color rgb="FF002D56"/>
      </top>
      <bottom/>
      <diagonal/>
    </border>
    <border>
      <left/>
      <right style="thin">
        <color rgb="FF002D56"/>
      </right>
      <top/>
      <bottom style="thin">
        <color rgb="FF002D56"/>
      </bottom>
      <diagonal/>
    </border>
    <border>
      <left style="thin">
        <color rgb="FF002D56"/>
      </left>
      <right/>
      <top/>
      <bottom/>
      <diagonal/>
    </border>
    <border>
      <left/>
      <right style="thin">
        <color rgb="FF002D56"/>
      </right>
      <top/>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diagonal/>
    </border>
    <border>
      <left style="thin">
        <color rgb="FF002D56"/>
      </left>
      <right style="thin">
        <color rgb="FF002D56"/>
      </right>
      <top style="thin">
        <color rgb="FF002D56"/>
      </top>
      <bottom/>
      <diagonal/>
    </border>
    <border>
      <left style="thin">
        <color rgb="FF002D56"/>
      </left>
      <right style="thin">
        <color theme="0"/>
      </right>
      <top style="thin">
        <color rgb="FF002D56"/>
      </top>
      <bottom style="thin">
        <color theme="0"/>
      </bottom>
      <diagonal/>
    </border>
    <border>
      <left style="thin">
        <color theme="0"/>
      </left>
      <right style="thin">
        <color theme="0"/>
      </right>
      <top style="thin">
        <color rgb="FF002D56"/>
      </top>
      <bottom style="thin">
        <color theme="0"/>
      </bottom>
      <diagonal/>
    </border>
    <border>
      <left style="thin">
        <color theme="0"/>
      </left>
      <right style="thin">
        <color rgb="FF002D56"/>
      </right>
      <top style="thin">
        <color rgb="FF002D56"/>
      </top>
      <bottom style="thin">
        <color theme="0"/>
      </bottom>
      <diagonal/>
    </border>
    <border>
      <left style="thin">
        <color rgb="FF002D56"/>
      </left>
      <right style="thin">
        <color theme="0"/>
      </right>
      <top style="thin">
        <color theme="0"/>
      </top>
      <bottom style="thin">
        <color theme="0"/>
      </bottom>
      <diagonal/>
    </border>
    <border>
      <left style="thin">
        <color theme="0"/>
      </left>
      <right style="thin">
        <color rgb="FF002D56"/>
      </right>
      <top style="thin">
        <color theme="0"/>
      </top>
      <bottom style="thin">
        <color theme="0"/>
      </bottom>
      <diagonal/>
    </border>
    <border>
      <left style="thin">
        <color rgb="FF002D56"/>
      </left>
      <right style="thin">
        <color theme="0"/>
      </right>
      <top style="thin">
        <color theme="0"/>
      </top>
      <bottom style="thin">
        <color rgb="FF002D56"/>
      </bottom>
      <diagonal/>
    </border>
    <border>
      <left style="thin">
        <color theme="0"/>
      </left>
      <right style="thin">
        <color theme="0"/>
      </right>
      <top style="thin">
        <color theme="0"/>
      </top>
      <bottom style="thin">
        <color rgb="FF002D56"/>
      </bottom>
      <diagonal/>
    </border>
    <border>
      <left style="thin">
        <color theme="0"/>
      </left>
      <right style="thin">
        <color rgb="FF002D56"/>
      </right>
      <top style="thin">
        <color theme="0"/>
      </top>
      <bottom style="thin">
        <color rgb="FF002D56"/>
      </bottom>
      <diagonal/>
    </border>
    <border>
      <left style="thin">
        <color rgb="FF002D56"/>
      </left>
      <right style="thin">
        <color theme="0"/>
      </right>
      <top style="thin">
        <color rgb="FF002D56"/>
      </top>
      <bottom style="thin">
        <color rgb="FF002D56"/>
      </bottom>
      <diagonal/>
    </border>
    <border>
      <left style="thin">
        <color theme="0"/>
      </left>
      <right style="thin">
        <color theme="0"/>
      </right>
      <top style="thin">
        <color rgb="FF002D56"/>
      </top>
      <bottom style="thin">
        <color rgb="FF002D56"/>
      </bottom>
      <diagonal/>
    </border>
    <border>
      <left style="thin">
        <color theme="0"/>
      </left>
      <right style="thin">
        <color rgb="FF002D56"/>
      </right>
      <top style="thin">
        <color rgb="FF002D56"/>
      </top>
      <bottom style="thin">
        <color rgb="FF002D56"/>
      </bottom>
      <diagonal/>
    </border>
    <border>
      <left style="thin">
        <color rgb="FF002D56"/>
      </left>
      <right style="thin">
        <color indexed="64"/>
      </right>
      <top style="thin">
        <color rgb="FF002D56"/>
      </top>
      <bottom style="thin">
        <color indexed="64"/>
      </bottom>
      <diagonal/>
    </border>
    <border>
      <left style="thin">
        <color indexed="64"/>
      </left>
      <right style="thin">
        <color indexed="64"/>
      </right>
      <top style="thin">
        <color rgb="FF002D56"/>
      </top>
      <bottom style="thin">
        <color indexed="64"/>
      </bottom>
      <diagonal/>
    </border>
    <border>
      <left style="thin">
        <color indexed="64"/>
      </left>
      <right style="thin">
        <color rgb="FF002D56"/>
      </right>
      <top style="thin">
        <color rgb="FF002D56"/>
      </top>
      <bottom style="thin">
        <color indexed="64"/>
      </bottom>
      <diagonal/>
    </border>
    <border>
      <left style="thin">
        <color rgb="FF002D56"/>
      </left>
      <right style="thin">
        <color indexed="64"/>
      </right>
      <top style="thin">
        <color indexed="64"/>
      </top>
      <bottom style="thin">
        <color indexed="64"/>
      </bottom>
      <diagonal/>
    </border>
    <border>
      <left style="thin">
        <color indexed="64"/>
      </left>
      <right style="thin">
        <color rgb="FF002D56"/>
      </right>
      <top style="thin">
        <color indexed="64"/>
      </top>
      <bottom style="thin">
        <color indexed="64"/>
      </bottom>
      <diagonal/>
    </border>
    <border>
      <left style="thin">
        <color rgb="FF002D56"/>
      </left>
      <right style="thin">
        <color indexed="64"/>
      </right>
      <top style="thin">
        <color indexed="64"/>
      </top>
      <bottom style="thin">
        <color rgb="FF002D56"/>
      </bottom>
      <diagonal/>
    </border>
    <border>
      <left style="thin">
        <color indexed="64"/>
      </left>
      <right style="thin">
        <color indexed="64"/>
      </right>
      <top style="thin">
        <color indexed="64"/>
      </top>
      <bottom style="thin">
        <color rgb="FF002D56"/>
      </bottom>
      <diagonal/>
    </border>
    <border>
      <left style="thin">
        <color indexed="64"/>
      </left>
      <right style="thin">
        <color rgb="FF002D56"/>
      </right>
      <top style="thin">
        <color indexed="64"/>
      </top>
      <bottom style="thin">
        <color rgb="FF002D56"/>
      </bottom>
      <diagonal/>
    </border>
    <border>
      <left style="thin">
        <color rgb="FF002D56"/>
      </left>
      <right style="thin">
        <color rgb="FF002D56"/>
      </right>
      <top/>
      <bottom/>
      <diagonal/>
    </border>
    <border>
      <left style="thin">
        <color rgb="FF002D56"/>
      </left>
      <right style="thin">
        <color rgb="FF002D56"/>
      </right>
      <top/>
      <bottom style="thin">
        <color rgb="FF002D56"/>
      </bottom>
      <diagonal/>
    </border>
    <border>
      <left style="thin">
        <color theme="0"/>
      </left>
      <right style="thin">
        <color indexed="64"/>
      </right>
      <top style="thin">
        <color theme="0"/>
      </top>
      <bottom style="thin">
        <color indexed="64"/>
      </bottom>
      <diagonal/>
    </border>
    <border>
      <left style="thin">
        <color indexed="64"/>
      </left>
      <right style="thin">
        <color indexed="64"/>
      </right>
      <top style="thin">
        <color theme="0"/>
      </top>
      <bottom style="thin">
        <color indexed="64"/>
      </bottom>
      <diagonal/>
    </border>
    <border>
      <left style="thin">
        <color theme="0"/>
      </left>
      <right/>
      <top style="thin">
        <color theme="0"/>
      </top>
      <bottom style="thin">
        <color theme="0"/>
      </bottom>
      <diagonal/>
    </border>
    <border>
      <left style="thin">
        <color indexed="64"/>
      </left>
      <right style="thin">
        <color rgb="FF002D56"/>
      </right>
      <top/>
      <bottom style="thin">
        <color indexed="64"/>
      </bottom>
      <diagonal/>
    </border>
    <border>
      <left/>
      <right style="thin">
        <color indexed="64"/>
      </right>
      <top style="thin">
        <color indexed="64"/>
      </top>
      <bottom style="thin">
        <color rgb="FF002D56"/>
      </bottom>
      <diagonal/>
    </border>
    <border>
      <left/>
      <right style="thin">
        <color rgb="FF002D56"/>
      </right>
      <top/>
      <bottom style="thin">
        <color indexed="64"/>
      </bottom>
      <diagonal/>
    </border>
    <border>
      <left style="thin">
        <color theme="0"/>
      </left>
      <right/>
      <top style="thin">
        <color theme="0"/>
      </top>
      <bottom style="thin">
        <color rgb="FF002D56"/>
      </bottom>
      <diagonal/>
    </border>
    <border>
      <left style="thin">
        <color indexed="64"/>
      </left>
      <right/>
      <top style="thin">
        <color theme="0"/>
      </top>
      <bottom style="thin">
        <color rgb="FF002D56"/>
      </bottom>
      <diagonal/>
    </border>
    <border>
      <left/>
      <right style="thin">
        <color indexed="64"/>
      </right>
      <top style="thin">
        <color theme="0"/>
      </top>
      <bottom style="thin">
        <color rgb="FF002D56"/>
      </bottom>
      <diagonal/>
    </border>
    <border>
      <left style="thin">
        <color theme="0"/>
      </left>
      <right style="thin">
        <color indexed="64"/>
      </right>
      <top style="thin">
        <color theme="0"/>
      </top>
      <bottom/>
      <diagonal/>
    </border>
    <border>
      <left/>
      <right style="thin">
        <color indexed="64"/>
      </right>
      <top style="thin">
        <color theme="0"/>
      </top>
      <bottom/>
      <diagonal/>
    </border>
    <border>
      <left style="thin">
        <color indexed="64"/>
      </left>
      <right/>
      <top style="thin">
        <color indexed="64"/>
      </top>
      <bottom style="thin">
        <color rgb="FF002D56"/>
      </bottom>
      <diagonal/>
    </border>
    <border>
      <left style="thin">
        <color rgb="FF002D56"/>
      </left>
      <right style="thin">
        <color indexed="64"/>
      </right>
      <top style="thin">
        <color indexed="64"/>
      </top>
      <bottom/>
      <diagonal/>
    </border>
    <border>
      <left style="thin">
        <color rgb="FF002D56"/>
      </left>
      <right style="thin">
        <color indexed="64"/>
      </right>
      <top/>
      <bottom style="thin">
        <color indexed="64"/>
      </bottom>
      <diagonal/>
    </border>
    <border>
      <left style="thin">
        <color indexed="64"/>
      </left>
      <right/>
      <top style="thin">
        <color theme="0"/>
      </top>
      <bottom style="thin">
        <color indexed="64"/>
      </bottom>
      <diagonal/>
    </border>
    <border>
      <left style="thin">
        <color rgb="FF002D56"/>
      </left>
      <right/>
      <top/>
      <bottom style="thin">
        <color theme="0"/>
      </bottom>
      <diagonal/>
    </border>
    <border>
      <left/>
      <right style="thin">
        <color rgb="FF002D56"/>
      </right>
      <top/>
      <bottom style="thin">
        <color theme="0"/>
      </bottom>
      <diagonal/>
    </border>
    <border>
      <left/>
      <right/>
      <top style="thin">
        <color theme="0"/>
      </top>
      <bottom/>
      <diagonal/>
    </border>
    <border>
      <left style="thin">
        <color rgb="FF002D56"/>
      </left>
      <right style="thin">
        <color rgb="FF006F51"/>
      </right>
      <top style="thin">
        <color rgb="FF002D56"/>
      </top>
      <bottom style="thin">
        <color rgb="FF006F51"/>
      </bottom>
      <diagonal/>
    </border>
    <border>
      <left style="thin">
        <color rgb="FF006F51"/>
      </left>
      <right style="thin">
        <color rgb="FF006F51"/>
      </right>
      <top style="thin">
        <color rgb="FF002D56"/>
      </top>
      <bottom style="thin">
        <color rgb="FF006F51"/>
      </bottom>
      <diagonal/>
    </border>
    <border>
      <left style="thin">
        <color rgb="FF006F51"/>
      </left>
      <right style="thin">
        <color rgb="FF002D56"/>
      </right>
      <top style="thin">
        <color rgb="FF002D56"/>
      </top>
      <bottom style="thin">
        <color rgb="FF006F51"/>
      </bottom>
      <diagonal/>
    </border>
    <border>
      <left style="thin">
        <color rgb="FF002D56"/>
      </left>
      <right style="thin">
        <color rgb="FF006F51"/>
      </right>
      <top style="thin">
        <color rgb="FF006F51"/>
      </top>
      <bottom style="thin">
        <color rgb="FF006F51"/>
      </bottom>
      <diagonal/>
    </border>
    <border>
      <left style="thin">
        <color rgb="FF006F51"/>
      </left>
      <right style="thin">
        <color rgb="FF002D56"/>
      </right>
      <top style="thin">
        <color rgb="FF006F51"/>
      </top>
      <bottom/>
      <diagonal/>
    </border>
    <border>
      <left style="thin">
        <color rgb="FF002D56"/>
      </left>
      <right style="thin">
        <color rgb="FF006F51"/>
      </right>
      <top style="thin">
        <color rgb="FF006F51"/>
      </top>
      <bottom style="thin">
        <color rgb="FF002D56"/>
      </bottom>
      <diagonal/>
    </border>
    <border>
      <left style="thin">
        <color rgb="FF006F51"/>
      </left>
      <right style="thin">
        <color rgb="FF006F51"/>
      </right>
      <top style="thin">
        <color rgb="FF006F51"/>
      </top>
      <bottom style="thin">
        <color rgb="FF002D56"/>
      </bottom>
      <diagonal/>
    </border>
    <border>
      <left style="thin">
        <color rgb="FF006F51"/>
      </left>
      <right/>
      <top style="thin">
        <color rgb="FF006F51"/>
      </top>
      <bottom style="thin">
        <color rgb="FF002D56"/>
      </bottom>
      <diagonal/>
    </border>
    <border>
      <left style="thin">
        <color rgb="FF006F51"/>
      </left>
      <right/>
      <top style="thin">
        <color rgb="FF002D56"/>
      </top>
      <bottom style="thin">
        <color rgb="FF006F51"/>
      </bottom>
      <diagonal/>
    </border>
    <border>
      <left style="thin">
        <color rgb="FF002D56"/>
      </left>
      <right style="thin">
        <color rgb="FF006F51"/>
      </right>
      <top style="thin">
        <color rgb="FF006F51"/>
      </top>
      <bottom/>
      <diagonal/>
    </border>
    <border>
      <left style="thin">
        <color rgb="FF002D56"/>
      </left>
      <right style="thin">
        <color rgb="FF8DC63F"/>
      </right>
      <top style="thin">
        <color rgb="FF002D56"/>
      </top>
      <bottom style="thin">
        <color rgb="FF8DC63F"/>
      </bottom>
      <diagonal/>
    </border>
    <border>
      <left style="thin">
        <color rgb="FF8DC63F"/>
      </left>
      <right style="thin">
        <color rgb="FF8DC63F"/>
      </right>
      <top style="thin">
        <color rgb="FF002D56"/>
      </top>
      <bottom style="thin">
        <color rgb="FF8DC63F"/>
      </bottom>
      <diagonal/>
    </border>
    <border>
      <left style="thin">
        <color rgb="FF8DC63F"/>
      </left>
      <right/>
      <top style="thin">
        <color rgb="FF002D56"/>
      </top>
      <bottom/>
      <diagonal/>
    </border>
    <border>
      <left style="thin">
        <color rgb="FF002D56"/>
      </left>
      <right style="thin">
        <color rgb="FF8DC63F"/>
      </right>
      <top style="thin">
        <color rgb="FF8DC63F"/>
      </top>
      <bottom style="thin">
        <color rgb="FF8DC63F"/>
      </bottom>
      <diagonal/>
    </border>
    <border>
      <left style="thin">
        <color rgb="FF002D56"/>
      </left>
      <right style="thin">
        <color rgb="FF8DC63F"/>
      </right>
      <top style="thin">
        <color rgb="FF8DC63F"/>
      </top>
      <bottom style="thin">
        <color rgb="FF002D56"/>
      </bottom>
      <diagonal/>
    </border>
    <border>
      <left style="thin">
        <color rgb="FF8DC63F"/>
      </left>
      <right style="thin">
        <color rgb="FF8DC63F"/>
      </right>
      <top style="thin">
        <color rgb="FF8DC63F"/>
      </top>
      <bottom style="thin">
        <color rgb="FF002D56"/>
      </bottom>
      <diagonal/>
    </border>
    <border>
      <left style="thin">
        <color rgb="FF8DC63F"/>
      </left>
      <right style="thin">
        <color rgb="FF002D56"/>
      </right>
      <top style="thin">
        <color rgb="FF8DC63F"/>
      </top>
      <bottom style="thin">
        <color rgb="FF8DC63F"/>
      </bottom>
      <diagonal/>
    </border>
    <border>
      <left/>
      <right style="thin">
        <color rgb="FF8DC63F"/>
      </right>
      <top style="thin">
        <color rgb="FF002D56"/>
      </top>
      <bottom/>
      <diagonal/>
    </border>
    <border>
      <left style="thin">
        <color indexed="64"/>
      </left>
      <right style="thin">
        <color rgb="FF002D56"/>
      </right>
      <top style="thin">
        <color indexed="64"/>
      </top>
      <bottom/>
      <diagonal/>
    </border>
    <border>
      <left style="thin">
        <color rgb="FF002D56"/>
      </left>
      <right style="thin">
        <color theme="0"/>
      </right>
      <top style="thin">
        <color theme="0"/>
      </top>
      <bottom/>
      <diagonal/>
    </border>
    <border>
      <left style="thin">
        <color rgb="FF002D56"/>
      </left>
      <right style="thin">
        <color theme="0"/>
      </right>
      <top/>
      <bottom style="thin">
        <color rgb="FF002D56"/>
      </bottom>
      <diagonal/>
    </border>
    <border>
      <left style="thin">
        <color theme="0"/>
      </left>
      <right style="thin">
        <color theme="0"/>
      </right>
      <top/>
      <bottom style="thin">
        <color rgb="FF002D56"/>
      </bottom>
      <diagonal/>
    </border>
    <border>
      <left/>
      <right style="thin">
        <color theme="0"/>
      </right>
      <top style="thin">
        <color theme="0"/>
      </top>
      <bottom style="thin">
        <color theme="0"/>
      </bottom>
      <diagonal/>
    </border>
    <border>
      <left style="thin">
        <color theme="0"/>
      </left>
      <right/>
      <top style="thin">
        <color theme="0"/>
      </top>
      <bottom/>
      <diagonal/>
    </border>
    <border>
      <left/>
      <right style="thin">
        <color theme="0"/>
      </right>
      <top style="thin">
        <color theme="0"/>
      </top>
      <bottom style="thin">
        <color rgb="FF002D56"/>
      </bottom>
      <diagonal/>
    </border>
    <border>
      <left style="thin">
        <color theme="0"/>
      </left>
      <right style="thin">
        <color rgb="FF002D56"/>
      </right>
      <top style="thin">
        <color theme="0"/>
      </top>
      <bottom/>
      <diagonal/>
    </border>
    <border>
      <left/>
      <right style="thin">
        <color rgb="FF002D56"/>
      </right>
      <top style="thin">
        <color theme="0"/>
      </top>
      <bottom style="thin">
        <color rgb="FF002D56"/>
      </bottom>
      <diagonal/>
    </border>
    <border>
      <left style="thin">
        <color rgb="FF006F51"/>
      </left>
      <right style="thin">
        <color rgb="FF002D56"/>
      </right>
      <top style="thin">
        <color rgb="FF006F51"/>
      </top>
      <bottom style="thin">
        <color rgb="FF006F51"/>
      </bottom>
      <diagonal/>
    </border>
    <border>
      <left style="thin">
        <color rgb="FF006F51"/>
      </left>
      <right style="thin">
        <color rgb="FF002D56"/>
      </right>
      <top style="thin">
        <color rgb="FF006F51"/>
      </top>
      <bottom style="thin">
        <color rgb="FF002D56"/>
      </bottom>
      <diagonal/>
    </border>
    <border>
      <left style="thin">
        <color rgb="FF8DC63F"/>
      </left>
      <right style="thin">
        <color rgb="FF002D56"/>
      </right>
      <top style="thin">
        <color rgb="FF002D56"/>
      </top>
      <bottom style="thin">
        <color rgb="FF002D56"/>
      </bottom>
      <diagonal/>
    </border>
    <border>
      <left style="thin">
        <color rgb="FF002D56"/>
      </left>
      <right style="thin">
        <color rgb="FF8DC63F"/>
      </right>
      <top style="thin">
        <color rgb="FF002D56"/>
      </top>
      <bottom style="thin">
        <color rgb="FF002D56"/>
      </bottom>
      <diagonal/>
    </border>
    <border>
      <left/>
      <right style="thin">
        <color indexed="64"/>
      </right>
      <top style="thin">
        <color rgb="FF002D56"/>
      </top>
      <bottom style="thin">
        <color rgb="FF002D56"/>
      </bottom>
      <diagonal/>
    </border>
    <border>
      <left style="thin">
        <color rgb="FF8DC63F"/>
      </left>
      <right/>
      <top style="thin">
        <color rgb="FF002D56"/>
      </top>
      <bottom style="thin">
        <color rgb="FF002D56"/>
      </bottom>
      <diagonal/>
    </border>
    <border>
      <left style="thin">
        <color rgb="FF8DC63F"/>
      </left>
      <right style="thin">
        <color rgb="FF002D56"/>
      </right>
      <top style="thin">
        <color rgb="FF002D56"/>
      </top>
      <bottom style="thin">
        <color rgb="FF8DC63F"/>
      </bottom>
      <diagonal/>
    </border>
    <border>
      <left style="thin">
        <color rgb="FF8DC63F"/>
      </left>
      <right style="thin">
        <color rgb="FF002D56"/>
      </right>
      <top style="thin">
        <color rgb="FF8DC63F"/>
      </top>
      <bottom style="thin">
        <color rgb="FF002D56"/>
      </bottom>
      <diagonal/>
    </border>
    <border>
      <left/>
      <right style="thin">
        <color theme="0"/>
      </right>
      <top style="thin">
        <color rgb="FF002D56"/>
      </top>
      <bottom style="thin">
        <color rgb="FF002D56"/>
      </bottom>
      <diagonal/>
    </border>
    <border>
      <left/>
      <right style="thin">
        <color theme="0"/>
      </right>
      <top/>
      <bottom/>
      <diagonal/>
    </border>
    <border>
      <left style="thin">
        <color theme="0"/>
      </left>
      <right/>
      <top style="thin">
        <color rgb="FF002D56"/>
      </top>
      <bottom style="thin">
        <color rgb="FF002D56"/>
      </bottom>
      <diagonal/>
    </border>
    <border>
      <left/>
      <right style="thin">
        <color theme="0"/>
      </right>
      <top style="thin">
        <color theme="0"/>
      </top>
      <bottom/>
      <diagonal/>
    </border>
    <border>
      <left/>
      <right/>
      <top/>
      <bottom style="thin">
        <color theme="0"/>
      </bottom>
      <diagonal/>
    </border>
    <border>
      <left/>
      <right style="thin">
        <color theme="0"/>
      </right>
      <top/>
      <bottom style="thin">
        <color rgb="FF002D56"/>
      </bottom>
      <diagonal/>
    </border>
    <border>
      <left style="thin">
        <color rgb="FF002D56"/>
      </left>
      <right style="thin">
        <color rgb="FF002D56"/>
      </right>
      <top style="thin">
        <color theme="0"/>
      </top>
      <bottom style="thin">
        <color rgb="FF002D56"/>
      </bottom>
      <diagonal/>
    </border>
    <border>
      <left style="thin">
        <color rgb="FF002D56"/>
      </left>
      <right style="thin">
        <color rgb="FF002D56"/>
      </right>
      <top style="thin">
        <color rgb="FF002D56"/>
      </top>
      <bottom style="thin">
        <color theme="0"/>
      </bottom>
      <diagonal/>
    </border>
    <border>
      <left/>
      <right style="thin">
        <color rgb="FF002D56"/>
      </right>
      <top style="thin">
        <color rgb="FF002D56"/>
      </top>
      <bottom style="thin">
        <color theme="0"/>
      </bottom>
      <diagonal/>
    </border>
    <border>
      <left style="thin">
        <color theme="0"/>
      </left>
      <right/>
      <top/>
      <bottom/>
      <diagonal/>
    </border>
    <border>
      <left style="thin">
        <color theme="0"/>
      </left>
      <right/>
      <top/>
      <bottom style="thin">
        <color rgb="FF002D56"/>
      </bottom>
      <diagonal/>
    </border>
    <border>
      <left style="thin">
        <color indexed="64"/>
      </left>
      <right/>
      <top style="thin">
        <color rgb="FF002D56"/>
      </top>
      <bottom/>
      <diagonal/>
    </border>
    <border>
      <left style="thin">
        <color theme="0"/>
      </left>
      <right style="thin">
        <color rgb="FF002D56"/>
      </right>
      <top/>
      <bottom style="thin">
        <color rgb="FF002D56"/>
      </bottom>
      <diagonal/>
    </border>
    <border>
      <left style="thin">
        <color theme="0"/>
      </left>
      <right/>
      <top style="thin">
        <color rgb="FF002D56"/>
      </top>
      <bottom style="thin">
        <color theme="0"/>
      </bottom>
      <diagonal/>
    </border>
    <border>
      <left/>
      <right/>
      <top style="thin">
        <color indexed="64"/>
      </top>
      <bottom style="thin">
        <color theme="0"/>
      </bottom>
      <diagonal/>
    </border>
    <border>
      <left style="thin">
        <color theme="0" tint="-0.14999847407452621"/>
      </left>
      <right/>
      <top/>
      <bottom/>
      <diagonal/>
    </border>
    <border>
      <left/>
      <right style="thin">
        <color theme="0" tint="-0.14999847407452621"/>
      </right>
      <top/>
      <bottom style="thin">
        <color rgb="FF002D56"/>
      </bottom>
      <diagonal/>
    </border>
    <border>
      <left/>
      <right style="thin">
        <color theme="0" tint="-0.14999847407452621"/>
      </right>
      <top/>
      <bottom/>
      <diagonal/>
    </border>
    <border>
      <left style="thin">
        <color indexed="64"/>
      </left>
      <right style="thin">
        <color theme="0"/>
      </right>
      <top style="thin">
        <color theme="0"/>
      </top>
      <bottom/>
      <diagonal/>
    </border>
    <border>
      <left style="thin">
        <color indexed="64"/>
      </left>
      <right style="thin">
        <color indexed="64"/>
      </right>
      <top style="thin">
        <color theme="0"/>
      </top>
      <bottom/>
      <diagonal/>
    </border>
    <border>
      <left/>
      <right style="thin">
        <color indexed="64"/>
      </right>
      <top style="thin">
        <color rgb="FF002D56"/>
      </top>
      <bottom style="thin">
        <color indexed="64"/>
      </bottom>
      <diagonal/>
    </border>
    <border>
      <left style="thin">
        <color theme="0"/>
      </left>
      <right style="thin">
        <color indexed="64"/>
      </right>
      <top style="thin">
        <color rgb="FF002D56"/>
      </top>
      <bottom style="thin">
        <color indexed="64"/>
      </bottom>
      <diagonal/>
    </border>
    <border>
      <left style="thin">
        <color theme="0"/>
      </left>
      <right style="thin">
        <color rgb="FF002D56"/>
      </right>
      <top style="thin">
        <color rgb="FF002D56"/>
      </top>
      <bottom/>
      <diagonal/>
    </border>
    <border>
      <left style="thin">
        <color theme="0"/>
      </left>
      <right style="thin">
        <color indexed="64"/>
      </right>
      <top style="thin">
        <color rgb="FF002D56"/>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thin">
        <color indexed="64"/>
      </bottom>
      <diagonal/>
    </border>
    <border>
      <left/>
      <right style="thin">
        <color theme="0"/>
      </right>
      <top style="thin">
        <color rgb="FF002D56"/>
      </top>
      <bottom/>
      <diagonal/>
    </border>
    <border>
      <left/>
      <right style="thin">
        <color rgb="FF002D56"/>
      </right>
      <top style="thin">
        <color theme="0"/>
      </top>
      <bottom/>
      <diagonal/>
    </border>
    <border>
      <left style="thin">
        <color theme="0" tint="-4.9989318521683403E-2"/>
      </left>
      <right style="thin">
        <color theme="0"/>
      </right>
      <top style="thin">
        <color theme="0"/>
      </top>
      <bottom style="thin">
        <color rgb="FF002D56"/>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s>
  <cellStyleXfs count="8">
    <xf numFmtId="0" fontId="0" fillId="0" borderId="0"/>
    <xf numFmtId="0" fontId="4" fillId="2" borderId="2" applyNumberFormat="0" applyFont="0" applyBorder="0" applyAlignment="0">
      <alignment horizontal="left" vertical="center"/>
    </xf>
    <xf numFmtId="0" fontId="5" fillId="3" borderId="1" applyNumberFormat="0" applyFont="0" applyBorder="0" applyAlignment="0" applyProtection="0"/>
    <xf numFmtId="0" fontId="18" fillId="0" borderId="0"/>
    <xf numFmtId="9" fontId="23" fillId="0" borderId="0" applyFont="0" applyFill="0" applyBorder="0" applyAlignment="0" applyProtection="0"/>
    <xf numFmtId="44" fontId="23" fillId="0" borderId="0" applyFont="0" applyFill="0" applyBorder="0" applyAlignment="0" applyProtection="0"/>
    <xf numFmtId="43" fontId="23" fillId="0" borderId="0" applyFont="0" applyFill="0" applyBorder="0" applyAlignment="0" applyProtection="0"/>
    <xf numFmtId="0" fontId="69" fillId="0" borderId="0" applyNumberFormat="0" applyFill="0" applyBorder="0" applyAlignment="0" applyProtection="0"/>
  </cellStyleXfs>
  <cellXfs count="913">
    <xf numFmtId="0" fontId="0" fillId="0" borderId="0" xfId="0"/>
    <xf numFmtId="0" fontId="0" fillId="4" borderId="0" xfId="0" applyFill="1"/>
    <xf numFmtId="0" fontId="0" fillId="0" borderId="0" xfId="0" applyFill="1"/>
    <xf numFmtId="0" fontId="8" fillId="0" borderId="0" xfId="0" applyFont="1"/>
    <xf numFmtId="0" fontId="8" fillId="0" borderId="0" xfId="0" applyFont="1" applyAlignment="1"/>
    <xf numFmtId="0" fontId="8" fillId="4" borderId="0" xfId="0" applyFont="1" applyFill="1"/>
    <xf numFmtId="0" fontId="4" fillId="0" borderId="0" xfId="0" applyFont="1"/>
    <xf numFmtId="0" fontId="9" fillId="0" borderId="0" xfId="0" applyFont="1"/>
    <xf numFmtId="0" fontId="10" fillId="0" borderId="0" xfId="0" applyFont="1"/>
    <xf numFmtId="0" fontId="9" fillId="4" borderId="0" xfId="0" applyFont="1" applyFill="1"/>
    <xf numFmtId="0" fontId="10" fillId="4" borderId="0" xfId="0" applyFont="1" applyFill="1"/>
    <xf numFmtId="0" fontId="9" fillId="6" borderId="0" xfId="0" applyFont="1" applyFill="1"/>
    <xf numFmtId="0" fontId="8" fillId="6" borderId="0" xfId="0" applyFont="1" applyFill="1"/>
    <xf numFmtId="0" fontId="8" fillId="0" borderId="0" xfId="0" applyFont="1" applyAlignment="1">
      <alignment horizontal="center"/>
    </xf>
    <xf numFmtId="0" fontId="10" fillId="6" borderId="0" xfId="0" applyFont="1" applyFill="1"/>
    <xf numFmtId="0" fontId="9" fillId="0" borderId="0" xfId="0" applyFont="1" applyAlignment="1">
      <alignment horizontal="center"/>
    </xf>
    <xf numFmtId="0" fontId="8" fillId="0" borderId="0" xfId="0" applyFont="1" applyFill="1"/>
    <xf numFmtId="0" fontId="8" fillId="0" borderId="2" xfId="0" applyFont="1" applyBorder="1" applyAlignment="1">
      <alignment horizontal="center"/>
    </xf>
    <xf numFmtId="0" fontId="8" fillId="0" borderId="9" xfId="0" applyFont="1" applyBorder="1" applyAlignment="1">
      <alignment horizontal="center"/>
    </xf>
    <xf numFmtId="0" fontId="8" fillId="0" borderId="16" xfId="0" applyFont="1" applyBorder="1" applyAlignment="1">
      <alignment horizontal="center"/>
    </xf>
    <xf numFmtId="0" fontId="4" fillId="0" borderId="19" xfId="0" applyFont="1" applyBorder="1" applyAlignment="1">
      <alignment horizontal="center"/>
    </xf>
    <xf numFmtId="0" fontId="4" fillId="0" borderId="20" xfId="0" applyFont="1" applyBorder="1" applyAlignment="1">
      <alignment horizontal="center"/>
    </xf>
    <xf numFmtId="0" fontId="4" fillId="0" borderId="19" xfId="0" applyFont="1" applyBorder="1"/>
    <xf numFmtId="0" fontId="8" fillId="2" borderId="0" xfId="1" applyFont="1" applyBorder="1" applyAlignment="1">
      <alignment horizontal="center"/>
    </xf>
    <xf numFmtId="0" fontId="4" fillId="0" borderId="19" xfId="0" applyFont="1" applyBorder="1" applyAlignment="1">
      <alignment horizontal="center" vertical="center"/>
    </xf>
    <xf numFmtId="0" fontId="8" fillId="0" borderId="0" xfId="0" applyFont="1" applyBorder="1"/>
    <xf numFmtId="0" fontId="8" fillId="0" borderId="0" xfId="0" applyFont="1" applyFill="1" applyBorder="1"/>
    <xf numFmtId="0" fontId="4" fillId="0" borderId="0" xfId="0" applyFont="1" applyFill="1" applyBorder="1" applyAlignment="1">
      <alignment vertical="center" wrapText="1"/>
    </xf>
    <xf numFmtId="0" fontId="4" fillId="0" borderId="20" xfId="0" applyFont="1" applyBorder="1" applyAlignment="1">
      <alignment horizontal="center"/>
    </xf>
    <xf numFmtId="0" fontId="8" fillId="0" borderId="7" xfId="0" applyFont="1" applyBorder="1" applyAlignment="1">
      <alignment horizontal="center"/>
    </xf>
    <xf numFmtId="0" fontId="8" fillId="0" borderId="10" xfId="0" applyFont="1" applyBorder="1" applyAlignment="1">
      <alignment horizontal="center"/>
    </xf>
    <xf numFmtId="0" fontId="14" fillId="0" borderId="0" xfId="0" applyFont="1" applyFill="1"/>
    <xf numFmtId="0" fontId="14" fillId="4" borderId="0" xfId="0" applyFont="1" applyFill="1"/>
    <xf numFmtId="0" fontId="8" fillId="4" borderId="0" xfId="0" applyFont="1" applyFill="1" applyAlignment="1">
      <alignment horizontal="center"/>
    </xf>
    <xf numFmtId="0" fontId="14" fillId="6" borderId="0" xfId="0" applyFont="1" applyFill="1"/>
    <xf numFmtId="0" fontId="8" fillId="6" borderId="0" xfId="0" applyFont="1" applyFill="1" applyBorder="1"/>
    <xf numFmtId="2" fontId="8" fillId="0" borderId="17" xfId="0" applyNumberFormat="1" applyFont="1" applyBorder="1" applyAlignment="1">
      <alignment horizontal="center"/>
    </xf>
    <xf numFmtId="2" fontId="8" fillId="0" borderId="7" xfId="0" applyNumberFormat="1" applyFont="1" applyBorder="1" applyAlignment="1">
      <alignment horizontal="center"/>
    </xf>
    <xf numFmtId="2" fontId="8" fillId="0" borderId="10" xfId="0" applyNumberFormat="1" applyFont="1" applyBorder="1" applyAlignment="1">
      <alignment horizontal="center"/>
    </xf>
    <xf numFmtId="2" fontId="8" fillId="0" borderId="11" xfId="0" applyNumberFormat="1" applyFont="1" applyBorder="1" applyAlignment="1">
      <alignment horizontal="center"/>
    </xf>
    <xf numFmtId="2" fontId="8" fillId="0" borderId="2" xfId="0" applyNumberFormat="1" applyFont="1" applyBorder="1" applyAlignment="1">
      <alignment horizontal="center"/>
    </xf>
    <xf numFmtId="0" fontId="8" fillId="7" borderId="2" xfId="0" applyFont="1" applyFill="1" applyBorder="1" applyAlignment="1">
      <alignment horizontal="center"/>
    </xf>
    <xf numFmtId="2" fontId="8" fillId="7" borderId="2" xfId="0" applyNumberFormat="1" applyFont="1" applyFill="1" applyBorder="1" applyAlignment="1">
      <alignment horizontal="center"/>
    </xf>
    <xf numFmtId="0" fontId="8" fillId="7" borderId="9" xfId="0" applyFont="1" applyFill="1" applyBorder="1" applyAlignment="1">
      <alignment horizontal="center"/>
    </xf>
    <xf numFmtId="2" fontId="8" fillId="7" borderId="9" xfId="0" applyNumberFormat="1" applyFont="1" applyFill="1" applyBorder="1" applyAlignment="1">
      <alignment horizontal="center"/>
    </xf>
    <xf numFmtId="0" fontId="4" fillId="0" borderId="23" xfId="0" applyFont="1" applyBorder="1" applyAlignment="1">
      <alignment horizontal="center" vertical="center"/>
    </xf>
    <xf numFmtId="0" fontId="4" fillId="0" borderId="20" xfId="0" applyFont="1" applyBorder="1" applyAlignment="1">
      <alignment horizontal="center" vertical="center"/>
    </xf>
    <xf numFmtId="0" fontId="8" fillId="0" borderId="2" xfId="0" applyFont="1" applyFill="1" applyBorder="1" applyAlignment="1">
      <alignment horizontal="center"/>
    </xf>
    <xf numFmtId="2" fontId="8" fillId="0" borderId="2" xfId="0" applyNumberFormat="1" applyFont="1" applyFill="1" applyBorder="1" applyAlignment="1">
      <alignment horizontal="center"/>
    </xf>
    <xf numFmtId="0" fontId="8" fillId="0" borderId="9" xfId="0" applyFont="1" applyFill="1" applyBorder="1" applyAlignment="1">
      <alignment horizontal="center"/>
    </xf>
    <xf numFmtId="2" fontId="8" fillId="0" borderId="9" xfId="0" applyNumberFormat="1" applyFont="1" applyFill="1" applyBorder="1" applyAlignment="1">
      <alignment horizontal="center"/>
    </xf>
    <xf numFmtId="0" fontId="8" fillId="7" borderId="7" xfId="0" applyFont="1" applyFill="1" applyBorder="1" applyAlignment="1">
      <alignment horizontal="center"/>
    </xf>
    <xf numFmtId="0" fontId="8" fillId="7" borderId="10" xfId="0" applyFont="1" applyFill="1" applyBorder="1" applyAlignment="1">
      <alignment horizontal="center"/>
    </xf>
    <xf numFmtId="0" fontId="10" fillId="7" borderId="0" xfId="0" applyFont="1" applyFill="1"/>
    <xf numFmtId="0" fontId="4" fillId="0" borderId="0" xfId="0" applyFont="1" applyAlignment="1"/>
    <xf numFmtId="0" fontId="4" fillId="0" borderId="0" xfId="0" applyFont="1" applyFill="1"/>
    <xf numFmtId="0" fontId="16" fillId="0" borderId="0" xfId="0" applyFont="1" applyFill="1" applyAlignment="1">
      <alignment vertical="center"/>
    </xf>
    <xf numFmtId="0" fontId="7" fillId="0" borderId="0" xfId="0" applyFont="1" applyFill="1" applyAlignment="1">
      <alignment horizontal="center" vertical="center"/>
    </xf>
    <xf numFmtId="0" fontId="0" fillId="0" borderId="0" xfId="0" applyAlignment="1"/>
    <xf numFmtId="0" fontId="14" fillId="8" borderId="2" xfId="3" applyFont="1" applyFill="1" applyBorder="1" applyAlignment="1">
      <alignment horizontal="left" vertical="center"/>
    </xf>
    <xf numFmtId="165" fontId="14" fillId="8" borderId="2" xfId="3" applyNumberFormat="1" applyFont="1" applyFill="1" applyBorder="1" applyAlignment="1">
      <alignment horizontal="left" vertical="center"/>
    </xf>
    <xf numFmtId="164" fontId="14" fillId="8" borderId="2" xfId="3" applyNumberFormat="1" applyFont="1" applyFill="1" applyBorder="1" applyAlignment="1">
      <alignment horizontal="left" vertical="center"/>
    </xf>
    <xf numFmtId="0" fontId="8" fillId="0" borderId="0" xfId="3" applyFont="1"/>
    <xf numFmtId="0" fontId="8" fillId="0" borderId="0" xfId="3" applyFont="1" applyFill="1"/>
    <xf numFmtId="0" fontId="8" fillId="4" borderId="0" xfId="3" applyFont="1" applyFill="1"/>
    <xf numFmtId="0" fontId="19" fillId="4" borderId="0" xfId="3" applyFont="1" applyFill="1" applyAlignment="1">
      <alignment vertical="center"/>
    </xf>
    <xf numFmtId="0" fontId="19" fillId="0" borderId="0" xfId="3" applyFont="1" applyAlignment="1">
      <alignment vertical="center"/>
    </xf>
    <xf numFmtId="0" fontId="20" fillId="8" borderId="2" xfId="3" applyFont="1" applyFill="1" applyBorder="1" applyAlignment="1">
      <alignment horizontal="left" vertical="center"/>
    </xf>
    <xf numFmtId="165" fontId="20" fillId="8" borderId="2" xfId="3" applyNumberFormat="1" applyFont="1" applyFill="1" applyBorder="1" applyAlignment="1">
      <alignment horizontal="left" vertical="center"/>
    </xf>
    <xf numFmtId="164" fontId="20" fillId="8" borderId="2" xfId="3" applyNumberFormat="1" applyFont="1" applyFill="1" applyBorder="1" applyAlignment="1">
      <alignment horizontal="left" vertical="center"/>
    </xf>
    <xf numFmtId="0" fontId="19" fillId="0" borderId="24" xfId="3" applyFont="1" applyFill="1" applyBorder="1" applyAlignment="1">
      <alignment vertical="center"/>
    </xf>
    <xf numFmtId="0" fontId="19" fillId="0" borderId="25" xfId="3" applyFont="1" applyFill="1" applyBorder="1" applyAlignment="1">
      <alignment horizontal="center" vertical="center"/>
    </xf>
    <xf numFmtId="0" fontId="19" fillId="0" borderId="26" xfId="3" applyFont="1" applyFill="1" applyBorder="1" applyAlignment="1">
      <alignment horizontal="center" vertical="center"/>
    </xf>
    <xf numFmtId="0" fontId="8" fillId="0" borderId="2" xfId="3" applyFont="1" applyFill="1" applyBorder="1" applyAlignment="1">
      <alignment horizontal="center"/>
    </xf>
    <xf numFmtId="0" fontId="8" fillId="0" borderId="6" xfId="3" applyFont="1" applyFill="1" applyBorder="1"/>
    <xf numFmtId="0" fontId="8" fillId="0" borderId="7" xfId="3" applyFont="1" applyFill="1" applyBorder="1" applyAlignment="1">
      <alignment horizontal="center"/>
    </xf>
    <xf numFmtId="0" fontId="8" fillId="5" borderId="6" xfId="3" applyFont="1" applyFill="1" applyBorder="1"/>
    <xf numFmtId="0" fontId="8" fillId="5" borderId="8" xfId="3" applyFont="1" applyFill="1" applyBorder="1"/>
    <xf numFmtId="0" fontId="8" fillId="0" borderId="15" xfId="3" applyFont="1" applyFill="1" applyBorder="1"/>
    <xf numFmtId="0" fontId="8" fillId="0" borderId="16" xfId="3" applyFont="1" applyFill="1" applyBorder="1" applyAlignment="1">
      <alignment horizontal="center"/>
    </xf>
    <xf numFmtId="0" fontId="8" fillId="0" borderId="17" xfId="3" applyFont="1" applyFill="1" applyBorder="1" applyAlignment="1">
      <alignment horizontal="center"/>
    </xf>
    <xf numFmtId="0" fontId="8" fillId="5" borderId="2" xfId="3" applyFont="1" applyFill="1" applyBorder="1" applyAlignment="1">
      <alignment horizontal="center"/>
    </xf>
    <xf numFmtId="0" fontId="8" fillId="5" borderId="7" xfId="3" applyFont="1" applyFill="1" applyBorder="1" applyAlignment="1">
      <alignment horizontal="center"/>
    </xf>
    <xf numFmtId="0" fontId="8" fillId="5" borderId="9" xfId="3" applyFont="1" applyFill="1" applyBorder="1" applyAlignment="1">
      <alignment horizontal="center"/>
    </xf>
    <xf numFmtId="0" fontId="8" fillId="5" borderId="10" xfId="3" applyFont="1" applyFill="1" applyBorder="1" applyAlignment="1">
      <alignment horizontal="center"/>
    </xf>
    <xf numFmtId="0" fontId="21" fillId="0" borderId="0" xfId="0" applyFont="1" applyFill="1" applyAlignment="1">
      <alignment vertical="center"/>
    </xf>
    <xf numFmtId="0" fontId="8" fillId="6" borderId="2" xfId="3" applyFont="1" applyFill="1" applyBorder="1" applyAlignment="1">
      <alignment horizontal="center"/>
    </xf>
    <xf numFmtId="0" fontId="9" fillId="0" borderId="0" xfId="0" applyFont="1" applyAlignment="1">
      <alignment horizontal="center" vertical="center"/>
    </xf>
    <xf numFmtId="2" fontId="8" fillId="2" borderId="0" xfId="1" applyNumberFormat="1" applyFont="1" applyBorder="1" applyAlignment="1">
      <alignment horizontal="center"/>
    </xf>
    <xf numFmtId="0" fontId="6" fillId="4" borderId="0" xfId="0" applyFont="1" applyFill="1" applyAlignment="1">
      <alignment horizontal="left" vertical="center"/>
    </xf>
    <xf numFmtId="0" fontId="24" fillId="0" borderId="0" xfId="0" applyFont="1"/>
    <xf numFmtId="0" fontId="0" fillId="0" borderId="0" xfId="0" applyAlignment="1">
      <alignment horizontal="left"/>
    </xf>
    <xf numFmtId="9" fontId="0" fillId="0" borderId="0" xfId="4" applyFont="1" applyAlignment="1">
      <alignment horizontal="left"/>
    </xf>
    <xf numFmtId="0" fontId="25" fillId="0" borderId="0" xfId="0" applyFont="1" applyFill="1"/>
    <xf numFmtId="0" fontId="25" fillId="0" borderId="0" xfId="0" applyFont="1" applyFill="1" applyAlignment="1"/>
    <xf numFmtId="0" fontId="27" fillId="0" borderId="0" xfId="0" applyFont="1" applyFill="1"/>
    <xf numFmtId="0" fontId="29" fillId="0" borderId="0" xfId="0" applyFont="1" applyFill="1" applyAlignment="1">
      <alignment horizontal="left"/>
    </xf>
    <xf numFmtId="0" fontId="29" fillId="5" borderId="0" xfId="0" applyFont="1" applyFill="1" applyAlignment="1">
      <alignment horizontal="left"/>
    </xf>
    <xf numFmtId="0" fontId="32" fillId="0" borderId="0" xfId="0" applyFont="1" applyFill="1" applyAlignment="1"/>
    <xf numFmtId="0" fontId="34" fillId="0" borderId="0" xfId="0" applyFont="1" applyFill="1" applyAlignment="1"/>
    <xf numFmtId="0" fontId="0" fillId="0" borderId="0" xfId="0" applyBorder="1"/>
    <xf numFmtId="0" fontId="16" fillId="0" borderId="0" xfId="0" applyFont="1" applyFill="1" applyBorder="1" applyAlignment="1">
      <alignment vertical="center"/>
    </xf>
    <xf numFmtId="0" fontId="0" fillId="4" borderId="0" xfId="0" applyFill="1" applyBorder="1"/>
    <xf numFmtId="0" fontId="16" fillId="10" borderId="0" xfId="0" applyFont="1" applyFill="1" applyBorder="1" applyAlignment="1">
      <alignment vertical="center"/>
    </xf>
    <xf numFmtId="0" fontId="0" fillId="10" borderId="0" xfId="0" applyFill="1" applyBorder="1"/>
    <xf numFmtId="0" fontId="0" fillId="0" borderId="0" xfId="0" applyBorder="1" applyAlignment="1"/>
    <xf numFmtId="0" fontId="12" fillId="0" borderId="0" xfId="0" applyFont="1" applyBorder="1" applyAlignment="1">
      <alignment vertical="center"/>
    </xf>
    <xf numFmtId="0" fontId="0" fillId="0" borderId="0" xfId="0" applyBorder="1" applyAlignment="1">
      <alignment vertical="center"/>
    </xf>
    <xf numFmtId="0" fontId="12" fillId="0" borderId="0" xfId="0" applyFont="1" applyBorder="1" applyAlignment="1">
      <alignment vertical="center" wrapText="1"/>
    </xf>
    <xf numFmtId="0" fontId="12" fillId="0" borderId="0" xfId="0" applyFont="1" applyBorder="1" applyAlignment="1">
      <alignment horizontal="left" vertical="center" wrapText="1"/>
    </xf>
    <xf numFmtId="0" fontId="0" fillId="4" borderId="27" xfId="0" applyFill="1" applyBorder="1"/>
    <xf numFmtId="0" fontId="0" fillId="4" borderId="28" xfId="0" applyFill="1" applyBorder="1"/>
    <xf numFmtId="0" fontId="0" fillId="4" borderId="29" xfId="0" applyFill="1" applyBorder="1"/>
    <xf numFmtId="0" fontId="0" fillId="4" borderId="31" xfId="0" applyFill="1" applyBorder="1"/>
    <xf numFmtId="0" fontId="16" fillId="10" borderId="30" xfId="0" applyFont="1" applyFill="1" applyBorder="1" applyAlignment="1">
      <alignment vertical="center"/>
    </xf>
    <xf numFmtId="0" fontId="0" fillId="10" borderId="31" xfId="0" applyFill="1" applyBorder="1"/>
    <xf numFmtId="0" fontId="16" fillId="0" borderId="30" xfId="0" applyFont="1" applyFill="1" applyBorder="1" applyAlignment="1">
      <alignment vertical="center"/>
    </xf>
    <xf numFmtId="0" fontId="0" fillId="0" borderId="31" xfId="0" applyBorder="1"/>
    <xf numFmtId="0" fontId="0" fillId="0" borderId="30" xfId="0" applyBorder="1"/>
    <xf numFmtId="0" fontId="36" fillId="0" borderId="0" xfId="0" applyFont="1" applyFill="1" applyBorder="1" applyAlignment="1">
      <alignment vertical="center"/>
    </xf>
    <xf numFmtId="0" fontId="12" fillId="4" borderId="0" xfId="0" applyFont="1" applyFill="1" applyBorder="1" applyAlignment="1">
      <alignment vertical="center"/>
    </xf>
    <xf numFmtId="0" fontId="12" fillId="9" borderId="0" xfId="0" applyFont="1" applyFill="1" applyBorder="1" applyAlignment="1">
      <alignment vertical="center"/>
    </xf>
    <xf numFmtId="0" fontId="0" fillId="0" borderId="13" xfId="0" applyFill="1" applyBorder="1"/>
    <xf numFmtId="0" fontId="0" fillId="0" borderId="14" xfId="0" applyFill="1" applyBorder="1"/>
    <xf numFmtId="0" fontId="0" fillId="0" borderId="32" xfId="0" applyFill="1" applyBorder="1"/>
    <xf numFmtId="0" fontId="39" fillId="0" borderId="0" xfId="0" applyFont="1" applyFill="1" applyAlignment="1"/>
    <xf numFmtId="0" fontId="33" fillId="0" borderId="0" xfId="0" applyFont="1" applyFill="1" applyAlignment="1">
      <alignment vertical="top"/>
    </xf>
    <xf numFmtId="0" fontId="35" fillId="0" borderId="0" xfId="0" applyFont="1" applyFill="1" applyBorder="1" applyAlignment="1">
      <alignment vertical="center"/>
    </xf>
    <xf numFmtId="0" fontId="37" fillId="0" borderId="0" xfId="0" applyFont="1" applyBorder="1" applyAlignment="1">
      <alignment vertical="center" wrapText="1"/>
    </xf>
    <xf numFmtId="0" fontId="25" fillId="0" borderId="0" xfId="0" applyFont="1" applyBorder="1"/>
    <xf numFmtId="0" fontId="0" fillId="0" borderId="27" xfId="0" applyBorder="1"/>
    <xf numFmtId="0" fontId="0" fillId="0" borderId="28" xfId="0" applyBorder="1"/>
    <xf numFmtId="0" fontId="0" fillId="0" borderId="29" xfId="0" applyBorder="1"/>
    <xf numFmtId="0" fontId="0" fillId="0" borderId="13" xfId="0" applyBorder="1"/>
    <xf numFmtId="0" fontId="0" fillId="0" borderId="14" xfId="0" applyBorder="1"/>
    <xf numFmtId="0" fontId="0" fillId="0" borderId="32" xfId="0" applyBorder="1"/>
    <xf numFmtId="0" fontId="16" fillId="4" borderId="0" xfId="0" applyFont="1" applyFill="1" applyBorder="1" applyAlignment="1">
      <alignment vertical="center"/>
    </xf>
    <xf numFmtId="0" fontId="16" fillId="4" borderId="30" xfId="0" applyFont="1" applyFill="1" applyBorder="1" applyAlignment="1">
      <alignment vertical="center"/>
    </xf>
    <xf numFmtId="0" fontId="25" fillId="4" borderId="0" xfId="0" applyFont="1" applyFill="1"/>
    <xf numFmtId="0" fontId="41" fillId="0" borderId="0" xfId="0" applyFont="1" applyFill="1" applyAlignment="1">
      <alignment vertical="center"/>
    </xf>
    <xf numFmtId="0" fontId="0" fillId="10" borderId="0" xfId="0" applyFill="1"/>
    <xf numFmtId="0" fontId="17" fillId="0" borderId="0" xfId="0" applyFont="1" applyAlignment="1"/>
    <xf numFmtId="14" fontId="17" fillId="0" borderId="0" xfId="0" applyNumberFormat="1" applyFont="1" applyAlignment="1"/>
    <xf numFmtId="0" fontId="0" fillId="9" borderId="0" xfId="0" applyFill="1"/>
    <xf numFmtId="0" fontId="36" fillId="6" borderId="0" xfId="0" applyFont="1" applyFill="1" applyBorder="1" applyAlignment="1">
      <alignment vertical="center"/>
    </xf>
    <xf numFmtId="0" fontId="29" fillId="0" borderId="0" xfId="0" applyFont="1" applyFill="1" applyAlignment="1"/>
    <xf numFmtId="0" fontId="45" fillId="0" borderId="0" xfId="0" applyFont="1" applyFill="1" applyAlignment="1">
      <alignment vertical="center"/>
    </xf>
    <xf numFmtId="0" fontId="46" fillId="0" borderId="0" xfId="0" applyFont="1"/>
    <xf numFmtId="0" fontId="47" fillId="0" borderId="0" xfId="0" applyFont="1" applyAlignment="1">
      <alignment vertical="center"/>
    </xf>
    <xf numFmtId="0" fontId="48" fillId="0" borderId="0" xfId="0" applyFont="1" applyAlignment="1">
      <alignment vertical="center"/>
    </xf>
    <xf numFmtId="0" fontId="49" fillId="0" borderId="0" xfId="0" applyFont="1" applyAlignment="1">
      <alignment vertical="center"/>
    </xf>
    <xf numFmtId="0" fontId="0" fillId="0" borderId="0" xfId="0" applyAlignment="1">
      <alignment horizontal="center"/>
    </xf>
    <xf numFmtId="0" fontId="50" fillId="0" borderId="0" xfId="0" applyFont="1"/>
    <xf numFmtId="0" fontId="50" fillId="0" borderId="0" xfId="0" applyFont="1" applyAlignment="1"/>
    <xf numFmtId="0" fontId="0" fillId="0" borderId="2" xfId="0" applyBorder="1" applyAlignment="1"/>
    <xf numFmtId="0" fontId="0" fillId="0" borderId="6" xfId="0" applyBorder="1" applyAlignment="1"/>
    <xf numFmtId="0" fontId="0" fillId="0" borderId="7" xfId="0" applyBorder="1" applyAlignment="1"/>
    <xf numFmtId="0" fontId="0" fillId="0" borderId="8" xfId="0" applyBorder="1" applyAlignment="1"/>
    <xf numFmtId="0" fontId="0" fillId="0" borderId="9" xfId="0" applyBorder="1" applyAlignment="1"/>
    <xf numFmtId="0" fontId="0" fillId="0" borderId="10" xfId="0" applyBorder="1" applyAlignment="1"/>
    <xf numFmtId="0" fontId="0" fillId="0" borderId="15" xfId="0" applyBorder="1" applyAlignment="1"/>
    <xf numFmtId="0" fontId="0" fillId="0" borderId="16" xfId="0" applyBorder="1" applyAlignment="1"/>
    <xf numFmtId="0" fontId="0" fillId="0" borderId="17" xfId="0" applyBorder="1" applyAlignment="1"/>
    <xf numFmtId="0" fontId="50" fillId="0" borderId="18" xfId="0" applyFont="1" applyBorder="1" applyAlignment="1"/>
    <xf numFmtId="0" fontId="50" fillId="0" borderId="19" xfId="0" applyFont="1" applyBorder="1" applyAlignment="1"/>
    <xf numFmtId="0" fontId="50" fillId="0" borderId="20" xfId="0" applyFont="1" applyBorder="1" applyAlignment="1"/>
    <xf numFmtId="0" fontId="46" fillId="0" borderId="0" xfId="0" applyFont="1" applyAlignment="1"/>
    <xf numFmtId="2" fontId="0" fillId="0" borderId="0" xfId="0" applyNumberFormat="1" applyAlignment="1">
      <alignment horizontal="left"/>
    </xf>
    <xf numFmtId="0" fontId="51" fillId="0" borderId="0" xfId="0" applyFont="1" applyAlignment="1">
      <alignment vertical="center" wrapText="1"/>
    </xf>
    <xf numFmtId="2" fontId="0" fillId="0" borderId="0" xfId="0" applyNumberFormat="1"/>
    <xf numFmtId="2" fontId="0" fillId="0" borderId="0" xfId="0" applyNumberFormat="1" applyAlignment="1">
      <alignment horizontal="center"/>
    </xf>
    <xf numFmtId="2" fontId="0" fillId="0" borderId="0" xfId="0" applyNumberFormat="1" applyAlignment="1">
      <alignment horizontal="center" vertical="center"/>
    </xf>
    <xf numFmtId="2" fontId="0" fillId="11" borderId="0" xfId="0" applyNumberFormat="1" applyFill="1" applyAlignment="1">
      <alignment horizontal="center"/>
    </xf>
    <xf numFmtId="0" fontId="0" fillId="0" borderId="0" xfId="0" applyFill="1" applyBorder="1" applyAlignment="1"/>
    <xf numFmtId="0" fontId="46" fillId="0" borderId="0" xfId="0" applyFont="1" applyFill="1"/>
    <xf numFmtId="0" fontId="26" fillId="12" borderId="0" xfId="0" applyFont="1" applyFill="1" applyBorder="1" applyAlignment="1">
      <alignment vertical="center"/>
    </xf>
    <xf numFmtId="0" fontId="25" fillId="4" borderId="141" xfId="0" applyFont="1" applyFill="1" applyBorder="1"/>
    <xf numFmtId="0" fontId="26" fillId="12" borderId="149" xfId="0" applyFont="1" applyFill="1" applyBorder="1" applyAlignment="1">
      <alignment vertical="center"/>
    </xf>
    <xf numFmtId="0" fontId="25" fillId="0" borderId="149" xfId="0" applyFont="1" applyFill="1" applyBorder="1"/>
    <xf numFmtId="0" fontId="25" fillId="0" borderId="0" xfId="0" applyFont="1" applyFill="1" applyBorder="1"/>
    <xf numFmtId="0" fontId="25" fillId="0" borderId="104" xfId="0" applyFont="1" applyFill="1" applyBorder="1"/>
    <xf numFmtId="0" fontId="30" fillId="0" borderId="38" xfId="0" applyFont="1" applyFill="1" applyBorder="1" applyAlignment="1">
      <alignment vertical="center"/>
    </xf>
    <xf numFmtId="0" fontId="26" fillId="12" borderId="61" xfId="0" applyFont="1" applyFill="1" applyBorder="1" applyAlignment="1">
      <alignment vertical="center"/>
    </xf>
    <xf numFmtId="0" fontId="27" fillId="0" borderId="0" xfId="0" applyFont="1" applyFill="1" applyBorder="1" applyAlignment="1">
      <alignment vertical="center"/>
    </xf>
    <xf numFmtId="0" fontId="27" fillId="5" borderId="0" xfId="0" applyFont="1" applyFill="1" applyBorder="1" applyAlignment="1">
      <alignment vertical="center"/>
    </xf>
    <xf numFmtId="0" fontId="53" fillId="5" borderId="57" xfId="0" applyFont="1" applyFill="1" applyBorder="1" applyAlignment="1">
      <alignment vertical="center"/>
    </xf>
    <xf numFmtId="0" fontId="53" fillId="5" borderId="58" xfId="0" applyFont="1" applyFill="1" applyBorder="1" applyAlignment="1">
      <alignment vertical="center"/>
    </xf>
    <xf numFmtId="0" fontId="53" fillId="5" borderId="59" xfId="0" applyFont="1" applyFill="1" applyBorder="1" applyAlignment="1">
      <alignment vertical="center"/>
    </xf>
    <xf numFmtId="0" fontId="27" fillId="12" borderId="0" xfId="0" applyFont="1" applyFill="1" applyBorder="1" applyAlignment="1">
      <alignment horizontal="center" vertical="center"/>
    </xf>
    <xf numFmtId="0" fontId="26" fillId="12" borderId="0" xfId="0" applyFont="1" applyFill="1" applyBorder="1" applyAlignment="1">
      <alignment horizontal="center" vertical="center"/>
    </xf>
    <xf numFmtId="0" fontId="53" fillId="5" borderId="57" xfId="0" applyFont="1" applyFill="1" applyBorder="1" applyAlignment="1">
      <alignment horizontal="left" vertical="center"/>
    </xf>
    <xf numFmtId="0" fontId="53" fillId="5" borderId="58" xfId="0" applyFont="1" applyFill="1" applyBorder="1" applyAlignment="1">
      <alignment horizontal="left" vertical="center"/>
    </xf>
    <xf numFmtId="0" fontId="53" fillId="5" borderId="59" xfId="0" applyFont="1" applyFill="1" applyBorder="1" applyAlignment="1">
      <alignment horizontal="left" vertical="center"/>
    </xf>
    <xf numFmtId="0" fontId="26" fillId="0" borderId="0" xfId="0" applyFont="1" applyFill="1" applyBorder="1" applyAlignment="1">
      <alignment horizontal="center" vertical="center"/>
    </xf>
    <xf numFmtId="0" fontId="27" fillId="12" borderId="142" xfId="0" applyFont="1" applyFill="1" applyBorder="1" applyAlignment="1">
      <alignment horizontal="center" vertical="center"/>
    </xf>
    <xf numFmtId="2" fontId="26" fillId="12" borderId="0" xfId="0" applyNumberFormat="1" applyFont="1" applyFill="1" applyBorder="1" applyAlignment="1">
      <alignment horizontal="center" vertical="center"/>
    </xf>
    <xf numFmtId="0" fontId="53" fillId="5" borderId="57" xfId="0" applyFont="1" applyFill="1" applyBorder="1" applyAlignment="1">
      <alignment horizontal="center" vertical="center"/>
    </xf>
    <xf numFmtId="0" fontId="53" fillId="5" borderId="58" xfId="0" applyFont="1" applyFill="1" applyBorder="1" applyAlignment="1">
      <alignment horizontal="center" vertical="center"/>
    </xf>
    <xf numFmtId="0" fontId="53" fillId="5" borderId="59" xfId="0" applyFont="1" applyFill="1" applyBorder="1" applyAlignment="1">
      <alignment horizontal="center" vertical="center"/>
    </xf>
    <xf numFmtId="0" fontId="27" fillId="0" borderId="142" xfId="0" applyFont="1" applyFill="1" applyBorder="1" applyAlignment="1">
      <alignment horizontal="center" vertical="center"/>
    </xf>
    <xf numFmtId="0" fontId="27" fillId="0" borderId="75" xfId="0" applyFont="1" applyFill="1" applyBorder="1" applyAlignment="1">
      <alignment horizontal="center" vertical="center"/>
    </xf>
    <xf numFmtId="0" fontId="26" fillId="0" borderId="75" xfId="0" applyFont="1" applyFill="1" applyBorder="1" applyAlignment="1">
      <alignment horizontal="center" vertical="center"/>
    </xf>
    <xf numFmtId="0" fontId="26" fillId="0" borderId="142" xfId="0" applyFont="1" applyFill="1" applyBorder="1" applyAlignment="1">
      <alignment horizontal="center" vertical="center"/>
    </xf>
    <xf numFmtId="0" fontId="26" fillId="0" borderId="140" xfId="0" applyFont="1" applyFill="1" applyBorder="1" applyAlignment="1">
      <alignment horizontal="center" vertical="center"/>
    </xf>
    <xf numFmtId="0" fontId="53" fillId="5" borderId="65" xfId="0" applyFont="1" applyFill="1" applyBorder="1" applyAlignment="1">
      <alignment vertical="center"/>
    </xf>
    <xf numFmtId="0" fontId="36" fillId="14" borderId="0" xfId="0" applyFont="1" applyFill="1" applyBorder="1" applyAlignment="1">
      <alignment vertical="center"/>
    </xf>
    <xf numFmtId="0" fontId="0" fillId="0" borderId="2" xfId="0" applyBorder="1"/>
    <xf numFmtId="0" fontId="0" fillId="5" borderId="2" xfId="0" applyFill="1" applyBorder="1"/>
    <xf numFmtId="0" fontId="62" fillId="4" borderId="5" xfId="0" applyFont="1" applyFill="1" applyBorder="1" applyAlignment="1" applyProtection="1">
      <alignment horizontal="center" vertical="center" wrapText="1"/>
      <protection locked="0"/>
    </xf>
    <xf numFmtId="0" fontId="62" fillId="4" borderId="167" xfId="0" applyFont="1" applyFill="1" applyBorder="1" applyAlignment="1" applyProtection="1">
      <alignment horizontal="center" vertical="center" wrapText="1"/>
      <protection locked="0"/>
    </xf>
    <xf numFmtId="0" fontId="0" fillId="0" borderId="6" xfId="0" applyBorder="1"/>
    <xf numFmtId="0" fontId="0" fillId="0" borderId="7" xfId="0" applyBorder="1"/>
    <xf numFmtId="0" fontId="0" fillId="5" borderId="6" xfId="0" applyFill="1" applyBorder="1"/>
    <xf numFmtId="0" fontId="0" fillId="5" borderId="7" xfId="0" applyFill="1" applyBorder="1"/>
    <xf numFmtId="0" fontId="0" fillId="5" borderId="8" xfId="0" applyFill="1" applyBorder="1"/>
    <xf numFmtId="0" fontId="0" fillId="5" borderId="9" xfId="0" applyFill="1" applyBorder="1"/>
    <xf numFmtId="0" fontId="0" fillId="5" borderId="10" xfId="0" applyFill="1" applyBorder="1"/>
    <xf numFmtId="0" fontId="62" fillId="4" borderId="168" xfId="0" applyFont="1" applyFill="1" applyBorder="1" applyAlignment="1" applyProtection="1">
      <alignment horizontal="center" vertical="center"/>
      <protection locked="0"/>
    </xf>
    <xf numFmtId="0" fontId="62" fillId="4" borderId="40" xfId="0" applyFont="1" applyFill="1" applyBorder="1" applyAlignment="1" applyProtection="1">
      <alignment horizontal="center" vertical="center"/>
      <protection locked="0"/>
    </xf>
    <xf numFmtId="0" fontId="62" fillId="4" borderId="40" xfId="0" applyFont="1" applyFill="1" applyBorder="1" applyAlignment="1" applyProtection="1">
      <alignment horizontal="center" vertical="center" wrapText="1"/>
      <protection locked="0"/>
    </xf>
    <xf numFmtId="0" fontId="62" fillId="4" borderId="169" xfId="0" applyFont="1" applyFill="1" applyBorder="1" applyAlignment="1" applyProtection="1">
      <alignment horizontal="center" vertical="center"/>
      <protection locked="0"/>
    </xf>
    <xf numFmtId="0" fontId="0" fillId="0" borderId="170" xfId="0" applyBorder="1"/>
    <xf numFmtId="0" fontId="0" fillId="0" borderId="5" xfId="0" applyBorder="1"/>
    <xf numFmtId="0" fontId="0" fillId="0" borderId="167" xfId="0" applyBorder="1"/>
    <xf numFmtId="2" fontId="0" fillId="0" borderId="5" xfId="0" applyNumberFormat="1" applyBorder="1" applyAlignment="1">
      <alignment horizontal="center"/>
    </xf>
    <xf numFmtId="2" fontId="0" fillId="0" borderId="5" xfId="6" applyNumberFormat="1" applyFont="1" applyBorder="1" applyAlignment="1">
      <alignment horizontal="center"/>
    </xf>
    <xf numFmtId="2" fontId="0" fillId="0" borderId="5" xfId="0" applyNumberFormat="1" applyBorder="1"/>
    <xf numFmtId="2" fontId="0" fillId="5" borderId="2" xfId="0" applyNumberFormat="1" applyFill="1" applyBorder="1" applyAlignment="1">
      <alignment horizontal="center"/>
    </xf>
    <xf numFmtId="2" fontId="0" fillId="5" borderId="2" xfId="6" applyNumberFormat="1" applyFont="1" applyFill="1" applyBorder="1" applyAlignment="1">
      <alignment horizontal="center"/>
    </xf>
    <xf numFmtId="2" fontId="0" fillId="5" borderId="2" xfId="0" applyNumberFormat="1" applyFill="1" applyBorder="1"/>
    <xf numFmtId="2" fontId="0" fillId="0" borderId="2" xfId="0" applyNumberFormat="1" applyBorder="1" applyAlignment="1">
      <alignment horizontal="center"/>
    </xf>
    <xf numFmtId="2" fontId="0" fillId="0" borderId="2" xfId="6" applyNumberFormat="1" applyFont="1" applyBorder="1" applyAlignment="1">
      <alignment horizontal="center"/>
    </xf>
    <xf numFmtId="2" fontId="0" fillId="0" borderId="2" xfId="0" applyNumberFormat="1" applyBorder="1"/>
    <xf numFmtId="2" fontId="0" fillId="0" borderId="2" xfId="0" applyNumberFormat="1" applyFill="1" applyBorder="1"/>
    <xf numFmtId="2" fontId="0" fillId="5" borderId="9" xfId="0" applyNumberFormat="1" applyFill="1" applyBorder="1" applyAlignment="1">
      <alignment horizontal="center"/>
    </xf>
    <xf numFmtId="2" fontId="0" fillId="5" borderId="9" xfId="6" applyNumberFormat="1" applyFont="1" applyFill="1" applyBorder="1" applyAlignment="1">
      <alignment horizontal="center"/>
    </xf>
    <xf numFmtId="2" fontId="0" fillId="5" borderId="9" xfId="0" applyNumberFormat="1" applyFill="1" applyBorder="1"/>
    <xf numFmtId="166" fontId="0" fillId="0" borderId="5" xfId="0" applyNumberFormat="1" applyBorder="1"/>
    <xf numFmtId="166" fontId="0" fillId="5" borderId="2" xfId="0" applyNumberFormat="1" applyFill="1" applyBorder="1"/>
    <xf numFmtId="166" fontId="0" fillId="0" borderId="2" xfId="0" applyNumberFormat="1" applyBorder="1"/>
    <xf numFmtId="166" fontId="0" fillId="5" borderId="9" xfId="0" applyNumberFormat="1" applyFill="1" applyBorder="1"/>
    <xf numFmtId="0" fontId="0" fillId="0" borderId="0" xfId="0" applyBorder="1" applyProtection="1">
      <protection locked="0"/>
    </xf>
    <xf numFmtId="0" fontId="63" fillId="0" borderId="0" xfId="0" applyFont="1" applyFill="1" applyBorder="1" applyAlignment="1" applyProtection="1">
      <alignment horizontal="left"/>
      <protection locked="0"/>
    </xf>
    <xf numFmtId="0" fontId="0" fillId="15" borderId="0" xfId="0" applyFill="1"/>
    <xf numFmtId="0" fontId="63" fillId="0" borderId="0" xfId="0" applyFont="1" applyFill="1" applyBorder="1" applyProtection="1">
      <protection locked="0"/>
    </xf>
    <xf numFmtId="0" fontId="0" fillId="16" borderId="0" xfId="0" applyFill="1"/>
    <xf numFmtId="0" fontId="64" fillId="17" borderId="0" xfId="0" applyFont="1" applyFill="1"/>
    <xf numFmtId="0" fontId="0" fillId="0" borderId="0" xfId="0" applyBorder="1" applyProtection="1"/>
    <xf numFmtId="0" fontId="0" fillId="16" borderId="0" xfId="0" applyFill="1" applyBorder="1" applyProtection="1"/>
    <xf numFmtId="2" fontId="0" fillId="0" borderId="0" xfId="5" applyNumberFormat="1" applyFont="1" applyBorder="1" applyProtection="1"/>
    <xf numFmtId="0" fontId="65" fillId="18" borderId="0" xfId="0" applyFont="1" applyFill="1" applyBorder="1" applyAlignment="1" applyProtection="1">
      <alignment horizontal="right"/>
      <protection locked="0"/>
    </xf>
    <xf numFmtId="0" fontId="66" fillId="18" borderId="0" xfId="0" applyFont="1" applyFill="1" applyAlignment="1">
      <alignment horizontal="left"/>
    </xf>
    <xf numFmtId="0" fontId="0" fillId="18" borderId="0" xfId="0" applyFill="1"/>
    <xf numFmtId="0" fontId="64" fillId="19" borderId="0" xfId="0" applyFont="1" applyFill="1" applyBorder="1" applyProtection="1">
      <protection locked="0"/>
    </xf>
    <xf numFmtId="0" fontId="27" fillId="16" borderId="0" xfId="0" applyFont="1" applyFill="1"/>
    <xf numFmtId="0" fontId="0" fillId="16" borderId="0" xfId="0" applyNumberFormat="1" applyFill="1"/>
    <xf numFmtId="0" fontId="67" fillId="0" borderId="0" xfId="0" applyFont="1"/>
    <xf numFmtId="0" fontId="64" fillId="0" borderId="0" xfId="0" applyFont="1" applyBorder="1" applyProtection="1">
      <protection locked="0"/>
    </xf>
    <xf numFmtId="0" fontId="64" fillId="0" borderId="0" xfId="0" applyFont="1"/>
    <xf numFmtId="0" fontId="0" fillId="18" borderId="0" xfId="0" applyFont="1" applyFill="1"/>
    <xf numFmtId="0" fontId="68" fillId="18" borderId="0" xfId="0" applyFont="1" applyFill="1"/>
    <xf numFmtId="167" fontId="0" fillId="16" borderId="0" xfId="0" applyNumberFormat="1" applyFill="1"/>
    <xf numFmtId="0" fontId="0" fillId="16" borderId="0" xfId="0" applyFill="1" applyBorder="1" applyProtection="1">
      <protection locked="0"/>
    </xf>
    <xf numFmtId="0" fontId="0" fillId="0" borderId="0" xfId="0" applyNumberFormat="1"/>
    <xf numFmtId="0" fontId="27" fillId="16" borderId="0" xfId="0" applyNumberFormat="1" applyFont="1" applyFill="1"/>
    <xf numFmtId="0" fontId="0" fillId="0" borderId="0" xfId="0" applyNumberFormat="1" applyBorder="1" applyProtection="1">
      <protection locked="0"/>
    </xf>
    <xf numFmtId="2" fontId="0" fillId="16" borderId="0" xfId="0" applyNumberFormat="1" applyFill="1"/>
    <xf numFmtId="0" fontId="65" fillId="18" borderId="0" xfId="0" applyFont="1" applyFill="1" applyBorder="1" applyAlignment="1" applyProtection="1">
      <alignment horizontal="right" wrapText="1"/>
      <protection locked="0"/>
    </xf>
    <xf numFmtId="0" fontId="0" fillId="16" borderId="0" xfId="0" applyNumberFormat="1" applyFill="1" applyAlignment="1">
      <alignment horizontal="center"/>
    </xf>
    <xf numFmtId="2" fontId="0" fillId="16" borderId="0" xfId="0" applyNumberFormat="1" applyFill="1" applyAlignment="1">
      <alignment horizontal="center"/>
    </xf>
    <xf numFmtId="167" fontId="0" fillId="16" borderId="0" xfId="0" applyNumberFormat="1" applyFill="1" applyAlignment="1">
      <alignment horizontal="center"/>
    </xf>
    <xf numFmtId="168" fontId="0" fillId="16" borderId="0" xfId="0" applyNumberFormat="1" applyFill="1" applyAlignment="1">
      <alignment horizontal="center"/>
    </xf>
    <xf numFmtId="0" fontId="0" fillId="15" borderId="0" xfId="0" applyFill="1" applyAlignment="1">
      <alignment horizontal="center"/>
    </xf>
    <xf numFmtId="0" fontId="12" fillId="0" borderId="0" xfId="0" applyFont="1" applyFill="1" applyBorder="1" applyAlignment="1">
      <alignment vertical="center"/>
    </xf>
    <xf numFmtId="0" fontId="12" fillId="0" borderId="0" xfId="0" applyFont="1"/>
    <xf numFmtId="0" fontId="0" fillId="0" borderId="0" xfId="0" applyFill="1" applyAlignment="1">
      <alignment horizontal="left"/>
    </xf>
    <xf numFmtId="0" fontId="71" fillId="0" borderId="0" xfId="0" applyFont="1"/>
    <xf numFmtId="0" fontId="72" fillId="0" borderId="0" xfId="0" applyFont="1"/>
    <xf numFmtId="0" fontId="3" fillId="0" borderId="0" xfId="0" applyFont="1" applyAlignment="1">
      <alignment vertical="center"/>
    </xf>
    <xf numFmtId="0" fontId="8" fillId="0" borderId="2" xfId="0" applyFont="1" applyBorder="1" applyAlignment="1">
      <alignment horizontal="center"/>
    </xf>
    <xf numFmtId="0" fontId="2" fillId="0" borderId="0" xfId="0" applyFont="1" applyAlignment="1">
      <alignment vertical="center"/>
    </xf>
    <xf numFmtId="2" fontId="8" fillId="0" borderId="5" xfId="0" applyNumberFormat="1" applyFont="1" applyFill="1" applyBorder="1" applyAlignment="1">
      <alignment horizontal="center"/>
    </xf>
    <xf numFmtId="2" fontId="8" fillId="0" borderId="11" xfId="0" applyNumberFormat="1" applyFont="1" applyFill="1" applyBorder="1" applyAlignment="1">
      <alignment horizontal="center"/>
    </xf>
    <xf numFmtId="0" fontId="8" fillId="0" borderId="5" xfId="0" applyFont="1" applyFill="1" applyBorder="1" applyAlignment="1">
      <alignment horizontal="center"/>
    </xf>
    <xf numFmtId="2" fontId="8" fillId="0" borderId="177" xfId="0" applyNumberFormat="1" applyFont="1" applyFill="1" applyBorder="1" applyAlignment="1">
      <alignment horizontal="center"/>
    </xf>
    <xf numFmtId="2" fontId="8" fillId="0" borderId="22" xfId="0" applyNumberFormat="1" applyFont="1" applyFill="1" applyBorder="1" applyAlignment="1">
      <alignment horizontal="center"/>
    </xf>
    <xf numFmtId="0" fontId="27" fillId="5" borderId="62" xfId="0" applyFont="1" applyFill="1" applyBorder="1" applyAlignment="1">
      <alignment vertical="center"/>
    </xf>
    <xf numFmtId="0" fontId="27" fillId="5" borderId="60" xfId="0" applyFont="1" applyFill="1" applyBorder="1" applyAlignment="1">
      <alignment vertical="center"/>
    </xf>
    <xf numFmtId="0" fontId="27" fillId="5" borderId="55" xfId="0" applyFont="1" applyFill="1" applyBorder="1" applyAlignment="1">
      <alignment vertical="center"/>
    </xf>
    <xf numFmtId="0" fontId="8" fillId="13" borderId="0" xfId="0" applyFont="1" applyFill="1" applyAlignment="1">
      <alignment horizontal="center"/>
    </xf>
    <xf numFmtId="167" fontId="8" fillId="2" borderId="0" xfId="1" applyNumberFormat="1" applyFont="1" applyBorder="1" applyAlignment="1">
      <alignment horizontal="center"/>
    </xf>
    <xf numFmtId="0" fontId="1" fillId="0" borderId="0" xfId="0" applyFont="1" applyAlignment="1">
      <alignment vertical="center"/>
    </xf>
    <xf numFmtId="0" fontId="8" fillId="0" borderId="2" xfId="0" applyFont="1" applyBorder="1" applyAlignment="1">
      <alignment horizontal="center"/>
    </xf>
    <xf numFmtId="0" fontId="8" fillId="0" borderId="9" xfId="0" applyFont="1" applyBorder="1" applyAlignment="1">
      <alignment horizontal="center"/>
    </xf>
    <xf numFmtId="172" fontId="8" fillId="2" borderId="0" xfId="1" applyNumberFormat="1" applyFont="1" applyBorder="1" applyAlignment="1">
      <alignment horizontal="center"/>
    </xf>
    <xf numFmtId="0" fontId="12" fillId="0" borderId="0" xfId="0" applyFont="1" applyBorder="1" applyAlignment="1">
      <alignment horizontal="left" vertical="center" wrapText="1"/>
    </xf>
    <xf numFmtId="0" fontId="16" fillId="0" borderId="0" xfId="0" applyFont="1" applyFill="1" applyBorder="1" applyAlignment="1">
      <alignment horizontal="center" vertical="center"/>
    </xf>
    <xf numFmtId="0" fontId="12" fillId="0" borderId="0" xfId="0" applyFont="1" applyBorder="1" applyAlignment="1">
      <alignment horizontal="left" vertical="center"/>
    </xf>
    <xf numFmtId="0" fontId="22" fillId="4" borderId="30" xfId="0" applyFont="1" applyFill="1" applyBorder="1" applyAlignment="1">
      <alignment horizontal="left" vertical="center"/>
    </xf>
    <xf numFmtId="0" fontId="22" fillId="4" borderId="0" xfId="0" applyFont="1" applyFill="1" applyBorder="1" applyAlignment="1">
      <alignment horizontal="left" vertical="center"/>
    </xf>
    <xf numFmtId="0" fontId="36" fillId="0" borderId="0" xfId="0" applyFont="1" applyFill="1" applyBorder="1" applyAlignment="1">
      <alignment horizontal="center" vertical="center"/>
    </xf>
    <xf numFmtId="0" fontId="35" fillId="0" borderId="0" xfId="0" applyFont="1" applyFill="1" applyBorder="1" applyAlignment="1">
      <alignment horizontal="center" vertical="center"/>
    </xf>
    <xf numFmtId="0" fontId="38" fillId="0" borderId="0" xfId="0" applyFont="1" applyBorder="1" applyAlignment="1">
      <alignment horizontal="left" vertical="center"/>
    </xf>
    <xf numFmtId="0" fontId="70" fillId="0" borderId="0" xfId="7" applyFont="1" applyAlignment="1">
      <alignment horizontal="left" vertical="center"/>
    </xf>
    <xf numFmtId="0" fontId="70" fillId="0" borderId="0" xfId="7" applyFont="1" applyAlignment="1">
      <alignment horizontal="left" vertical="center" wrapText="1"/>
    </xf>
    <xf numFmtId="0" fontId="12" fillId="5" borderId="0" xfId="0" applyFont="1" applyFill="1" applyBorder="1" applyAlignment="1">
      <alignment horizontal="left" vertical="center"/>
    </xf>
    <xf numFmtId="0" fontId="12" fillId="0" borderId="0" xfId="0" applyFont="1" applyBorder="1" applyAlignment="1">
      <alignment horizontal="center" vertical="center"/>
    </xf>
    <xf numFmtId="0" fontId="36" fillId="0" borderId="63" xfId="0" applyFont="1" applyFill="1" applyBorder="1" applyAlignment="1" applyProtection="1">
      <alignment horizontal="left" vertical="center"/>
      <protection locked="0"/>
    </xf>
    <xf numFmtId="0" fontId="36" fillId="0" borderId="70" xfId="0" applyFont="1" applyFill="1" applyBorder="1" applyAlignment="1" applyProtection="1">
      <alignment horizontal="left" vertical="center"/>
      <protection locked="0"/>
    </xf>
    <xf numFmtId="0" fontId="36" fillId="5" borderId="63" xfId="0" applyFont="1" applyFill="1" applyBorder="1" applyAlignment="1" applyProtection="1">
      <alignment horizontal="left" vertical="center"/>
      <protection locked="0"/>
    </xf>
    <xf numFmtId="0" fontId="36" fillId="5" borderId="70" xfId="0" applyFont="1" applyFill="1" applyBorder="1" applyAlignment="1" applyProtection="1">
      <alignment horizontal="left" vertical="center"/>
      <protection locked="0"/>
    </xf>
    <xf numFmtId="0" fontId="36" fillId="5" borderId="72" xfId="0" applyFont="1" applyFill="1" applyBorder="1" applyAlignment="1" applyProtection="1">
      <alignment horizontal="left" vertical="center"/>
      <protection locked="0"/>
    </xf>
    <xf numFmtId="0" fontId="36" fillId="5" borderId="73" xfId="0" applyFont="1" applyFill="1" applyBorder="1" applyAlignment="1" applyProtection="1">
      <alignment horizontal="left" vertical="center"/>
      <protection locked="0"/>
    </xf>
    <xf numFmtId="0" fontId="54" fillId="0" borderId="46" xfId="0" applyFont="1" applyFill="1" applyBorder="1" applyAlignment="1">
      <alignment horizontal="left" vertical="center"/>
    </xf>
    <xf numFmtId="0" fontId="54" fillId="0" borderId="51" xfId="0" applyFont="1" applyFill="1" applyBorder="1" applyAlignment="1">
      <alignment horizontal="left" vertical="center"/>
    </xf>
    <xf numFmtId="0" fontId="36" fillId="0" borderId="67" xfId="0" applyFont="1" applyFill="1" applyBorder="1" applyAlignment="1" applyProtection="1">
      <alignment horizontal="left" vertical="center"/>
      <protection locked="0"/>
    </xf>
    <xf numFmtId="0" fontId="36" fillId="0" borderId="68" xfId="0" applyFont="1" applyFill="1" applyBorder="1" applyAlignment="1" applyProtection="1">
      <alignment horizontal="left" vertical="center"/>
      <protection locked="0"/>
    </xf>
    <xf numFmtId="0" fontId="36" fillId="0" borderId="127" xfId="0" applyFont="1" applyFill="1" applyBorder="1" applyAlignment="1" applyProtection="1">
      <alignment horizontal="left" vertical="center"/>
      <protection locked="0"/>
    </xf>
    <xf numFmtId="0" fontId="54" fillId="0" borderId="74" xfId="0" applyFont="1" applyFill="1" applyBorder="1" applyAlignment="1">
      <alignment horizontal="left" vertical="center"/>
    </xf>
    <xf numFmtId="0" fontId="12" fillId="5" borderId="73" xfId="0" applyFont="1" applyFill="1" applyBorder="1" applyAlignment="1">
      <alignment horizontal="left" vertical="center"/>
    </xf>
    <xf numFmtId="0" fontId="12" fillId="5" borderId="146" xfId="0" applyFont="1" applyFill="1" applyBorder="1" applyAlignment="1">
      <alignment horizontal="left" vertical="center"/>
    </xf>
    <xf numFmtId="0" fontId="12" fillId="5" borderId="76" xfId="0" applyFont="1" applyFill="1" applyBorder="1" applyAlignment="1">
      <alignment horizontal="left" vertical="center"/>
    </xf>
    <xf numFmtId="0" fontId="12" fillId="5" borderId="46" xfId="0" applyFont="1" applyFill="1" applyBorder="1" applyAlignment="1">
      <alignment horizontal="left" vertical="center"/>
    </xf>
    <xf numFmtId="0" fontId="36" fillId="0" borderId="76" xfId="0" applyFont="1" applyBorder="1" applyAlignment="1">
      <alignment horizontal="left" vertical="center"/>
    </xf>
    <xf numFmtId="0" fontId="36" fillId="0" borderId="46" xfId="0" applyFont="1" applyBorder="1" applyAlignment="1">
      <alignment horizontal="left" vertical="center"/>
    </xf>
    <xf numFmtId="0" fontId="36" fillId="0" borderId="68" xfId="0" applyFont="1" applyBorder="1" applyAlignment="1">
      <alignment horizontal="left" vertical="center"/>
    </xf>
    <xf numFmtId="0" fontId="36" fillId="0" borderId="147" xfId="0" applyFont="1" applyBorder="1" applyAlignment="1">
      <alignment horizontal="left" vertical="center"/>
    </xf>
    <xf numFmtId="0" fontId="36" fillId="0" borderId="73" xfId="0" applyFont="1" applyFill="1" applyBorder="1" applyAlignment="1">
      <alignment horizontal="left" vertical="center" wrapText="1"/>
    </xf>
    <xf numFmtId="0" fontId="36" fillId="0" borderId="146" xfId="0" applyFont="1" applyFill="1" applyBorder="1" applyAlignment="1">
      <alignment horizontal="left" vertical="center" wrapText="1"/>
    </xf>
    <xf numFmtId="0" fontId="36" fillId="0" borderId="76" xfId="0" applyFont="1" applyFill="1" applyBorder="1" applyAlignment="1">
      <alignment horizontal="left" vertical="center" wrapText="1"/>
    </xf>
    <xf numFmtId="0" fontId="36" fillId="0" borderId="46" xfId="0" applyFont="1" applyFill="1" applyBorder="1" applyAlignment="1">
      <alignment horizontal="left" vertical="center" wrapText="1"/>
    </xf>
    <xf numFmtId="0" fontId="12" fillId="0" borderId="53" xfId="0" applyFont="1" applyBorder="1" applyAlignment="1">
      <alignment horizontal="left" vertical="center"/>
    </xf>
    <xf numFmtId="0" fontId="12" fillId="0" borderId="46" xfId="0" applyFont="1" applyBorder="1" applyAlignment="1">
      <alignment horizontal="left" vertical="center"/>
    </xf>
    <xf numFmtId="0" fontId="12" fillId="0" borderId="59" xfId="0" applyFont="1" applyBorder="1" applyAlignment="1">
      <alignment horizontal="left" vertical="center"/>
    </xf>
    <xf numFmtId="0" fontId="12" fillId="0" borderId="65" xfId="0" applyFont="1" applyBorder="1" applyAlignment="1">
      <alignment horizontal="left" vertical="center"/>
    </xf>
    <xf numFmtId="2" fontId="36" fillId="5" borderId="73" xfId="0" applyNumberFormat="1" applyFont="1" applyFill="1" applyBorder="1" applyAlignment="1">
      <alignment horizontal="left" vertical="center"/>
    </xf>
    <xf numFmtId="2" fontId="36" fillId="5" borderId="146" xfId="0" applyNumberFormat="1" applyFont="1" applyFill="1" applyBorder="1" applyAlignment="1">
      <alignment horizontal="left" vertical="center"/>
    </xf>
    <xf numFmtId="2" fontId="36" fillId="5" borderId="76" xfId="0" applyNumberFormat="1" applyFont="1" applyFill="1" applyBorder="1" applyAlignment="1">
      <alignment horizontal="left" vertical="center"/>
    </xf>
    <xf numFmtId="2" fontId="36" fillId="5" borderId="46" xfId="0" applyNumberFormat="1" applyFont="1" applyFill="1" applyBorder="1" applyAlignment="1">
      <alignment horizontal="left" vertical="center"/>
    </xf>
    <xf numFmtId="0" fontId="36" fillId="0" borderId="73" xfId="0" applyFont="1" applyBorder="1" applyAlignment="1">
      <alignment horizontal="left" vertical="center"/>
    </xf>
    <xf numFmtId="0" fontId="36" fillId="0" borderId="146" xfId="0" applyFont="1" applyBorder="1" applyAlignment="1">
      <alignment horizontal="left" vertical="center"/>
    </xf>
    <xf numFmtId="0" fontId="36" fillId="5" borderId="131" xfId="0" applyFont="1" applyFill="1" applyBorder="1" applyAlignment="1">
      <alignment horizontal="left" vertical="center"/>
    </xf>
    <xf numFmtId="0" fontId="36" fillId="5" borderId="146" xfId="0" applyFont="1" applyFill="1" applyBorder="1" applyAlignment="1">
      <alignment horizontal="left" vertical="center"/>
    </xf>
    <xf numFmtId="0" fontId="36" fillId="5" borderId="53" xfId="0" applyFont="1" applyFill="1" applyBorder="1" applyAlignment="1">
      <alignment horizontal="left" vertical="center"/>
    </xf>
    <xf numFmtId="0" fontId="36" fillId="5" borderId="46" xfId="0" applyFont="1" applyFill="1" applyBorder="1" applyAlignment="1">
      <alignment horizontal="left" vertical="center"/>
    </xf>
    <xf numFmtId="0" fontId="36" fillId="5" borderId="59" xfId="0" applyFont="1" applyFill="1" applyBorder="1" applyAlignment="1">
      <alignment horizontal="left" vertical="center"/>
    </xf>
    <xf numFmtId="0" fontId="36" fillId="5" borderId="65" xfId="0" applyFont="1" applyFill="1" applyBorder="1" applyAlignment="1">
      <alignment horizontal="left" vertical="center"/>
    </xf>
    <xf numFmtId="0" fontId="12" fillId="5" borderId="68" xfId="0" applyFont="1" applyFill="1" applyBorder="1" applyAlignment="1">
      <alignment horizontal="left" vertical="center"/>
    </xf>
    <xf numFmtId="0" fontId="12" fillId="5" borderId="147" xfId="0" applyFont="1" applyFill="1" applyBorder="1" applyAlignment="1">
      <alignment horizontal="left" vertical="center"/>
    </xf>
    <xf numFmtId="0" fontId="12" fillId="0" borderId="60" xfId="0" applyFont="1" applyBorder="1" applyAlignment="1">
      <alignment horizontal="left" vertical="center"/>
    </xf>
    <xf numFmtId="0" fontId="12" fillId="0" borderId="86" xfId="0" applyFont="1" applyBorder="1" applyAlignment="1">
      <alignment horizontal="left" vertical="center"/>
    </xf>
    <xf numFmtId="0" fontId="54" fillId="0" borderId="46" xfId="0" applyFont="1" applyFill="1" applyBorder="1" applyAlignment="1">
      <alignment horizontal="left" vertical="center" wrapText="1"/>
    </xf>
    <xf numFmtId="0" fontId="54" fillId="0" borderId="51" xfId="0" applyFont="1" applyFill="1" applyBorder="1" applyAlignment="1">
      <alignment horizontal="left" vertical="center" wrapText="1"/>
    </xf>
    <xf numFmtId="0" fontId="36" fillId="0" borderId="53" xfId="0" applyFont="1" applyBorder="1" applyAlignment="1">
      <alignment horizontal="left" vertical="center"/>
    </xf>
    <xf numFmtId="0" fontId="36" fillId="0" borderId="59" xfId="0" applyFont="1" applyBorder="1" applyAlignment="1">
      <alignment horizontal="left" vertical="center"/>
    </xf>
    <xf numFmtId="0" fontId="36" fillId="0" borderId="65" xfId="0" applyFont="1" applyBorder="1" applyAlignment="1">
      <alignment horizontal="left" vertical="center"/>
    </xf>
    <xf numFmtId="0" fontId="36" fillId="5" borderId="73" xfId="0" applyFont="1" applyFill="1" applyBorder="1" applyAlignment="1">
      <alignment horizontal="left" vertical="center"/>
    </xf>
    <xf numFmtId="0" fontId="36" fillId="5" borderId="68" xfId="0" applyFont="1" applyFill="1" applyBorder="1" applyAlignment="1">
      <alignment horizontal="left" vertical="center"/>
    </xf>
    <xf numFmtId="0" fontId="36" fillId="5" borderId="147" xfId="0" applyFont="1" applyFill="1" applyBorder="1" applyAlignment="1">
      <alignment horizontal="left" vertical="center"/>
    </xf>
    <xf numFmtId="0" fontId="12" fillId="0" borderId="76" xfId="0" applyFont="1" applyBorder="1" applyAlignment="1">
      <alignment horizontal="left" vertical="center"/>
    </xf>
    <xf numFmtId="0" fontId="12" fillId="0" borderId="68" xfId="0" applyFont="1" applyBorder="1" applyAlignment="1">
      <alignment horizontal="left" vertical="center"/>
    </xf>
    <xf numFmtId="0" fontId="12" fillId="0" borderId="147" xfId="0" applyFont="1" applyBorder="1" applyAlignment="1">
      <alignment horizontal="left" vertical="center"/>
    </xf>
    <xf numFmtId="0" fontId="54" fillId="0" borderId="57" xfId="0" applyFont="1" applyFill="1" applyBorder="1" applyAlignment="1">
      <alignment horizontal="left" vertical="center"/>
    </xf>
    <xf numFmtId="0" fontId="54" fillId="0" borderId="58" xfId="0" applyFont="1" applyFill="1" applyBorder="1" applyAlignment="1">
      <alignment horizontal="left" vertical="center"/>
    </xf>
    <xf numFmtId="0" fontId="54" fillId="0" borderId="174"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56" xfId="0" applyFont="1" applyFill="1" applyBorder="1" applyAlignment="1">
      <alignment horizontal="left" vertical="center"/>
    </xf>
    <xf numFmtId="0" fontId="54" fillId="0" borderId="145" xfId="0" applyFont="1" applyFill="1" applyBorder="1" applyAlignment="1">
      <alignment horizontal="left" vertical="center"/>
    </xf>
    <xf numFmtId="0" fontId="12" fillId="0" borderId="128" xfId="0" applyFont="1" applyBorder="1" applyAlignment="1">
      <alignment horizontal="left" vertical="center"/>
    </xf>
    <xf numFmtId="0" fontId="12" fillId="0" borderId="104" xfId="0" applyFont="1" applyBorder="1" applyAlignment="1">
      <alignment horizontal="left" vertical="center"/>
    </xf>
    <xf numFmtId="0" fontId="12" fillId="0" borderId="175" xfId="0" applyFont="1" applyBorder="1" applyAlignment="1">
      <alignment horizontal="left" vertical="center"/>
    </xf>
    <xf numFmtId="0" fontId="12" fillId="0" borderId="150" xfId="0" applyFont="1" applyBorder="1" applyAlignment="1">
      <alignment horizontal="left" vertical="center"/>
    </xf>
    <xf numFmtId="0" fontId="12" fillId="0" borderId="56" xfId="0" applyFont="1" applyBorder="1" applyAlignment="1">
      <alignment horizontal="left" vertical="center"/>
    </xf>
    <xf numFmtId="0" fontId="12" fillId="0" borderId="73" xfId="0" applyFont="1" applyBorder="1" applyAlignment="1">
      <alignment horizontal="left" vertical="center"/>
    </xf>
    <xf numFmtId="0" fontId="12" fillId="0" borderId="146" xfId="0" applyFont="1" applyBorder="1" applyAlignment="1">
      <alignment horizontal="left" vertical="center"/>
    </xf>
    <xf numFmtId="0" fontId="12" fillId="0" borderId="131" xfId="0" applyFont="1" applyBorder="1" applyAlignment="1">
      <alignment horizontal="left" vertical="center"/>
    </xf>
    <xf numFmtId="0" fontId="12" fillId="0" borderId="148" xfId="0" applyFont="1" applyBorder="1" applyAlignment="1">
      <alignment horizontal="left" vertical="center"/>
    </xf>
    <xf numFmtId="0" fontId="12" fillId="5" borderId="60" xfId="0" applyFont="1" applyFill="1" applyBorder="1" applyAlignment="1">
      <alignment horizontal="left" vertical="center"/>
    </xf>
    <xf numFmtId="0" fontId="12" fillId="5" borderId="86" xfId="0" applyFont="1" applyFill="1" applyBorder="1" applyAlignment="1">
      <alignment horizontal="left" vertical="center"/>
    </xf>
    <xf numFmtId="0" fontId="12" fillId="5" borderId="59" xfId="0" applyFont="1" applyFill="1" applyBorder="1" applyAlignment="1">
      <alignment horizontal="left" vertical="center"/>
    </xf>
    <xf numFmtId="0" fontId="12" fillId="5" borderId="65" xfId="0" applyFont="1" applyFill="1" applyBorder="1" applyAlignment="1">
      <alignment horizontal="left" vertical="center"/>
    </xf>
    <xf numFmtId="0" fontId="12" fillId="0" borderId="162" xfId="0" applyFont="1" applyBorder="1" applyAlignment="1">
      <alignment horizontal="left" vertical="center"/>
    </xf>
    <xf numFmtId="0" fontId="27" fillId="5" borderId="140" xfId="0" applyFont="1" applyFill="1" applyBorder="1" applyAlignment="1" applyProtection="1">
      <alignment horizontal="center" vertical="center"/>
      <protection locked="0"/>
    </xf>
    <xf numFmtId="0" fontId="27" fillId="5" borderId="76" xfId="0" applyFont="1" applyFill="1" applyBorder="1" applyAlignment="1" applyProtection="1">
      <alignment horizontal="center" vertical="center"/>
      <protection locked="0"/>
    </xf>
    <xf numFmtId="0" fontId="53" fillId="12" borderId="57" xfId="0" applyFont="1" applyFill="1" applyBorder="1" applyAlignment="1">
      <alignment horizontal="center" vertical="center"/>
    </xf>
    <xf numFmtId="0" fontId="53" fillId="12" borderId="59" xfId="0" applyFont="1" applyFill="1" applyBorder="1" applyAlignment="1">
      <alignment horizontal="center" vertical="center"/>
    </xf>
    <xf numFmtId="0" fontId="53" fillId="12" borderId="61" xfId="0" applyFont="1" applyFill="1" applyBorder="1" applyAlignment="1">
      <alignment horizontal="center" vertical="center"/>
    </xf>
    <xf numFmtId="0" fontId="53" fillId="12" borderId="62" xfId="0" applyFont="1" applyFill="1" applyBorder="1" applyAlignment="1">
      <alignment horizontal="center" vertical="center"/>
    </xf>
    <xf numFmtId="44" fontId="27" fillId="5" borderId="63" xfId="5" applyFont="1" applyFill="1" applyBorder="1" applyAlignment="1" applyProtection="1">
      <alignment horizontal="center" vertical="center"/>
      <protection locked="0"/>
    </xf>
    <xf numFmtId="44" fontId="27" fillId="5" borderId="70" xfId="5" applyFont="1" applyFill="1" applyBorder="1" applyAlignment="1" applyProtection="1">
      <alignment horizontal="center" vertical="center"/>
      <protection locked="0"/>
    </xf>
    <xf numFmtId="44" fontId="27" fillId="5" borderId="4" xfId="5" applyFont="1" applyFill="1" applyBorder="1" applyAlignment="1">
      <alignment horizontal="center" vertical="center"/>
    </xf>
    <xf numFmtId="44" fontId="27" fillId="5" borderId="2" xfId="5" applyFont="1" applyFill="1" applyBorder="1" applyAlignment="1">
      <alignment horizontal="center" vertical="center"/>
    </xf>
    <xf numFmtId="44" fontId="27" fillId="12" borderId="52" xfId="5" applyFont="1" applyFill="1" applyBorder="1" applyAlignment="1">
      <alignment horizontal="center" vertical="center"/>
    </xf>
    <xf numFmtId="0" fontId="31" fillId="12" borderId="0" xfId="0" applyFont="1" applyFill="1" applyAlignment="1">
      <alignment horizontal="center" vertical="center"/>
    </xf>
    <xf numFmtId="0" fontId="59" fillId="0" borderId="0" xfId="0" applyFont="1" applyFill="1" applyBorder="1" applyAlignment="1">
      <alignment horizontal="left" vertical="center"/>
    </xf>
    <xf numFmtId="44" fontId="27" fillId="5" borderId="161" xfId="5" applyFont="1" applyFill="1" applyBorder="1" applyAlignment="1">
      <alignment horizontal="center" vertical="center"/>
    </xf>
    <xf numFmtId="44" fontId="27" fillId="5" borderId="79" xfId="5" applyFont="1" applyFill="1" applyBorder="1" applyAlignment="1">
      <alignment horizontal="center" vertical="center"/>
    </xf>
    <xf numFmtId="44" fontId="27" fillId="0" borderId="64" xfId="5" applyFont="1" applyFill="1" applyBorder="1" applyAlignment="1" applyProtection="1">
      <alignment horizontal="center" vertical="center"/>
      <protection locked="0"/>
    </xf>
    <xf numFmtId="44" fontId="27" fillId="0" borderId="130" xfId="5" applyFont="1" applyFill="1" applyBorder="1" applyAlignment="1" applyProtection="1">
      <alignment horizontal="center" vertical="center"/>
      <protection locked="0"/>
    </xf>
    <xf numFmtId="44" fontId="27" fillId="0" borderId="38" xfId="5" applyFont="1" applyFill="1" applyBorder="1" applyAlignment="1">
      <alignment horizontal="center" vertical="center"/>
    </xf>
    <xf numFmtId="44" fontId="27" fillId="0" borderId="40" xfId="5" applyFont="1" applyFill="1" applyBorder="1" applyAlignment="1">
      <alignment horizontal="center" vertical="center"/>
    </xf>
    <xf numFmtId="169" fontId="30" fillId="5" borderId="40" xfId="0" applyNumberFormat="1" applyFont="1" applyFill="1" applyBorder="1" applyAlignment="1">
      <alignment horizontal="center" vertical="center"/>
    </xf>
    <xf numFmtId="170" fontId="30" fillId="5" borderId="0" xfId="0" applyNumberFormat="1" applyFont="1" applyFill="1" applyBorder="1" applyAlignment="1">
      <alignment horizontal="center" vertical="center"/>
    </xf>
    <xf numFmtId="0" fontId="53" fillId="12" borderId="0" xfId="0" applyFont="1" applyFill="1" applyBorder="1" applyAlignment="1">
      <alignment horizontal="center" vertical="center"/>
    </xf>
    <xf numFmtId="0" fontId="53" fillId="12" borderId="36" xfId="0" applyFont="1" applyFill="1" applyBorder="1" applyAlignment="1">
      <alignment horizontal="center" vertical="center"/>
    </xf>
    <xf numFmtId="0" fontId="53" fillId="12" borderId="35" xfId="0" applyFont="1" applyFill="1" applyBorder="1" applyAlignment="1">
      <alignment horizontal="center" vertical="center"/>
    </xf>
    <xf numFmtId="0" fontId="53" fillId="12" borderId="37" xfId="0" applyFont="1" applyFill="1" applyBorder="1" applyAlignment="1">
      <alignment horizontal="center" vertical="center"/>
    </xf>
    <xf numFmtId="0" fontId="53" fillId="12" borderId="39" xfId="0" applyFont="1" applyFill="1" applyBorder="1" applyAlignment="1">
      <alignment horizontal="center" vertical="center"/>
    </xf>
    <xf numFmtId="0" fontId="53" fillId="12" borderId="33" xfId="0" applyFont="1" applyFill="1" applyBorder="1" applyAlignment="1">
      <alignment horizontal="center" vertical="center"/>
    </xf>
    <xf numFmtId="0" fontId="53" fillId="12" borderId="38" xfId="0" applyFont="1" applyFill="1" applyBorder="1" applyAlignment="1">
      <alignment horizontal="center" vertical="center"/>
    </xf>
    <xf numFmtId="0" fontId="53" fillId="12" borderId="34" xfId="0" applyFont="1" applyFill="1" applyBorder="1" applyAlignment="1">
      <alignment horizontal="center" vertical="center"/>
    </xf>
    <xf numFmtId="44" fontId="27" fillId="0" borderId="87" xfId="5" applyFont="1" applyFill="1" applyBorder="1" applyAlignment="1" applyProtection="1">
      <alignment horizontal="center" vertical="center"/>
      <protection locked="0"/>
    </xf>
    <xf numFmtId="44" fontId="27" fillId="0" borderId="88" xfId="5" applyFont="1" applyFill="1" applyBorder="1" applyAlignment="1" applyProtection="1">
      <alignment horizontal="center" vertical="center"/>
      <protection locked="0"/>
    </xf>
    <xf numFmtId="44" fontId="27" fillId="0" borderId="2" xfId="5" applyFont="1" applyFill="1" applyBorder="1" applyAlignment="1">
      <alignment horizontal="center" vertical="center"/>
    </xf>
    <xf numFmtId="0" fontId="30" fillId="5" borderId="40" xfId="0" applyFont="1" applyFill="1" applyBorder="1" applyAlignment="1">
      <alignment horizontal="center" vertical="center"/>
    </xf>
    <xf numFmtId="0" fontId="53" fillId="12" borderId="57" xfId="0" applyFont="1" applyFill="1" applyBorder="1" applyAlignment="1">
      <alignment horizontal="center" vertical="center" wrapText="1"/>
    </xf>
    <xf numFmtId="0" fontId="53" fillId="12" borderId="59" xfId="0" applyFont="1" applyFill="1" applyBorder="1" applyAlignment="1">
      <alignment horizontal="center" vertical="center" wrapText="1"/>
    </xf>
    <xf numFmtId="0" fontId="53" fillId="12" borderId="102" xfId="0" applyFont="1" applyFill="1" applyBorder="1" applyAlignment="1">
      <alignment horizontal="center" vertical="center" wrapText="1"/>
    </xf>
    <xf numFmtId="0" fontId="53" fillId="12" borderId="103" xfId="0" applyFont="1" applyFill="1" applyBorder="1" applyAlignment="1">
      <alignment horizontal="center" vertical="center" wrapText="1"/>
    </xf>
    <xf numFmtId="3" fontId="26" fillId="0" borderId="176" xfId="5" applyNumberFormat="1" applyFont="1" applyFill="1" applyBorder="1" applyAlignment="1">
      <alignment horizontal="center" vertical="center"/>
    </xf>
    <xf numFmtId="3" fontId="26" fillId="0" borderId="73" xfId="5" applyNumberFormat="1" applyFont="1" applyFill="1" applyBorder="1" applyAlignment="1">
      <alignment horizontal="center" vertical="center"/>
    </xf>
    <xf numFmtId="0" fontId="53" fillId="12" borderId="58" xfId="0" applyFont="1" applyFill="1" applyBorder="1" applyAlignment="1">
      <alignment horizontal="center" vertical="center" wrapText="1"/>
    </xf>
    <xf numFmtId="0" fontId="53" fillId="12" borderId="61" xfId="0" applyFont="1" applyFill="1" applyBorder="1" applyAlignment="1">
      <alignment horizontal="center" vertical="center" wrapText="1"/>
    </xf>
    <xf numFmtId="0" fontId="53" fillId="12" borderId="0" xfId="0" applyFont="1" applyFill="1" applyBorder="1" applyAlignment="1">
      <alignment horizontal="center" vertical="center" wrapText="1"/>
    </xf>
    <xf numFmtId="44" fontId="27" fillId="5" borderId="72" xfId="5" applyFont="1" applyFill="1" applyBorder="1" applyAlignment="1" applyProtection="1">
      <alignment horizontal="center" vertical="center"/>
      <protection locked="0"/>
    </xf>
    <xf numFmtId="44" fontId="27" fillId="5" borderId="73" xfId="5" applyFont="1" applyFill="1" applyBorder="1" applyAlignment="1" applyProtection="1">
      <alignment horizontal="center" vertical="center"/>
      <protection locked="0"/>
    </xf>
    <xf numFmtId="44" fontId="27" fillId="5" borderId="91" xfId="5" applyFont="1" applyFill="1" applyBorder="1" applyAlignment="1">
      <alignment horizontal="center" vertical="center"/>
    </xf>
    <xf numFmtId="44" fontId="27" fillId="5" borderId="84" xfId="5" applyFont="1" applyFill="1" applyBorder="1" applyAlignment="1">
      <alignment horizontal="center" vertical="center"/>
    </xf>
    <xf numFmtId="0" fontId="53" fillId="12" borderId="51" xfId="0" applyFont="1" applyFill="1" applyBorder="1" applyAlignment="1">
      <alignment horizontal="center" vertical="center"/>
    </xf>
    <xf numFmtId="0" fontId="53" fillId="12" borderId="52" xfId="0" applyFont="1" applyFill="1" applyBorder="1" applyAlignment="1">
      <alignment horizontal="center" vertical="center"/>
    </xf>
    <xf numFmtId="0" fontId="53" fillId="12" borderId="140" xfId="0" applyFont="1" applyFill="1" applyBorder="1" applyAlignment="1">
      <alignment horizontal="center" vertical="center"/>
    </xf>
    <xf numFmtId="44" fontId="30" fillId="5" borderId="48" xfId="0" applyNumberFormat="1" applyFont="1" applyFill="1" applyBorder="1" applyAlignment="1">
      <alignment horizontal="center" vertical="center"/>
    </xf>
    <xf numFmtId="0" fontId="30" fillId="5" borderId="48" xfId="0" applyFont="1" applyFill="1" applyBorder="1" applyAlignment="1">
      <alignment horizontal="center" vertical="center"/>
    </xf>
    <xf numFmtId="0" fontId="30" fillId="5" borderId="49" xfId="0" applyFont="1" applyFill="1" applyBorder="1" applyAlignment="1">
      <alignment horizontal="center" vertical="center"/>
    </xf>
    <xf numFmtId="44" fontId="27" fillId="0" borderId="4" xfId="5" applyFont="1" applyFill="1" applyBorder="1" applyAlignment="1">
      <alignment horizontal="center" vertical="center"/>
    </xf>
    <xf numFmtId="0" fontId="27" fillId="5" borderId="63" xfId="1" applyFont="1" applyFill="1" applyBorder="1" applyAlignment="1" applyProtection="1">
      <alignment horizontal="center" vertical="center"/>
      <protection locked="0"/>
    </xf>
    <xf numFmtId="0" fontId="27" fillId="5" borderId="70" xfId="1" applyFont="1" applyFill="1" applyBorder="1" applyAlignment="1" applyProtection="1">
      <alignment horizontal="center" vertical="center"/>
      <protection locked="0"/>
    </xf>
    <xf numFmtId="0" fontId="27" fillId="0" borderId="63" xfId="1" applyFont="1" applyFill="1" applyBorder="1" applyAlignment="1" applyProtection="1">
      <alignment horizontal="center" vertical="center"/>
      <protection locked="0"/>
    </xf>
    <xf numFmtId="0" fontId="27" fillId="0" borderId="70" xfId="1" applyFont="1" applyFill="1" applyBorder="1" applyAlignment="1" applyProtection="1">
      <alignment horizontal="center" vertical="center"/>
      <protection locked="0"/>
    </xf>
    <xf numFmtId="44" fontId="27" fillId="0" borderId="63" xfId="5" applyFont="1" applyFill="1" applyBorder="1" applyAlignment="1" applyProtection="1">
      <alignment horizontal="center" vertical="center"/>
      <protection locked="0"/>
    </xf>
    <xf numFmtId="44" fontId="27" fillId="0" borderId="70" xfId="5" applyFont="1" applyFill="1" applyBorder="1" applyAlignment="1" applyProtection="1">
      <alignment horizontal="center" vertical="center"/>
      <protection locked="0"/>
    </xf>
    <xf numFmtId="0" fontId="53" fillId="12" borderId="144" xfId="0" applyFont="1" applyFill="1" applyBorder="1" applyAlignment="1">
      <alignment horizontal="center" vertical="center" wrapText="1"/>
    </xf>
    <xf numFmtId="171" fontId="26" fillId="0" borderId="176" xfId="0" applyNumberFormat="1" applyFont="1" applyFill="1" applyBorder="1" applyAlignment="1">
      <alignment horizontal="center" vertical="center"/>
    </xf>
    <xf numFmtId="171" fontId="26" fillId="0" borderId="93" xfId="0" applyNumberFormat="1" applyFont="1" applyFill="1" applyBorder="1" applyAlignment="1">
      <alignment horizontal="center" vertical="center"/>
    </xf>
    <xf numFmtId="0" fontId="30" fillId="0" borderId="50" xfId="0" applyFont="1" applyFill="1" applyBorder="1" applyAlignment="1">
      <alignment horizontal="right" vertical="center"/>
    </xf>
    <xf numFmtId="0" fontId="30" fillId="0" borderId="54" xfId="0" applyFont="1" applyFill="1" applyBorder="1" applyAlignment="1">
      <alignment horizontal="right" vertical="center"/>
    </xf>
    <xf numFmtId="44" fontId="30" fillId="5" borderId="136" xfId="0" applyNumberFormat="1" applyFont="1" applyFill="1" applyBorder="1" applyAlignment="1">
      <alignment horizontal="center" vertical="center"/>
    </xf>
    <xf numFmtId="37" fontId="30" fillId="5" borderId="40" xfId="6" applyNumberFormat="1" applyFont="1" applyFill="1" applyBorder="1" applyAlignment="1">
      <alignment horizontal="center" vertical="center"/>
    </xf>
    <xf numFmtId="3" fontId="26" fillId="5" borderId="63" xfId="0" applyNumberFormat="1" applyFont="1" applyFill="1" applyBorder="1" applyAlignment="1">
      <alignment horizontal="center" vertical="center"/>
    </xf>
    <xf numFmtId="3" fontId="26" fillId="0" borderId="56" xfId="0" applyNumberFormat="1" applyFont="1" applyFill="1" applyBorder="1" applyAlignment="1">
      <alignment horizontal="center" vertical="center"/>
    </xf>
    <xf numFmtId="0" fontId="40" fillId="5" borderId="61" xfId="1" applyFont="1" applyFill="1" applyBorder="1" applyAlignment="1">
      <alignment horizontal="center" vertical="center"/>
    </xf>
    <xf numFmtId="0" fontId="40" fillId="5" borderId="0" xfId="1" applyFont="1" applyFill="1" applyBorder="1" applyAlignment="1">
      <alignment horizontal="center" vertical="center"/>
    </xf>
    <xf numFmtId="0" fontId="40" fillId="5" borderId="62" xfId="1" applyFont="1" applyFill="1" applyBorder="1" applyAlignment="1">
      <alignment horizontal="center" vertical="center"/>
    </xf>
    <xf numFmtId="0" fontId="40" fillId="5" borderId="55" xfId="1" applyFont="1" applyFill="1" applyBorder="1" applyAlignment="1">
      <alignment horizontal="center" vertical="center"/>
    </xf>
    <xf numFmtId="0" fontId="40" fillId="5" borderId="56" xfId="1" applyFont="1" applyFill="1" applyBorder="1" applyAlignment="1">
      <alignment horizontal="center" vertical="center"/>
    </xf>
    <xf numFmtId="0" fontId="40" fillId="5" borderId="60" xfId="1" applyFont="1" applyFill="1" applyBorder="1" applyAlignment="1">
      <alignment horizontal="center" vertical="center"/>
    </xf>
    <xf numFmtId="0" fontId="27" fillId="5" borderId="61" xfId="1" applyFont="1" applyFill="1" applyBorder="1" applyAlignment="1">
      <alignment horizontal="center" vertical="center"/>
    </xf>
    <xf numFmtId="0" fontId="27" fillId="5" borderId="0" xfId="1" applyFont="1" applyFill="1" applyBorder="1" applyAlignment="1">
      <alignment horizontal="center" vertical="center"/>
    </xf>
    <xf numFmtId="0" fontId="27" fillId="5" borderId="62" xfId="1" applyFont="1" applyFill="1" applyBorder="1" applyAlignment="1">
      <alignment horizontal="center" vertical="center"/>
    </xf>
    <xf numFmtId="0" fontId="27" fillId="5" borderId="55" xfId="1" applyFont="1" applyFill="1" applyBorder="1" applyAlignment="1">
      <alignment horizontal="center" vertical="center"/>
    </xf>
    <xf numFmtId="0" fontId="27" fillId="5" borderId="56" xfId="1" applyFont="1" applyFill="1" applyBorder="1" applyAlignment="1">
      <alignment horizontal="center" vertical="center"/>
    </xf>
    <xf numFmtId="0" fontId="27" fillId="5" borderId="60" xfId="1" applyFont="1" applyFill="1" applyBorder="1" applyAlignment="1">
      <alignment horizontal="center" vertical="center"/>
    </xf>
    <xf numFmtId="3" fontId="26" fillId="0" borderId="0" xfId="0" applyNumberFormat="1" applyFont="1" applyFill="1" applyBorder="1" applyAlignment="1">
      <alignment horizontal="center" vertical="center"/>
    </xf>
    <xf numFmtId="44" fontId="27" fillId="5" borderId="127" xfId="5" applyFont="1" applyFill="1" applyBorder="1" applyAlignment="1" applyProtection="1">
      <alignment horizontal="center" vertical="center"/>
      <protection locked="0"/>
    </xf>
    <xf numFmtId="44" fontId="27" fillId="5" borderId="89" xfId="5" applyFont="1" applyFill="1" applyBorder="1" applyAlignment="1" applyProtection="1">
      <alignment horizontal="center" vertical="center"/>
      <protection locked="0"/>
    </xf>
    <xf numFmtId="44" fontId="27" fillId="0" borderId="69" xfId="5" applyFont="1" applyFill="1" applyBorder="1" applyAlignment="1" applyProtection="1">
      <alignment horizontal="center" vertical="center"/>
      <protection locked="0"/>
    </xf>
    <xf numFmtId="0" fontId="27" fillId="5" borderId="127" xfId="1" applyFont="1" applyFill="1" applyBorder="1" applyAlignment="1" applyProtection="1">
      <alignment horizontal="center" vertical="center"/>
      <protection locked="0"/>
    </xf>
    <xf numFmtId="0" fontId="27" fillId="5" borderId="89" xfId="1" applyFont="1" applyFill="1" applyBorder="1" applyAlignment="1" applyProtection="1">
      <alignment horizontal="center" vertical="center"/>
      <protection locked="0"/>
    </xf>
    <xf numFmtId="44" fontId="27" fillId="0" borderId="124" xfId="5" applyFont="1" applyFill="1" applyBorder="1" applyAlignment="1" applyProtection="1">
      <alignment horizontal="center" vertical="center"/>
      <protection locked="0"/>
    </xf>
    <xf numFmtId="44" fontId="27" fillId="0" borderId="128" xfId="5" applyFont="1" applyFill="1" applyBorder="1" applyAlignment="1" applyProtection="1">
      <alignment horizontal="center" vertical="center"/>
      <protection locked="0"/>
    </xf>
    <xf numFmtId="44" fontId="27" fillId="0" borderId="95" xfId="5" applyFont="1" applyFill="1" applyBorder="1" applyAlignment="1" applyProtection="1">
      <alignment horizontal="center" vertical="center"/>
      <protection locked="0"/>
    </xf>
    <xf numFmtId="44" fontId="27" fillId="0" borderId="94" xfId="5" applyFont="1" applyFill="1" applyBorder="1" applyAlignment="1" applyProtection="1">
      <alignment horizontal="center" vertical="center"/>
      <protection locked="0"/>
    </xf>
    <xf numFmtId="0" fontId="27" fillId="0" borderId="143" xfId="1" applyFont="1" applyFill="1" applyBorder="1" applyAlignment="1" applyProtection="1">
      <alignment horizontal="center" vertical="center"/>
      <protection locked="0"/>
    </xf>
    <xf numFmtId="0" fontId="27" fillId="0" borderId="128" xfId="1" applyFont="1" applyFill="1" applyBorder="1" applyAlignment="1" applyProtection="1">
      <alignment horizontal="center" vertical="center"/>
      <protection locked="0"/>
    </xf>
    <xf numFmtId="44" fontId="27" fillId="5" borderId="69" xfId="5" applyFont="1" applyFill="1" applyBorder="1" applyAlignment="1" applyProtection="1">
      <alignment horizontal="center" vertical="center"/>
      <protection locked="0"/>
    </xf>
    <xf numFmtId="44" fontId="27" fillId="0" borderId="89" xfId="5" applyFont="1" applyFill="1" applyBorder="1" applyAlignment="1" applyProtection="1">
      <alignment horizontal="center" vertical="center"/>
      <protection locked="0"/>
    </xf>
    <xf numFmtId="0" fontId="53" fillId="5" borderId="57" xfId="0" applyFont="1" applyFill="1" applyBorder="1" applyAlignment="1">
      <alignment horizontal="center" vertical="center"/>
    </xf>
    <xf numFmtId="0" fontId="53" fillId="5" borderId="58" xfId="0" applyFont="1" applyFill="1" applyBorder="1" applyAlignment="1">
      <alignment horizontal="center" vertical="center"/>
    </xf>
    <xf numFmtId="0" fontId="53" fillId="5" borderId="59" xfId="0" applyFont="1" applyFill="1" applyBorder="1" applyAlignment="1">
      <alignment horizontal="center" vertical="center"/>
    </xf>
    <xf numFmtId="0" fontId="53" fillId="5" borderId="61" xfId="0" applyFont="1" applyFill="1" applyBorder="1" applyAlignment="1">
      <alignment horizontal="center" vertical="center"/>
    </xf>
    <xf numFmtId="0" fontId="53" fillId="5" borderId="0" xfId="0" applyFont="1" applyFill="1" applyBorder="1" applyAlignment="1">
      <alignment horizontal="center" vertical="center"/>
    </xf>
    <xf numFmtId="0" fontId="53" fillId="5" borderId="62" xfId="0" applyFont="1" applyFill="1" applyBorder="1" applyAlignment="1">
      <alignment horizontal="center" vertical="center"/>
    </xf>
    <xf numFmtId="0" fontId="53" fillId="5" borderId="55" xfId="0" applyFont="1" applyFill="1" applyBorder="1" applyAlignment="1">
      <alignment horizontal="center" vertical="center"/>
    </xf>
    <xf numFmtId="0" fontId="53" fillId="5" borderId="56" xfId="0" applyFont="1" applyFill="1" applyBorder="1" applyAlignment="1">
      <alignment horizontal="center" vertical="center"/>
    </xf>
    <xf numFmtId="0" fontId="53" fillId="5" borderId="60" xfId="0" applyFont="1" applyFill="1" applyBorder="1" applyAlignment="1">
      <alignment horizontal="center" vertical="center"/>
    </xf>
    <xf numFmtId="44" fontId="27" fillId="5" borderId="71" xfId="5" applyFont="1" applyFill="1" applyBorder="1" applyAlignment="1" applyProtection="1">
      <alignment horizontal="center" vertical="center"/>
      <protection locked="0"/>
    </xf>
    <xf numFmtId="44" fontId="27" fillId="5" borderId="93" xfId="5" applyFont="1" applyFill="1" applyBorder="1" applyAlignment="1" applyProtection="1">
      <alignment horizontal="center" vertical="center"/>
      <protection locked="0"/>
    </xf>
    <xf numFmtId="0" fontId="27" fillId="5" borderId="69" xfId="0" applyFont="1" applyFill="1" applyBorder="1" applyAlignment="1" applyProtection="1">
      <alignment horizontal="center" vertical="center"/>
      <protection locked="0"/>
    </xf>
    <xf numFmtId="0" fontId="27" fillId="5" borderId="63" xfId="0" applyFont="1" applyFill="1" applyBorder="1" applyAlignment="1" applyProtection="1">
      <alignment horizontal="center" vertical="center"/>
      <protection locked="0"/>
    </xf>
    <xf numFmtId="0" fontId="27" fillId="12" borderId="69" xfId="0" applyFont="1" applyFill="1" applyBorder="1" applyAlignment="1" applyProtection="1">
      <alignment horizontal="center" vertical="center"/>
      <protection locked="0"/>
    </xf>
    <xf numFmtId="0" fontId="27" fillId="12" borderId="63" xfId="0" applyFont="1" applyFill="1" applyBorder="1" applyAlignment="1" applyProtection="1">
      <alignment horizontal="center" vertical="center"/>
      <protection locked="0"/>
    </xf>
    <xf numFmtId="0" fontId="53" fillId="12" borderId="58" xfId="0" applyFont="1" applyFill="1" applyBorder="1" applyAlignment="1">
      <alignment horizontal="center" vertical="center"/>
    </xf>
    <xf numFmtId="0" fontId="53" fillId="12" borderId="102" xfId="0" applyFont="1" applyFill="1" applyBorder="1" applyAlignment="1">
      <alignment horizontal="center" vertical="center"/>
    </xf>
    <xf numFmtId="0" fontId="53" fillId="12" borderId="144" xfId="0" applyFont="1" applyFill="1" applyBorder="1" applyAlignment="1">
      <alignment horizontal="center" vertical="center"/>
    </xf>
    <xf numFmtId="0" fontId="27" fillId="5" borderId="89" xfId="0" applyFont="1" applyFill="1" applyBorder="1" applyAlignment="1" applyProtection="1">
      <alignment horizontal="center" vertical="center"/>
      <protection locked="0"/>
    </xf>
    <xf numFmtId="44" fontId="27" fillId="5" borderId="69" xfId="5" applyFont="1" applyFill="1" applyBorder="1" applyAlignment="1">
      <alignment horizontal="center" vertical="center"/>
    </xf>
    <xf numFmtId="44" fontId="27" fillId="5" borderId="89" xfId="5" applyFont="1" applyFill="1" applyBorder="1" applyAlignment="1">
      <alignment horizontal="center" vertical="center"/>
    </xf>
    <xf numFmtId="0" fontId="53" fillId="12" borderId="103" xfId="0" applyFont="1" applyFill="1" applyBorder="1" applyAlignment="1">
      <alignment horizontal="center" vertical="center"/>
    </xf>
    <xf numFmtId="0" fontId="27" fillId="5" borderId="61" xfId="0" applyFont="1" applyFill="1" applyBorder="1" applyAlignment="1">
      <alignment horizontal="center" vertical="center"/>
    </xf>
    <xf numFmtId="0" fontId="27" fillId="5" borderId="0" xfId="0" applyFont="1" applyFill="1" applyBorder="1" applyAlignment="1">
      <alignment horizontal="center" vertical="center"/>
    </xf>
    <xf numFmtId="0" fontId="27" fillId="0" borderId="63" xfId="0" applyFont="1" applyFill="1" applyBorder="1" applyAlignment="1" applyProtection="1">
      <alignment horizontal="center" vertical="center"/>
      <protection locked="0"/>
    </xf>
    <xf numFmtId="0" fontId="27" fillId="0" borderId="70" xfId="0" applyFont="1" applyFill="1" applyBorder="1" applyAlignment="1" applyProtection="1">
      <alignment horizontal="center" vertical="center"/>
      <protection locked="0"/>
    </xf>
    <xf numFmtId="0" fontId="27" fillId="5" borderId="70" xfId="0" applyFont="1" applyFill="1" applyBorder="1" applyAlignment="1" applyProtection="1">
      <alignment horizontal="center" vertical="center"/>
      <protection locked="0"/>
    </xf>
    <xf numFmtId="0" fontId="26" fillId="5" borderId="61" xfId="1" applyFont="1" applyFill="1" applyBorder="1" applyAlignment="1">
      <alignment horizontal="center" vertical="center"/>
    </xf>
    <xf numFmtId="0" fontId="26" fillId="5" borderId="0" xfId="1" applyFont="1" applyFill="1" applyBorder="1" applyAlignment="1">
      <alignment horizontal="center" vertical="center"/>
    </xf>
    <xf numFmtId="0" fontId="26" fillId="5" borderId="62" xfId="1" applyFont="1" applyFill="1" applyBorder="1" applyAlignment="1">
      <alignment horizontal="center" vertical="center"/>
    </xf>
    <xf numFmtId="0" fontId="26" fillId="5" borderId="55" xfId="1" applyFont="1" applyFill="1" applyBorder="1" applyAlignment="1">
      <alignment horizontal="center" vertical="center"/>
    </xf>
    <xf numFmtId="0" fontId="26" fillId="5" borderId="56" xfId="1" applyFont="1" applyFill="1" applyBorder="1" applyAlignment="1">
      <alignment horizontal="center" vertical="center"/>
    </xf>
    <xf numFmtId="0" fontId="26" fillId="5" borderId="60" xfId="1" applyFont="1" applyFill="1" applyBorder="1" applyAlignment="1">
      <alignment horizontal="center" vertical="center"/>
    </xf>
    <xf numFmtId="3" fontId="26" fillId="5" borderId="58" xfId="5" applyNumberFormat="1" applyFont="1" applyFill="1" applyBorder="1" applyAlignment="1">
      <alignment horizontal="center" vertical="center"/>
    </xf>
    <xf numFmtId="3" fontId="26" fillId="5" borderId="59" xfId="5" applyNumberFormat="1" applyFont="1" applyFill="1" applyBorder="1" applyAlignment="1">
      <alignment horizontal="center" vertical="center"/>
    </xf>
    <xf numFmtId="3" fontId="26" fillId="0" borderId="63" xfId="5" applyNumberFormat="1" applyFont="1" applyFill="1" applyBorder="1" applyAlignment="1">
      <alignment horizontal="center" vertical="center"/>
    </xf>
    <xf numFmtId="3" fontId="26" fillId="0" borderId="70" xfId="5" applyNumberFormat="1" applyFont="1" applyFill="1" applyBorder="1" applyAlignment="1">
      <alignment horizontal="center" vertical="center"/>
    </xf>
    <xf numFmtId="3" fontId="26" fillId="5" borderId="0" xfId="5" applyNumberFormat="1" applyFont="1" applyFill="1" applyBorder="1" applyAlignment="1">
      <alignment horizontal="center" vertical="center"/>
    </xf>
    <xf numFmtId="3" fontId="26" fillId="5" borderId="62" xfId="5" applyNumberFormat="1" applyFont="1" applyFill="1" applyBorder="1" applyAlignment="1">
      <alignment horizontal="center" vertical="center"/>
    </xf>
    <xf numFmtId="3" fontId="26" fillId="0" borderId="72" xfId="5" applyNumberFormat="1" applyFont="1" applyFill="1" applyBorder="1" applyAlignment="1">
      <alignment horizontal="center" vertical="center"/>
    </xf>
    <xf numFmtId="3" fontId="26" fillId="0" borderId="56" xfId="5" applyNumberFormat="1" applyFont="1" applyFill="1" applyBorder="1" applyAlignment="1">
      <alignment horizontal="center" vertical="center"/>
    </xf>
    <xf numFmtId="3" fontId="26" fillId="0" borderId="60" xfId="5" applyNumberFormat="1" applyFont="1" applyFill="1" applyBorder="1" applyAlignment="1">
      <alignment horizontal="center" vertical="center"/>
    </xf>
    <xf numFmtId="171" fontId="26" fillId="5" borderId="58" xfId="0" applyNumberFormat="1" applyFont="1" applyFill="1" applyBorder="1" applyAlignment="1">
      <alignment horizontal="center" vertical="center"/>
    </xf>
    <xf numFmtId="171" fontId="26" fillId="0" borderId="63" xfId="0" applyNumberFormat="1" applyFont="1" applyFill="1" applyBorder="1" applyAlignment="1">
      <alignment horizontal="center" vertical="center"/>
    </xf>
    <xf numFmtId="0" fontId="27" fillId="0" borderId="64" xfId="1" applyFont="1" applyFill="1" applyBorder="1" applyAlignment="1" applyProtection="1">
      <alignment horizontal="center" vertical="center"/>
      <protection locked="0"/>
    </xf>
    <xf numFmtId="0" fontId="27" fillId="0" borderId="130" xfId="1" applyFont="1" applyFill="1" applyBorder="1" applyAlignment="1" applyProtection="1">
      <alignment horizontal="center" vertical="center"/>
      <protection locked="0"/>
    </xf>
    <xf numFmtId="0" fontId="27" fillId="0" borderId="52" xfId="0" applyFont="1" applyFill="1" applyBorder="1" applyAlignment="1">
      <alignment horizontal="center" vertical="center"/>
    </xf>
    <xf numFmtId="44" fontId="27" fillId="5" borderId="81" xfId="5" applyFont="1" applyFill="1" applyBorder="1" applyAlignment="1">
      <alignment horizontal="center" vertical="center"/>
    </xf>
    <xf numFmtId="0" fontId="53" fillId="12" borderId="151" xfId="0" applyFont="1" applyFill="1" applyBorder="1" applyAlignment="1">
      <alignment horizontal="center" vertical="center"/>
    </xf>
    <xf numFmtId="0" fontId="53" fillId="12" borderId="92" xfId="0" applyFont="1" applyFill="1" applyBorder="1" applyAlignment="1">
      <alignment horizontal="center" vertical="center"/>
    </xf>
    <xf numFmtId="44" fontId="27" fillId="0" borderId="127" xfId="5" applyFont="1" applyFill="1" applyBorder="1" applyAlignment="1" applyProtection="1">
      <alignment horizontal="center" vertical="center"/>
      <protection locked="0"/>
    </xf>
    <xf numFmtId="44" fontId="27" fillId="0" borderId="81" xfId="5" applyFont="1" applyFill="1" applyBorder="1" applyAlignment="1">
      <alignment horizontal="center" vertical="center"/>
    </xf>
    <xf numFmtId="0" fontId="25" fillId="12" borderId="142" xfId="0" applyFont="1" applyFill="1" applyBorder="1" applyAlignment="1">
      <alignment horizontal="center" vertical="center"/>
    </xf>
    <xf numFmtId="0" fontId="25" fillId="12" borderId="52" xfId="0" applyFont="1" applyFill="1" applyBorder="1" applyAlignment="1">
      <alignment horizontal="center" vertical="center"/>
    </xf>
    <xf numFmtId="0" fontId="25" fillId="12" borderId="140" xfId="0" applyFont="1" applyFill="1" applyBorder="1" applyAlignment="1">
      <alignment horizontal="center" vertical="center"/>
    </xf>
    <xf numFmtId="171" fontId="26" fillId="0" borderId="0" xfId="0" applyNumberFormat="1" applyFont="1" applyFill="1" applyBorder="1" applyAlignment="1">
      <alignment horizontal="center" vertical="center"/>
    </xf>
    <xf numFmtId="171" fontId="26" fillId="5" borderId="72" xfId="0" applyNumberFormat="1" applyFont="1" applyFill="1" applyBorder="1" applyAlignment="1">
      <alignment horizontal="center" vertical="center"/>
    </xf>
    <xf numFmtId="0" fontId="53" fillId="12" borderId="62" xfId="0" applyFont="1" applyFill="1" applyBorder="1" applyAlignment="1">
      <alignment horizontal="center" vertical="center" wrapText="1"/>
    </xf>
    <xf numFmtId="0" fontId="27" fillId="5" borderId="51" xfId="0" applyFont="1" applyFill="1" applyBorder="1" applyAlignment="1">
      <alignment horizontal="center" vertical="center"/>
    </xf>
    <xf numFmtId="0" fontId="27" fillId="5" borderId="52" xfId="0" applyFont="1" applyFill="1" applyBorder="1" applyAlignment="1">
      <alignment horizontal="center" vertical="center"/>
    </xf>
    <xf numFmtId="0" fontId="27" fillId="0" borderId="51" xfId="0" applyFont="1" applyFill="1" applyBorder="1" applyAlignment="1" applyProtection="1">
      <alignment horizontal="center" vertical="center"/>
      <protection locked="0"/>
    </xf>
    <xf numFmtId="0" fontId="27" fillId="0" borderId="53" xfId="0" applyFont="1" applyFill="1" applyBorder="1" applyAlignment="1" applyProtection="1">
      <alignment horizontal="center" vertical="center"/>
      <protection locked="0"/>
    </xf>
    <xf numFmtId="0" fontId="27" fillId="0" borderId="69" xfId="0" applyFont="1" applyFill="1" applyBorder="1" applyAlignment="1" applyProtection="1">
      <alignment horizontal="center" vertical="center"/>
      <protection locked="0"/>
    </xf>
    <xf numFmtId="0" fontId="27" fillId="12" borderId="72" xfId="1" applyFont="1" applyFill="1" applyBorder="1" applyAlignment="1" applyProtection="1">
      <alignment horizontal="center" vertical="center"/>
      <protection locked="0"/>
    </xf>
    <xf numFmtId="0" fontId="27" fillId="12" borderId="93" xfId="1" applyFont="1" applyFill="1" applyBorder="1" applyAlignment="1" applyProtection="1">
      <alignment horizontal="center" vertical="center"/>
      <protection locked="0"/>
    </xf>
    <xf numFmtId="0" fontId="27" fillId="0" borderId="71" xfId="0" applyFont="1" applyFill="1" applyBorder="1" applyAlignment="1" applyProtection="1">
      <alignment horizontal="center" vertical="center"/>
      <protection locked="0"/>
    </xf>
    <xf numFmtId="0" fontId="27" fillId="0" borderId="72" xfId="0" applyFont="1" applyFill="1" applyBorder="1" applyAlignment="1" applyProtection="1">
      <alignment horizontal="center" vertical="center"/>
      <protection locked="0"/>
    </xf>
    <xf numFmtId="0" fontId="27" fillId="5" borderId="71" xfId="0" applyFont="1" applyFill="1" applyBorder="1" applyAlignment="1" applyProtection="1">
      <alignment horizontal="center" vertical="center"/>
      <protection locked="0"/>
    </xf>
    <xf numFmtId="0" fontId="27" fillId="5" borderId="72" xfId="0" applyFont="1" applyFill="1" applyBorder="1" applyAlignment="1" applyProtection="1">
      <alignment horizontal="center" vertical="center"/>
      <protection locked="0"/>
    </xf>
    <xf numFmtId="0" fontId="27" fillId="0" borderId="93" xfId="0" applyFont="1" applyFill="1" applyBorder="1" applyAlignment="1" applyProtection="1">
      <alignment horizontal="center" vertical="center"/>
      <protection locked="0"/>
    </xf>
    <xf numFmtId="0" fontId="27" fillId="0" borderId="89" xfId="0" applyFont="1" applyFill="1" applyBorder="1" applyAlignment="1" applyProtection="1">
      <alignment horizontal="center" vertical="center"/>
      <protection locked="0"/>
    </xf>
    <xf numFmtId="0" fontId="27" fillId="5" borderId="93" xfId="0" applyFont="1" applyFill="1" applyBorder="1" applyAlignment="1" applyProtection="1">
      <alignment horizontal="center" vertical="center"/>
      <protection locked="0"/>
    </xf>
    <xf numFmtId="0" fontId="27" fillId="5" borderId="67" xfId="0" applyFont="1" applyFill="1" applyBorder="1" applyAlignment="1" applyProtection="1">
      <alignment horizontal="center" vertical="center"/>
      <protection locked="0"/>
    </xf>
    <xf numFmtId="0" fontId="27" fillId="0" borderId="73" xfId="0" applyFont="1" applyFill="1" applyBorder="1" applyAlignment="1" applyProtection="1">
      <alignment horizontal="center" vertical="center"/>
      <protection locked="0"/>
    </xf>
    <xf numFmtId="3" fontId="26" fillId="5" borderId="72" xfId="5" applyNumberFormat="1" applyFont="1" applyFill="1" applyBorder="1" applyAlignment="1">
      <alignment horizontal="center" vertical="center"/>
    </xf>
    <xf numFmtId="3" fontId="26" fillId="5" borderId="73" xfId="5" applyNumberFormat="1" applyFont="1" applyFill="1" applyBorder="1" applyAlignment="1">
      <alignment horizontal="center" vertical="center"/>
    </xf>
    <xf numFmtId="171" fontId="26" fillId="5" borderId="0" xfId="0" applyNumberFormat="1" applyFont="1" applyFill="1" applyBorder="1" applyAlignment="1">
      <alignment horizontal="center" vertical="center"/>
    </xf>
    <xf numFmtId="171" fontId="26" fillId="0" borderId="72" xfId="0" applyNumberFormat="1" applyFont="1" applyFill="1" applyBorder="1" applyAlignment="1">
      <alignment horizontal="center" vertical="center"/>
    </xf>
    <xf numFmtId="0" fontId="27" fillId="0" borderId="55" xfId="0" applyFont="1" applyFill="1" applyBorder="1" applyAlignment="1">
      <alignment horizontal="center" vertical="center"/>
    </xf>
    <xf numFmtId="0" fontId="27" fillId="0" borderId="56" xfId="0" applyFont="1" applyFill="1" applyBorder="1" applyAlignment="1">
      <alignment horizontal="center" vertical="center"/>
    </xf>
    <xf numFmtId="0" fontId="27" fillId="0" borderId="61" xfId="0" applyFont="1" applyFill="1" applyBorder="1" applyAlignment="1">
      <alignment horizontal="center" vertical="center"/>
    </xf>
    <xf numFmtId="0" fontId="27" fillId="0" borderId="0" xfId="0" applyFont="1" applyFill="1" applyBorder="1" applyAlignment="1">
      <alignment horizontal="center" vertical="center"/>
    </xf>
    <xf numFmtId="3" fontId="26" fillId="5" borderId="72" xfId="0" applyNumberFormat="1" applyFont="1" applyFill="1" applyBorder="1" applyAlignment="1">
      <alignment horizontal="center" vertical="center"/>
    </xf>
    <xf numFmtId="44" fontId="27" fillId="5" borderId="67" xfId="5" applyFont="1" applyFill="1" applyBorder="1" applyAlignment="1" applyProtection="1">
      <alignment horizontal="center" vertical="center"/>
      <protection locked="0"/>
    </xf>
    <xf numFmtId="44" fontId="27" fillId="0" borderId="72" xfId="5" applyFont="1" applyFill="1" applyBorder="1" applyAlignment="1" applyProtection="1">
      <alignment horizontal="center" vertical="center"/>
      <protection locked="0"/>
    </xf>
    <xf numFmtId="44" fontId="27" fillId="0" borderId="91" xfId="5" applyFont="1" applyFill="1" applyBorder="1" applyAlignment="1">
      <alignment horizontal="center" vertical="center"/>
    </xf>
    <xf numFmtId="44" fontId="27" fillId="0" borderId="84" xfId="5" applyFont="1" applyFill="1" applyBorder="1" applyAlignment="1">
      <alignment horizontal="center" vertical="center"/>
    </xf>
    <xf numFmtId="44" fontId="27" fillId="0" borderId="71" xfId="5" applyFont="1" applyFill="1" applyBorder="1" applyAlignment="1" applyProtection="1">
      <alignment horizontal="center" vertical="center"/>
      <protection locked="0"/>
    </xf>
    <xf numFmtId="44" fontId="27" fillId="0" borderId="93" xfId="5" applyFont="1" applyFill="1" applyBorder="1" applyAlignment="1" applyProtection="1">
      <alignment horizontal="center" vertical="center"/>
      <protection locked="0"/>
    </xf>
    <xf numFmtId="44" fontId="27" fillId="0" borderId="97" xfId="5" applyFont="1" applyFill="1" applyBorder="1" applyAlignment="1" applyProtection="1">
      <alignment horizontal="center" vertical="center"/>
      <protection locked="0"/>
    </xf>
    <xf numFmtId="44" fontId="27" fillId="0" borderId="158" xfId="5" applyFont="1" applyFill="1" applyBorder="1" applyAlignment="1" applyProtection="1">
      <alignment horizontal="center" vertical="center"/>
      <protection locked="0"/>
    </xf>
    <xf numFmtId="44" fontId="27" fillId="0" borderId="96" xfId="5" applyFont="1" applyFill="1" applyBorder="1" applyAlignment="1" applyProtection="1">
      <alignment horizontal="center" vertical="center"/>
      <protection locked="0"/>
    </xf>
    <xf numFmtId="44" fontId="27" fillId="0" borderId="159" xfId="5" applyFont="1" applyFill="1" applyBorder="1" applyAlignment="1" applyProtection="1">
      <alignment horizontal="center" vertical="center"/>
      <protection locked="0"/>
    </xf>
    <xf numFmtId="44" fontId="27" fillId="5" borderId="66" xfId="5" applyFont="1" applyFill="1" applyBorder="1" applyAlignment="1" applyProtection="1">
      <alignment horizontal="center" vertical="center"/>
      <protection locked="0"/>
    </xf>
    <xf numFmtId="44" fontId="27" fillId="5" borderId="153" xfId="5" applyFont="1" applyFill="1" applyBorder="1" applyAlignment="1" applyProtection="1">
      <alignment horizontal="center" vertical="center"/>
      <protection locked="0"/>
    </xf>
    <xf numFmtId="44" fontId="27" fillId="0" borderId="52" xfId="5" applyFont="1" applyFill="1" applyBorder="1" applyAlignment="1">
      <alignment horizontal="center" vertical="center"/>
    </xf>
    <xf numFmtId="44" fontId="27" fillId="0" borderId="143" xfId="5" applyFont="1" applyFill="1" applyBorder="1" applyAlignment="1" applyProtection="1">
      <alignment horizontal="center" vertical="center"/>
      <protection locked="0"/>
    </xf>
    <xf numFmtId="0" fontId="27" fillId="5" borderId="62" xfId="0" applyFont="1" applyFill="1" applyBorder="1" applyAlignment="1">
      <alignment horizontal="center" vertical="center"/>
    </xf>
    <xf numFmtId="0" fontId="27" fillId="5" borderId="55" xfId="0" applyFont="1" applyFill="1" applyBorder="1" applyAlignment="1">
      <alignment horizontal="center" vertical="center"/>
    </xf>
    <xf numFmtId="0" fontId="27" fillId="5" borderId="56" xfId="0" applyFont="1" applyFill="1" applyBorder="1" applyAlignment="1">
      <alignment horizontal="center" vertical="center"/>
    </xf>
    <xf numFmtId="0" fontId="27" fillId="5" borderId="60" xfId="0" applyFont="1" applyFill="1" applyBorder="1" applyAlignment="1">
      <alignment horizontal="center" vertical="center"/>
    </xf>
    <xf numFmtId="0" fontId="27" fillId="5" borderId="100" xfId="0" applyFont="1" applyFill="1" applyBorder="1" applyAlignment="1">
      <alignment horizontal="center" vertical="center"/>
    </xf>
    <xf numFmtId="0" fontId="27" fillId="5" borderId="37" xfId="0" applyFont="1" applyFill="1" applyBorder="1" applyAlignment="1">
      <alignment horizontal="center" vertical="center"/>
    </xf>
    <xf numFmtId="0" fontId="27" fillId="5" borderId="82" xfId="0" applyFont="1" applyFill="1" applyBorder="1" applyAlignment="1">
      <alignment horizontal="center" vertical="center"/>
    </xf>
    <xf numFmtId="0" fontId="27" fillId="5" borderId="98" xfId="0" applyFont="1" applyFill="1" applyBorder="1" applyAlignment="1">
      <alignment horizontal="center" vertical="center"/>
    </xf>
    <xf numFmtId="3" fontId="26" fillId="5" borderId="63" xfId="5" applyNumberFormat="1" applyFont="1" applyFill="1" applyBorder="1" applyAlignment="1">
      <alignment horizontal="center" vertical="center"/>
    </xf>
    <xf numFmtId="3" fontId="26" fillId="5" borderId="70" xfId="5" applyNumberFormat="1" applyFont="1" applyFill="1" applyBorder="1" applyAlignment="1">
      <alignment horizontal="center" vertical="center"/>
    </xf>
    <xf numFmtId="3" fontId="26" fillId="0" borderId="0" xfId="5" applyNumberFormat="1" applyFont="1" applyFill="1" applyBorder="1" applyAlignment="1">
      <alignment horizontal="center" vertical="center"/>
    </xf>
    <xf numFmtId="3" fontId="26" fillId="0" borderId="62" xfId="5" applyNumberFormat="1" applyFont="1" applyFill="1" applyBorder="1" applyAlignment="1">
      <alignment horizontal="center" vertical="center"/>
    </xf>
    <xf numFmtId="171" fontId="26" fillId="0" borderId="56" xfId="0" applyNumberFormat="1" applyFont="1" applyFill="1" applyBorder="1" applyAlignment="1">
      <alignment horizontal="center" vertical="center"/>
    </xf>
    <xf numFmtId="171" fontId="26" fillId="5" borderId="63" xfId="0" applyNumberFormat="1" applyFont="1" applyFill="1" applyBorder="1" applyAlignment="1">
      <alignment horizontal="center" vertical="center"/>
    </xf>
    <xf numFmtId="3" fontId="26" fillId="5" borderId="129" xfId="0" applyNumberFormat="1" applyFont="1" applyFill="1" applyBorder="1" applyAlignment="1">
      <alignment horizontal="center" vertical="center"/>
    </xf>
    <xf numFmtId="3" fontId="26" fillId="5" borderId="58" xfId="0" applyNumberFormat="1" applyFont="1" applyFill="1" applyBorder="1" applyAlignment="1">
      <alignment horizontal="center" vertical="center"/>
    </xf>
    <xf numFmtId="3" fontId="26" fillId="0" borderId="63" xfId="0" applyNumberFormat="1" applyFont="1" applyFill="1" applyBorder="1" applyAlignment="1">
      <alignment horizontal="center" vertical="center"/>
    </xf>
    <xf numFmtId="3" fontId="26" fillId="5" borderId="0" xfId="0" applyNumberFormat="1" applyFont="1" applyFill="1" applyBorder="1" applyAlignment="1">
      <alignment horizontal="center" vertical="center"/>
    </xf>
    <xf numFmtId="3" fontId="26" fillId="0" borderId="72" xfId="0" applyNumberFormat="1" applyFont="1" applyFill="1" applyBorder="1" applyAlignment="1">
      <alignment horizontal="center" vertical="center"/>
    </xf>
    <xf numFmtId="0" fontId="25" fillId="0" borderId="0" xfId="0" applyFont="1" applyFill="1" applyAlignment="1">
      <alignment horizontal="center"/>
    </xf>
    <xf numFmtId="0" fontId="53" fillId="12" borderId="160" xfId="0" applyFont="1" applyFill="1" applyBorder="1" applyAlignment="1">
      <alignment horizontal="center" vertical="center" wrapText="1"/>
    </xf>
    <xf numFmtId="0" fontId="53" fillId="12" borderId="79" xfId="0" applyFont="1" applyFill="1" applyBorder="1" applyAlignment="1">
      <alignment horizontal="center" vertical="center" wrapText="1"/>
    </xf>
    <xf numFmtId="0" fontId="53" fillId="12" borderId="38" xfId="0" applyFont="1" applyFill="1" applyBorder="1" applyAlignment="1">
      <alignment horizontal="center" vertical="center" wrapText="1"/>
    </xf>
    <xf numFmtId="0" fontId="53" fillId="12" borderId="123" xfId="0" applyFont="1" applyFill="1" applyBorder="1" applyAlignment="1">
      <alignment horizontal="center" vertical="center" wrapText="1"/>
    </xf>
    <xf numFmtId="3" fontId="26" fillId="0" borderId="176" xfId="0" applyNumberFormat="1" applyFont="1" applyFill="1" applyBorder="1" applyAlignment="1">
      <alignment horizontal="center" vertical="center"/>
    </xf>
    <xf numFmtId="3" fontId="26" fillId="0" borderId="93" xfId="0" applyNumberFormat="1" applyFont="1" applyFill="1" applyBorder="1" applyAlignment="1">
      <alignment horizontal="center" vertical="center"/>
    </xf>
    <xf numFmtId="44" fontId="27" fillId="5" borderId="63" xfId="5" applyFont="1" applyFill="1" applyBorder="1" applyAlignment="1">
      <alignment horizontal="center" vertical="center"/>
    </xf>
    <xf numFmtId="44" fontId="27" fillId="5" borderId="70" xfId="5" applyFont="1" applyFill="1" applyBorder="1" applyAlignment="1">
      <alignment horizontal="center" vertical="center"/>
    </xf>
    <xf numFmtId="0" fontId="25" fillId="12" borderId="101" xfId="0" applyFont="1" applyFill="1" applyBorder="1" applyAlignment="1">
      <alignment horizontal="center" vertical="center"/>
    </xf>
    <xf numFmtId="0" fontId="25" fillId="12" borderId="12" xfId="0" applyFont="1" applyFill="1" applyBorder="1" applyAlignment="1">
      <alignment horizontal="center" vertical="center"/>
    </xf>
    <xf numFmtId="0" fontId="25" fillId="12" borderId="3" xfId="0" applyFont="1" applyFill="1" applyBorder="1" applyAlignment="1">
      <alignment horizontal="center" vertical="center"/>
    </xf>
    <xf numFmtId="0" fontId="25" fillId="12" borderId="154" xfId="0" applyFont="1" applyFill="1" applyBorder="1" applyAlignment="1">
      <alignment horizontal="center" vertical="center"/>
    </xf>
    <xf numFmtId="0" fontId="27" fillId="5" borderId="57" xfId="0" applyFont="1" applyFill="1" applyBorder="1" applyAlignment="1">
      <alignment horizontal="center" vertical="center"/>
    </xf>
    <xf numFmtId="0" fontId="27" fillId="5" borderId="58" xfId="0" applyFont="1" applyFill="1" applyBorder="1" applyAlignment="1">
      <alignment horizontal="center" vertical="center"/>
    </xf>
    <xf numFmtId="0" fontId="27" fillId="0" borderId="52" xfId="1" applyFont="1" applyFill="1" applyBorder="1" applyAlignment="1">
      <alignment horizontal="center" vertical="center"/>
    </xf>
    <xf numFmtId="0" fontId="53" fillId="12" borderId="152" xfId="0" applyFont="1" applyFill="1" applyBorder="1" applyAlignment="1">
      <alignment horizontal="left" vertical="center"/>
    </xf>
    <xf numFmtId="0" fontId="53" fillId="12" borderId="86" xfId="0" applyFont="1" applyFill="1" applyBorder="1" applyAlignment="1">
      <alignment horizontal="left" vertical="center"/>
    </xf>
    <xf numFmtId="0" fontId="53" fillId="12" borderId="85" xfId="0" applyFont="1" applyFill="1" applyBorder="1" applyAlignment="1">
      <alignment horizontal="left" vertical="center"/>
    </xf>
    <xf numFmtId="0" fontId="53" fillId="12" borderId="61" xfId="0" applyFont="1" applyFill="1" applyBorder="1" applyAlignment="1">
      <alignment horizontal="left" vertical="center"/>
    </xf>
    <xf numFmtId="0" fontId="27" fillId="0" borderId="127" xfId="1" applyFont="1" applyFill="1" applyBorder="1" applyAlignment="1" applyProtection="1">
      <alignment horizontal="center" vertical="center"/>
      <protection locked="0"/>
    </xf>
    <xf numFmtId="0" fontId="27" fillId="0" borderId="89" xfId="1" applyFont="1" applyFill="1" applyBorder="1" applyAlignment="1" applyProtection="1">
      <alignment horizontal="center" vertical="center"/>
      <protection locked="0"/>
    </xf>
    <xf numFmtId="0" fontId="54" fillId="12" borderId="105" xfId="0" applyFont="1" applyFill="1" applyBorder="1" applyAlignment="1">
      <alignment horizontal="left" vertical="center"/>
    </xf>
    <xf numFmtId="0" fontId="54" fillId="12" borderId="106" xfId="0" applyFont="1" applyFill="1" applyBorder="1" applyAlignment="1">
      <alignment horizontal="left" vertical="center"/>
    </xf>
    <xf numFmtId="0" fontId="54" fillId="12" borderId="107" xfId="0" applyFont="1" applyFill="1" applyBorder="1" applyAlignment="1">
      <alignment horizontal="left" vertical="center"/>
    </xf>
    <xf numFmtId="0" fontId="54" fillId="12" borderId="114" xfId="0" applyFont="1" applyFill="1" applyBorder="1" applyAlignment="1">
      <alignment horizontal="left" vertical="center"/>
    </xf>
    <xf numFmtId="0" fontId="54" fillId="12" borderId="44" xfId="0" applyFont="1" applyFill="1" applyBorder="1" applyAlignment="1">
      <alignment horizontal="left" vertical="center"/>
    </xf>
    <xf numFmtId="0" fontId="54" fillId="12" borderId="109" xfId="0" applyFont="1" applyFill="1" applyBorder="1" applyAlignment="1">
      <alignment horizontal="left" vertical="center"/>
    </xf>
    <xf numFmtId="0" fontId="27" fillId="13" borderId="61" xfId="0" applyFont="1" applyFill="1" applyBorder="1" applyAlignment="1">
      <alignment horizontal="left" vertical="center" wrapText="1"/>
    </xf>
    <xf numFmtId="0" fontId="27" fillId="13" borderId="157" xfId="0" applyFont="1" applyFill="1" applyBorder="1" applyAlignment="1">
      <alignment horizontal="left" vertical="center" wrapText="1"/>
    </xf>
    <xf numFmtId="0" fontId="27" fillId="13" borderId="55" xfId="0" applyFont="1" applyFill="1" applyBorder="1" applyAlignment="1">
      <alignment horizontal="left" vertical="center" wrapText="1"/>
    </xf>
    <xf numFmtId="0" fontId="27" fillId="13" borderId="156" xfId="0" applyFont="1" applyFill="1" applyBorder="1" applyAlignment="1">
      <alignment horizontal="left" vertical="center" wrapText="1"/>
    </xf>
    <xf numFmtId="0" fontId="27" fillId="5" borderId="0" xfId="0" applyFont="1" applyFill="1" applyBorder="1" applyAlignment="1">
      <alignment horizontal="left" vertical="center"/>
    </xf>
    <xf numFmtId="0" fontId="27" fillId="5" borderId="62" xfId="0" applyFont="1" applyFill="1" applyBorder="1" applyAlignment="1">
      <alignment horizontal="left" vertical="center"/>
    </xf>
    <xf numFmtId="0" fontId="27" fillId="0" borderId="55" xfId="0" applyFont="1" applyFill="1" applyBorder="1" applyAlignment="1" applyProtection="1">
      <alignment horizontal="center" vertical="center"/>
      <protection locked="0"/>
    </xf>
    <xf numFmtId="0" fontId="27" fillId="0" borderId="145" xfId="0" applyFont="1" applyFill="1" applyBorder="1" applyAlignment="1" applyProtection="1">
      <alignment horizontal="center" vertical="center"/>
      <protection locked="0"/>
    </xf>
    <xf numFmtId="0" fontId="27" fillId="0" borderId="56" xfId="0" applyFont="1" applyFill="1" applyBorder="1" applyAlignment="1" applyProtection="1">
      <alignment horizontal="center" vertical="center"/>
      <protection locked="0"/>
    </xf>
    <xf numFmtId="0" fontId="27" fillId="0" borderId="56" xfId="1" applyFont="1" applyFill="1" applyBorder="1" applyAlignment="1" applyProtection="1">
      <alignment horizontal="center" vertical="center"/>
      <protection locked="0"/>
    </xf>
    <xf numFmtId="0" fontId="27" fillId="0" borderId="0" xfId="0" applyFont="1" applyFill="1" applyBorder="1" applyAlignment="1">
      <alignment horizontal="left" vertical="center"/>
    </xf>
    <xf numFmtId="0" fontId="27" fillId="0" borderId="62" xfId="0" applyFont="1" applyFill="1" applyBorder="1" applyAlignment="1">
      <alignment horizontal="left" vertical="center"/>
    </xf>
    <xf numFmtId="0" fontId="27" fillId="0" borderId="56" xfId="0" applyFont="1" applyFill="1" applyBorder="1" applyAlignment="1">
      <alignment horizontal="left" vertical="center"/>
    </xf>
    <xf numFmtId="0" fontId="27" fillId="0" borderId="60" xfId="0" applyFont="1" applyFill="1" applyBorder="1" applyAlignment="1">
      <alignment horizontal="left" vertical="center"/>
    </xf>
    <xf numFmtId="0" fontId="27" fillId="0" borderId="61" xfId="0" applyFont="1" applyFill="1" applyBorder="1" applyAlignment="1">
      <alignment horizontal="left" vertical="center"/>
    </xf>
    <xf numFmtId="0" fontId="27" fillId="0" borderId="55" xfId="0" applyFont="1" applyFill="1" applyBorder="1" applyAlignment="1">
      <alignment horizontal="left" vertical="center" wrapText="1"/>
    </xf>
    <xf numFmtId="0" fontId="27" fillId="0" borderId="56" xfId="0" applyFont="1" applyFill="1" applyBorder="1" applyAlignment="1">
      <alignment horizontal="left" vertical="center" wrapText="1"/>
    </xf>
    <xf numFmtId="0" fontId="27" fillId="0" borderId="60" xfId="0" applyFont="1" applyFill="1" applyBorder="1" applyAlignment="1">
      <alignment horizontal="left" vertical="center" wrapText="1"/>
    </xf>
    <xf numFmtId="0" fontId="27" fillId="0" borderId="61" xfId="0" applyFont="1" applyFill="1" applyBorder="1" applyAlignment="1">
      <alignment horizontal="left" vertical="center" wrapText="1"/>
    </xf>
    <xf numFmtId="0" fontId="27" fillId="0" borderId="0" xfId="0" applyFont="1" applyFill="1" applyBorder="1" applyAlignment="1">
      <alignment horizontal="left" vertical="center" wrapText="1"/>
    </xf>
    <xf numFmtId="0" fontId="27" fillId="0" borderId="62" xfId="0" applyFont="1" applyFill="1" applyBorder="1" applyAlignment="1">
      <alignment horizontal="left" vertical="center" wrapText="1"/>
    </xf>
    <xf numFmtId="0" fontId="54" fillId="0" borderId="59" xfId="0" applyFont="1" applyFill="1" applyBorder="1" applyAlignment="1">
      <alignment horizontal="left" vertical="center"/>
    </xf>
    <xf numFmtId="0" fontId="54" fillId="0" borderId="61" xfId="0" applyFont="1" applyFill="1" applyBorder="1" applyAlignment="1">
      <alignment horizontal="left" vertical="center"/>
    </xf>
    <xf numFmtId="0" fontId="54" fillId="0" borderId="0" xfId="0" applyFont="1" applyFill="1" applyBorder="1" applyAlignment="1">
      <alignment horizontal="left" vertical="center"/>
    </xf>
    <xf numFmtId="0" fontId="54" fillId="0" borderId="62" xfId="0" applyFont="1" applyFill="1" applyBorder="1" applyAlignment="1">
      <alignment horizontal="left" vertical="center"/>
    </xf>
    <xf numFmtId="0" fontId="27" fillId="5" borderId="57" xfId="0" applyFont="1" applyFill="1" applyBorder="1" applyAlignment="1">
      <alignment horizontal="left" vertical="center"/>
    </xf>
    <xf numFmtId="0" fontId="27" fillId="5" borderId="58" xfId="0" applyFont="1" applyFill="1" applyBorder="1" applyAlignment="1">
      <alignment horizontal="left" vertical="center"/>
    </xf>
    <xf numFmtId="0" fontId="27" fillId="5" borderId="59" xfId="0" applyFont="1" applyFill="1" applyBorder="1" applyAlignment="1">
      <alignment horizontal="left" vertical="center"/>
    </xf>
    <xf numFmtId="0" fontId="27" fillId="5" borderId="149" xfId="0" applyFont="1" applyFill="1" applyBorder="1" applyAlignment="1">
      <alignment horizontal="left" vertical="center"/>
    </xf>
    <xf numFmtId="0" fontId="27" fillId="13" borderId="55" xfId="0" applyFont="1" applyFill="1" applyBorder="1" applyAlignment="1">
      <alignment horizontal="left" vertical="center"/>
    </xf>
    <xf numFmtId="0" fontId="27" fillId="13" borderId="56" xfId="0" applyFont="1" applyFill="1" applyBorder="1" applyAlignment="1">
      <alignment horizontal="left" vertical="center"/>
    </xf>
    <xf numFmtId="0" fontId="27" fillId="13" borderId="60" xfId="0" applyFont="1" applyFill="1" applyBorder="1" applyAlignment="1">
      <alignment horizontal="left" vertical="center"/>
    </xf>
    <xf numFmtId="0" fontId="27" fillId="13" borderId="100" xfId="0" applyFont="1" applyFill="1" applyBorder="1" applyAlignment="1">
      <alignment horizontal="left" vertical="center"/>
    </xf>
    <xf numFmtId="0" fontId="27" fillId="13" borderId="16" xfId="0" applyFont="1" applyFill="1" applyBorder="1" applyAlignment="1">
      <alignment horizontal="left" vertical="center"/>
    </xf>
    <xf numFmtId="0" fontId="27" fillId="13" borderId="90" xfId="0" applyFont="1" applyFill="1" applyBorder="1" applyAlignment="1">
      <alignment horizontal="left" vertical="center"/>
    </xf>
    <xf numFmtId="0" fontId="27" fillId="13" borderId="80" xfId="0" applyFont="1" applyFill="1" applyBorder="1" applyAlignment="1">
      <alignment horizontal="left" vertical="center"/>
    </xf>
    <xf numFmtId="0" fontId="27" fillId="13" borderId="2" xfId="0" applyFont="1" applyFill="1" applyBorder="1" applyAlignment="1">
      <alignment horizontal="left" vertical="center"/>
    </xf>
    <xf numFmtId="0" fontId="27" fillId="13" borderId="81" xfId="0" applyFont="1" applyFill="1" applyBorder="1" applyAlignment="1">
      <alignment horizontal="left" vertical="center"/>
    </xf>
    <xf numFmtId="0" fontId="27" fillId="13" borderId="82" xfId="0" applyFont="1" applyFill="1" applyBorder="1" applyAlignment="1">
      <alignment horizontal="left" vertical="center"/>
    </xf>
    <xf numFmtId="0" fontId="27" fillId="13" borderId="83" xfId="0" applyFont="1" applyFill="1" applyBorder="1" applyAlignment="1">
      <alignment horizontal="left" vertical="center"/>
    </xf>
    <xf numFmtId="0" fontId="27" fillId="13" borderId="84" xfId="0" applyFont="1" applyFill="1" applyBorder="1" applyAlignment="1">
      <alignment horizontal="left" vertical="center"/>
    </xf>
    <xf numFmtId="0" fontId="27" fillId="12" borderId="55" xfId="0" applyFont="1" applyFill="1" applyBorder="1" applyAlignment="1">
      <alignment horizontal="left" vertical="center"/>
    </xf>
    <xf numFmtId="0" fontId="27" fillId="12" borderId="156" xfId="0" applyFont="1" applyFill="1" applyBorder="1" applyAlignment="1">
      <alignment horizontal="left" vertical="center"/>
    </xf>
    <xf numFmtId="0" fontId="27" fillId="12" borderId="155" xfId="0" applyFont="1" applyFill="1" applyBorder="1" applyAlignment="1">
      <alignment horizontal="left" vertical="center"/>
    </xf>
    <xf numFmtId="0" fontId="27" fillId="12" borderId="62" xfId="0" applyFont="1" applyFill="1" applyBorder="1" applyAlignment="1">
      <alignment horizontal="left" vertical="center"/>
    </xf>
    <xf numFmtId="0" fontId="58" fillId="0" borderId="135" xfId="0" applyFont="1" applyFill="1" applyBorder="1" applyAlignment="1">
      <alignment horizontal="left" vertical="center"/>
    </xf>
    <xf numFmtId="0" fontId="58" fillId="0" borderId="134" xfId="0" applyFont="1" applyFill="1" applyBorder="1" applyAlignment="1">
      <alignment horizontal="left" vertical="center"/>
    </xf>
    <xf numFmtId="0" fontId="28" fillId="5" borderId="61" xfId="0" applyFont="1" applyFill="1" applyBorder="1" applyAlignment="1">
      <alignment horizontal="left" vertical="center"/>
    </xf>
    <xf numFmtId="0" fontId="28" fillId="5" borderId="141" xfId="0" applyFont="1" applyFill="1" applyBorder="1" applyAlignment="1">
      <alignment horizontal="left" vertical="center"/>
    </xf>
    <xf numFmtId="0" fontId="28" fillId="0" borderId="55" xfId="0" applyFont="1" applyFill="1" applyBorder="1" applyAlignment="1">
      <alignment horizontal="left" vertical="center"/>
    </xf>
    <xf numFmtId="0" fontId="28" fillId="0" borderId="56" xfId="0" applyFont="1" applyFill="1" applyBorder="1" applyAlignment="1">
      <alignment horizontal="left" vertical="center"/>
    </xf>
    <xf numFmtId="0" fontId="27" fillId="5" borderId="0" xfId="0" applyFont="1" applyFill="1" applyBorder="1" applyAlignment="1">
      <alignment horizontal="left" vertical="center" wrapText="1"/>
    </xf>
    <xf numFmtId="0" fontId="27" fillId="5" borderId="62" xfId="0" applyFont="1" applyFill="1" applyBorder="1" applyAlignment="1">
      <alignment horizontal="left" vertical="center" wrapText="1"/>
    </xf>
    <xf numFmtId="0" fontId="54" fillId="0" borderId="77" xfId="0" applyFont="1" applyFill="1" applyBorder="1" applyAlignment="1">
      <alignment horizontal="left" vertical="center"/>
    </xf>
    <xf numFmtId="0" fontId="54" fillId="0" borderId="78" xfId="0" applyFont="1" applyFill="1" applyBorder="1" applyAlignment="1">
      <alignment horizontal="left" vertical="center"/>
    </xf>
    <xf numFmtId="0" fontId="54" fillId="0" borderId="79" xfId="0" applyFont="1" applyFill="1" applyBorder="1" applyAlignment="1">
      <alignment horizontal="left" vertical="center"/>
    </xf>
    <xf numFmtId="0" fontId="54" fillId="0" borderId="99" xfId="0" applyFont="1" applyFill="1" applyBorder="1" applyAlignment="1">
      <alignment horizontal="left" vertical="center"/>
    </xf>
    <xf numFmtId="0" fontId="54" fillId="0" borderId="40" xfId="0" applyFont="1" applyFill="1" applyBorder="1" applyAlignment="1">
      <alignment horizontal="left" vertical="center"/>
    </xf>
    <xf numFmtId="0" fontId="54" fillId="0" borderId="123" xfId="0" applyFont="1" applyFill="1" applyBorder="1" applyAlignment="1">
      <alignment horizontal="left" vertical="center"/>
    </xf>
    <xf numFmtId="0" fontId="54" fillId="0" borderId="105" xfId="0" applyFont="1" applyFill="1" applyBorder="1" applyAlignment="1">
      <alignment horizontal="left" vertical="center"/>
    </xf>
    <xf numFmtId="0" fontId="54" fillId="0" borderId="106" xfId="0" applyFont="1" applyFill="1" applyBorder="1" applyAlignment="1">
      <alignment horizontal="left" vertical="center"/>
    </xf>
    <xf numFmtId="0" fontId="54" fillId="0" borderId="107" xfId="0" applyFont="1" applyFill="1" applyBorder="1" applyAlignment="1">
      <alignment horizontal="left" vertical="center"/>
    </xf>
    <xf numFmtId="0" fontId="54" fillId="0" borderId="114" xfId="0" applyFont="1" applyFill="1" applyBorder="1" applyAlignment="1">
      <alignment horizontal="left" vertical="center"/>
    </xf>
    <xf numFmtId="0" fontId="54" fillId="0" borderId="44" xfId="0" applyFont="1" applyFill="1" applyBorder="1" applyAlignment="1">
      <alignment horizontal="left" vertical="center"/>
    </xf>
    <xf numFmtId="0" fontId="54" fillId="0" borderId="109" xfId="0" applyFont="1" applyFill="1" applyBorder="1" applyAlignment="1">
      <alignment horizontal="left" vertical="center"/>
    </xf>
    <xf numFmtId="0" fontId="27" fillId="13" borderId="0" xfId="0" applyFont="1" applyFill="1" applyBorder="1" applyAlignment="1">
      <alignment horizontal="left" vertical="center" wrapText="1"/>
    </xf>
    <xf numFmtId="0" fontId="27" fillId="13" borderId="62" xfId="0" applyFont="1" applyFill="1" applyBorder="1" applyAlignment="1">
      <alignment horizontal="left" vertical="center" wrapText="1"/>
    </xf>
    <xf numFmtId="0" fontId="27" fillId="13" borderId="56" xfId="0" applyFont="1" applyFill="1" applyBorder="1" applyAlignment="1">
      <alignment horizontal="left" vertical="center" wrapText="1"/>
    </xf>
    <xf numFmtId="0" fontId="27" fillId="13" borderId="60" xfId="0" applyFont="1" applyFill="1" applyBorder="1" applyAlignment="1">
      <alignment horizontal="left" vertical="center" wrapText="1"/>
    </xf>
    <xf numFmtId="0" fontId="58" fillId="0" borderId="0" xfId="0" applyFont="1" applyFill="1" applyBorder="1" applyAlignment="1">
      <alignment horizontal="left" vertical="center"/>
    </xf>
    <xf numFmtId="0" fontId="58" fillId="0" borderId="62" xfId="0" applyFont="1" applyFill="1" applyBorder="1" applyAlignment="1">
      <alignment horizontal="left" vertical="center"/>
    </xf>
    <xf numFmtId="0" fontId="53" fillId="0" borderId="58" xfId="0" applyFont="1" applyFill="1" applyBorder="1" applyAlignment="1">
      <alignment horizontal="left" vertical="center"/>
    </xf>
    <xf numFmtId="0" fontId="53" fillId="0" borderId="59" xfId="0" applyFont="1" applyFill="1" applyBorder="1" applyAlignment="1">
      <alignment horizontal="left" vertical="center"/>
    </xf>
    <xf numFmtId="0" fontId="27" fillId="13" borderId="61" xfId="0" applyFont="1" applyFill="1" applyBorder="1" applyAlignment="1">
      <alignment horizontal="left" vertical="center"/>
    </xf>
    <xf numFmtId="0" fontId="27" fillId="13" borderId="0" xfId="0" applyFont="1" applyFill="1" applyBorder="1" applyAlignment="1">
      <alignment horizontal="left" vertical="center"/>
    </xf>
    <xf numFmtId="0" fontId="27" fillId="12" borderId="71" xfId="0" applyFont="1" applyFill="1" applyBorder="1" applyAlignment="1" applyProtection="1">
      <alignment horizontal="center" vertical="center"/>
      <protection locked="0"/>
    </xf>
    <xf numFmtId="0" fontId="27" fillId="12" borderId="72" xfId="0" applyFont="1" applyFill="1" applyBorder="1" applyAlignment="1" applyProtection="1">
      <alignment horizontal="center" vertical="center"/>
      <protection locked="0"/>
    </xf>
    <xf numFmtId="0" fontId="27" fillId="13" borderId="62" xfId="0" applyFont="1" applyFill="1" applyBorder="1" applyAlignment="1">
      <alignment horizontal="left" vertical="center"/>
    </xf>
    <xf numFmtId="0" fontId="27" fillId="0" borderId="55" xfId="0" applyFont="1" applyFill="1" applyBorder="1" applyAlignment="1">
      <alignment horizontal="left" vertical="center"/>
    </xf>
    <xf numFmtId="0" fontId="27" fillId="0" borderId="124" xfId="0" applyFont="1" applyFill="1" applyBorder="1" applyAlignment="1" applyProtection="1">
      <alignment horizontal="center" vertical="center"/>
      <protection locked="0"/>
    </xf>
    <xf numFmtId="0" fontId="27" fillId="0" borderId="64" xfId="0" applyFont="1" applyFill="1" applyBorder="1" applyAlignment="1" applyProtection="1">
      <alignment horizontal="center" vertical="center"/>
      <protection locked="0"/>
    </xf>
    <xf numFmtId="0" fontId="27" fillId="12" borderId="56" xfId="0" applyFont="1" applyFill="1" applyBorder="1" applyAlignment="1">
      <alignment horizontal="left" vertical="center"/>
    </xf>
    <xf numFmtId="0" fontId="27" fillId="12" borderId="60" xfId="0" applyFont="1" applyFill="1" applyBorder="1" applyAlignment="1">
      <alignment horizontal="left" vertical="center"/>
    </xf>
    <xf numFmtId="0" fontId="27" fillId="12" borderId="0" xfId="0" applyFont="1" applyFill="1" applyBorder="1" applyAlignment="1">
      <alignment horizontal="left" vertical="center"/>
    </xf>
    <xf numFmtId="9" fontId="27" fillId="5" borderId="0" xfId="0" applyNumberFormat="1" applyFont="1" applyFill="1" applyBorder="1" applyAlignment="1">
      <alignment horizontal="left" vertical="center"/>
    </xf>
    <xf numFmtId="9" fontId="27" fillId="0" borderId="56" xfId="0" applyNumberFormat="1" applyFont="1" applyFill="1" applyBorder="1" applyAlignment="1">
      <alignment horizontal="left" vertical="center"/>
    </xf>
    <xf numFmtId="0" fontId="27" fillId="0" borderId="126" xfId="0" applyFont="1" applyFill="1" applyBorder="1" applyAlignment="1" applyProtection="1">
      <alignment horizontal="center" vertical="center"/>
      <protection locked="0"/>
    </xf>
    <xf numFmtId="0" fontId="27" fillId="0" borderId="150" xfId="0" applyFont="1" applyFill="1" applyBorder="1" applyAlignment="1" applyProtection="1">
      <alignment horizontal="center" vertical="center"/>
      <protection locked="0"/>
    </xf>
    <xf numFmtId="0" fontId="27" fillId="5" borderId="85" xfId="0" applyFont="1" applyFill="1" applyBorder="1" applyAlignment="1">
      <alignment horizontal="center" vertical="center"/>
    </xf>
    <xf numFmtId="0" fontId="27" fillId="0" borderId="163" xfId="0" applyFont="1" applyFill="1" applyBorder="1" applyAlignment="1" applyProtection="1">
      <alignment horizontal="center" vertical="center"/>
      <protection locked="0"/>
    </xf>
    <xf numFmtId="0" fontId="27" fillId="0" borderId="54" xfId="0" applyFont="1" applyFill="1" applyBorder="1" applyAlignment="1" applyProtection="1">
      <alignment horizontal="center" vertical="center"/>
      <protection locked="0"/>
    </xf>
    <xf numFmtId="0" fontId="27" fillId="0" borderId="47" xfId="0" applyFont="1" applyFill="1" applyBorder="1" applyAlignment="1" applyProtection="1">
      <alignment horizontal="center" vertical="center"/>
      <protection locked="0"/>
    </xf>
    <xf numFmtId="0" fontId="27" fillId="0" borderId="49" xfId="0" applyFont="1" applyFill="1" applyBorder="1" applyAlignment="1" applyProtection="1">
      <alignment horizontal="center" vertical="center"/>
      <protection locked="0"/>
    </xf>
    <xf numFmtId="0" fontId="27" fillId="0" borderId="50" xfId="0" applyFont="1" applyFill="1" applyBorder="1" applyAlignment="1" applyProtection="1">
      <alignment horizontal="center" vertical="center"/>
      <protection locked="0"/>
    </xf>
    <xf numFmtId="0" fontId="27" fillId="5" borderId="59" xfId="0" applyFont="1" applyFill="1" applyBorder="1" applyAlignment="1">
      <alignment horizontal="center" vertical="center"/>
    </xf>
    <xf numFmtId="0" fontId="53" fillId="12" borderId="76" xfId="0" applyFont="1" applyFill="1" applyBorder="1" applyAlignment="1">
      <alignment horizontal="left" vertical="center"/>
    </xf>
    <xf numFmtId="0" fontId="53" fillId="12" borderId="46" xfId="0" applyFont="1" applyFill="1" applyBorder="1" applyAlignment="1">
      <alignment horizontal="left" vertical="center"/>
    </xf>
    <xf numFmtId="0" fontId="53" fillId="12" borderId="51" xfId="0" applyFont="1" applyFill="1" applyBorder="1" applyAlignment="1">
      <alignment horizontal="left" vertical="center"/>
    </xf>
    <xf numFmtId="0" fontId="58" fillId="0" borderId="57" xfId="0" applyFont="1" applyFill="1" applyBorder="1" applyAlignment="1">
      <alignment horizontal="left" vertical="center"/>
    </xf>
    <xf numFmtId="0" fontId="58" fillId="0" borderId="58" xfId="0" applyFont="1" applyFill="1" applyBorder="1" applyAlignment="1">
      <alignment horizontal="left" vertical="center"/>
    </xf>
    <xf numFmtId="0" fontId="27" fillId="5" borderId="150" xfId="0" applyFont="1" applyFill="1" applyBorder="1" applyAlignment="1">
      <alignment horizontal="left" vertical="center"/>
    </xf>
    <xf numFmtId="0" fontId="27" fillId="5" borderId="60" xfId="0" applyFont="1" applyFill="1" applyBorder="1" applyAlignment="1">
      <alignment horizontal="left" vertical="center"/>
    </xf>
    <xf numFmtId="9" fontId="27" fillId="0" borderId="0" xfId="0" applyNumberFormat="1" applyFont="1" applyFill="1" applyBorder="1" applyAlignment="1">
      <alignment horizontal="left" vertical="center"/>
    </xf>
    <xf numFmtId="0" fontId="53" fillId="12" borderId="65" xfId="0" applyFont="1" applyFill="1" applyBorder="1" applyAlignment="1">
      <alignment horizontal="center" vertical="center"/>
    </xf>
    <xf numFmtId="0" fontId="58" fillId="0" borderId="59" xfId="0" applyFont="1" applyFill="1" applyBorder="1" applyAlignment="1">
      <alignment horizontal="left" vertical="center"/>
    </xf>
    <xf numFmtId="0" fontId="27" fillId="0" borderId="128" xfId="0" applyFont="1" applyFill="1" applyBorder="1" applyAlignment="1" applyProtection="1">
      <alignment horizontal="center" vertical="center"/>
      <protection locked="0"/>
    </xf>
    <xf numFmtId="0" fontId="27" fillId="5" borderId="64" xfId="0" applyFont="1" applyFill="1" applyBorder="1" applyAlignment="1" applyProtection="1">
      <alignment horizontal="center" vertical="center"/>
      <protection locked="0"/>
    </xf>
    <xf numFmtId="0" fontId="27" fillId="0" borderId="127" xfId="0" applyFont="1" applyFill="1" applyBorder="1" applyAlignment="1" applyProtection="1">
      <alignment horizontal="center" vertical="center"/>
      <protection locked="0"/>
    </xf>
    <xf numFmtId="0" fontId="27" fillId="5" borderId="127" xfId="0" applyFont="1" applyFill="1" applyBorder="1" applyAlignment="1" applyProtection="1">
      <alignment horizontal="center" vertical="center"/>
      <protection locked="0"/>
    </xf>
    <xf numFmtId="0" fontId="27" fillId="0" borderId="129" xfId="0" applyFont="1" applyFill="1" applyBorder="1" applyAlignment="1" applyProtection="1">
      <alignment horizontal="center" vertical="center"/>
      <protection locked="0"/>
    </xf>
    <xf numFmtId="0" fontId="57" fillId="0" borderId="105" xfId="0" applyFont="1" applyFill="1" applyBorder="1" applyAlignment="1">
      <alignment horizontal="left" vertical="center" wrapText="1"/>
    </xf>
    <xf numFmtId="0" fontId="57" fillId="0" borderId="106" xfId="0" applyFont="1" applyFill="1" applyBorder="1" applyAlignment="1">
      <alignment horizontal="left" vertical="center" wrapText="1"/>
    </xf>
    <xf numFmtId="0" fontId="57" fillId="0" borderId="113" xfId="0" applyFont="1" applyFill="1" applyBorder="1" applyAlignment="1">
      <alignment horizontal="left" vertical="center" wrapText="1"/>
    </xf>
    <xf numFmtId="0" fontId="57" fillId="0" borderId="108" xfId="0" applyFont="1" applyFill="1" applyBorder="1" applyAlignment="1">
      <alignment horizontal="left" vertical="center" wrapText="1"/>
    </xf>
    <xf numFmtId="0" fontId="57" fillId="0" borderId="41" xfId="0" applyFont="1" applyFill="1" applyBorder="1" applyAlignment="1">
      <alignment horizontal="left" vertical="center" wrapText="1"/>
    </xf>
    <xf numFmtId="0" fontId="57" fillId="0" borderId="43" xfId="0" applyFont="1" applyFill="1" applyBorder="1" applyAlignment="1">
      <alignment horizontal="left" vertical="center" wrapText="1"/>
    </xf>
    <xf numFmtId="0" fontId="57" fillId="0" borderId="110" xfId="0" applyFont="1" applyFill="1" applyBorder="1" applyAlignment="1">
      <alignment horizontal="left" vertical="center" wrapText="1"/>
    </xf>
    <xf numFmtId="0" fontId="57" fillId="0" borderId="111" xfId="0" applyFont="1" applyFill="1" applyBorder="1" applyAlignment="1">
      <alignment horizontal="left" vertical="center" wrapText="1"/>
    </xf>
    <xf numFmtId="0" fontId="57" fillId="0" borderId="112" xfId="0" applyFont="1" applyFill="1" applyBorder="1" applyAlignment="1">
      <alignment horizontal="left" vertical="center" wrapText="1"/>
    </xf>
    <xf numFmtId="0" fontId="57" fillId="0" borderId="115" xfId="0" applyFont="1" applyFill="1" applyBorder="1" applyAlignment="1">
      <alignment horizontal="left" vertical="center"/>
    </xf>
    <xf numFmtId="0" fontId="57" fillId="0" borderId="116" xfId="0" applyFont="1" applyFill="1" applyBorder="1" applyAlignment="1">
      <alignment horizontal="left" vertical="center"/>
    </xf>
    <xf numFmtId="0" fontId="57" fillId="0" borderId="138" xfId="0" applyFont="1" applyFill="1" applyBorder="1" applyAlignment="1">
      <alignment horizontal="left" vertical="center"/>
    </xf>
    <xf numFmtId="0" fontId="57" fillId="0" borderId="118" xfId="0" applyFont="1" applyFill="1" applyBorder="1" applyAlignment="1">
      <alignment horizontal="left" vertical="center"/>
    </xf>
    <xf numFmtId="0" fontId="57" fillId="0" borderId="45" xfId="0" applyFont="1" applyFill="1" applyBorder="1" applyAlignment="1">
      <alignment horizontal="left" vertical="center"/>
    </xf>
    <xf numFmtId="0" fontId="57" fillId="0" borderId="121" xfId="0" applyFont="1" applyFill="1" applyBorder="1" applyAlignment="1">
      <alignment horizontal="left" vertical="center"/>
    </xf>
    <xf numFmtId="0" fontId="57" fillId="0" borderId="119" xfId="0" applyFont="1" applyFill="1" applyBorder="1" applyAlignment="1">
      <alignment horizontal="left" vertical="center"/>
    </xf>
    <xf numFmtId="0" fontId="57" fillId="0" borderId="120" xfId="0" applyFont="1" applyFill="1" applyBorder="1" applyAlignment="1">
      <alignment horizontal="left" vertical="center"/>
    </xf>
    <xf numFmtId="0" fontId="57" fillId="0" borderId="139" xfId="0" applyFont="1" applyFill="1" applyBorder="1" applyAlignment="1">
      <alignment horizontal="left" vertical="center"/>
    </xf>
    <xf numFmtId="0" fontId="27" fillId="5" borderId="55" xfId="0" applyFont="1" applyFill="1" applyBorder="1" applyAlignment="1">
      <alignment horizontal="left" vertical="center"/>
    </xf>
    <xf numFmtId="0" fontId="27" fillId="5" borderId="56" xfId="0" applyFont="1" applyFill="1" applyBorder="1" applyAlignment="1">
      <alignment horizontal="left" vertical="center"/>
    </xf>
    <xf numFmtId="0" fontId="27" fillId="0" borderId="125" xfId="0" applyFont="1" applyFill="1" applyBorder="1" applyAlignment="1" applyProtection="1">
      <alignment horizontal="center" vertical="center"/>
      <protection locked="0"/>
    </xf>
    <xf numFmtId="0" fontId="27" fillId="0" borderId="100" xfId="0" applyFont="1" applyFill="1" applyBorder="1" applyAlignment="1">
      <alignment horizontal="left" vertical="center"/>
    </xf>
    <xf numFmtId="0" fontId="27" fillId="0" borderId="37" xfId="0" applyFont="1" applyFill="1" applyBorder="1" applyAlignment="1">
      <alignment horizontal="left" vertical="center"/>
    </xf>
    <xf numFmtId="0" fontId="27" fillId="0" borderId="80" xfId="0" applyFont="1" applyFill="1" applyBorder="1" applyAlignment="1">
      <alignment horizontal="left" vertical="center"/>
    </xf>
    <xf numFmtId="0" fontId="27" fillId="0" borderId="12" xfId="0" applyFont="1" applyFill="1" applyBorder="1" applyAlignment="1">
      <alignment horizontal="left" vertical="center"/>
    </xf>
    <xf numFmtId="0" fontId="27" fillId="0" borderId="82" xfId="0" applyFont="1" applyFill="1" applyBorder="1" applyAlignment="1">
      <alignment horizontal="left" vertical="center"/>
    </xf>
    <xf numFmtId="0" fontId="27" fillId="0" borderId="98" xfId="0" applyFont="1" applyFill="1" applyBorder="1" applyAlignment="1">
      <alignment horizontal="left" vertical="center"/>
    </xf>
    <xf numFmtId="0" fontId="53" fillId="0" borderId="136" xfId="0" applyFont="1" applyFill="1" applyBorder="1" applyAlignment="1">
      <alignment horizontal="left" vertical="center"/>
    </xf>
    <xf numFmtId="0" fontId="53" fillId="0" borderId="48" xfId="0" applyFont="1" applyFill="1" applyBorder="1" applyAlignment="1">
      <alignment horizontal="left" vertical="center"/>
    </xf>
    <xf numFmtId="0" fontId="53" fillId="0" borderId="49" xfId="0" applyFont="1" applyFill="1" applyBorder="1" applyAlignment="1">
      <alignment horizontal="left" vertical="center"/>
    </xf>
    <xf numFmtId="0" fontId="58" fillId="0" borderId="122" xfId="0" applyFont="1" applyFill="1" applyBorder="1" applyAlignment="1">
      <alignment horizontal="left" vertical="center"/>
    </xf>
    <xf numFmtId="0" fontId="58" fillId="0" borderId="117" xfId="0" applyFont="1" applyFill="1" applyBorder="1" applyAlignment="1">
      <alignment horizontal="left" vertical="center"/>
    </xf>
    <xf numFmtId="0" fontId="53" fillId="12" borderId="85" xfId="0" applyFont="1" applyFill="1" applyBorder="1" applyAlignment="1">
      <alignment horizontal="center" vertical="center"/>
    </xf>
    <xf numFmtId="0" fontId="54" fillId="0" borderId="113" xfId="0" applyFont="1" applyFill="1" applyBorder="1" applyAlignment="1">
      <alignment horizontal="left" vertical="center"/>
    </xf>
    <xf numFmtId="0" fontId="54" fillId="0" borderId="42" xfId="0" applyFont="1" applyFill="1" applyBorder="1" applyAlignment="1">
      <alignment horizontal="left" vertical="center"/>
    </xf>
    <xf numFmtId="0" fontId="55" fillId="0" borderId="137" xfId="0" applyFont="1" applyFill="1" applyBorder="1" applyAlignment="1">
      <alignment horizontal="center" vertical="center"/>
    </xf>
    <xf numFmtId="0" fontId="55" fillId="0" borderId="52" xfId="0" applyFont="1" applyFill="1" applyBorder="1" applyAlignment="1">
      <alignment horizontal="center" vertical="center"/>
    </xf>
    <xf numFmtId="0" fontId="55" fillId="0" borderId="140" xfId="0" applyFont="1" applyFill="1" applyBorder="1" applyAlignment="1">
      <alignment horizontal="center" vertical="center"/>
    </xf>
    <xf numFmtId="0" fontId="56" fillId="0" borderId="52" xfId="0" applyFont="1" applyFill="1" applyBorder="1" applyAlignment="1">
      <alignment horizontal="center" vertical="center"/>
    </xf>
    <xf numFmtId="0" fontId="56" fillId="0" borderId="140" xfId="0" applyFont="1" applyFill="1" applyBorder="1" applyAlignment="1">
      <alignment horizontal="center" vertical="center"/>
    </xf>
    <xf numFmtId="0" fontId="56" fillId="0" borderId="142" xfId="0" applyFont="1" applyFill="1" applyBorder="1" applyAlignment="1">
      <alignment horizontal="left" vertical="center"/>
    </xf>
    <xf numFmtId="0" fontId="56" fillId="0" borderId="52" xfId="0" applyFont="1" applyFill="1" applyBorder="1" applyAlignment="1">
      <alignment horizontal="left" vertical="center"/>
    </xf>
    <xf numFmtId="0" fontId="56" fillId="0" borderId="140" xfId="0" applyFont="1" applyFill="1" applyBorder="1" applyAlignment="1">
      <alignment horizontal="left" vertical="center"/>
    </xf>
    <xf numFmtId="0" fontId="56" fillId="0" borderId="142" xfId="0" applyFont="1" applyFill="1" applyBorder="1" applyAlignment="1">
      <alignment horizontal="center" vertical="center"/>
    </xf>
    <xf numFmtId="0" fontId="56" fillId="0" borderId="52" xfId="0" applyFont="1" applyFill="1" applyBorder="1" applyAlignment="1">
      <alignment horizontal="center" vertical="center" wrapText="1"/>
    </xf>
    <xf numFmtId="0" fontId="56" fillId="0" borderId="140" xfId="0" applyFont="1" applyFill="1" applyBorder="1" applyAlignment="1">
      <alignment horizontal="center" vertical="center" wrapText="1"/>
    </xf>
    <xf numFmtId="0" fontId="56" fillId="0" borderId="0" xfId="0" applyFont="1" applyFill="1" applyBorder="1" applyAlignment="1">
      <alignment horizontal="center" vertical="center" wrapText="1"/>
    </xf>
    <xf numFmtId="0" fontId="54" fillId="12" borderId="58" xfId="0" applyFont="1" applyFill="1" applyBorder="1" applyAlignment="1">
      <alignment horizontal="left" vertical="center"/>
    </xf>
    <xf numFmtId="0" fontId="54" fillId="12" borderId="59" xfId="0" applyFont="1" applyFill="1" applyBorder="1" applyAlignment="1">
      <alignment horizontal="left" vertical="center"/>
    </xf>
    <xf numFmtId="0" fontId="54" fillId="12" borderId="0" xfId="0" applyFont="1" applyFill="1" applyBorder="1" applyAlignment="1">
      <alignment horizontal="left" vertical="center"/>
    </xf>
    <xf numFmtId="0" fontId="54" fillId="12" borderId="62" xfId="0" applyFont="1" applyFill="1" applyBorder="1" applyAlignment="1">
      <alignment horizontal="left" vertical="center"/>
    </xf>
    <xf numFmtId="0" fontId="57" fillId="0" borderId="105" xfId="0" applyFont="1" applyFill="1" applyBorder="1" applyAlignment="1">
      <alignment horizontal="left" vertical="center"/>
    </xf>
    <xf numFmtId="0" fontId="57" fillId="0" borderId="106" xfId="0" applyFont="1" applyFill="1" applyBorder="1" applyAlignment="1">
      <alignment horizontal="left" vertical="center"/>
    </xf>
    <xf numFmtId="0" fontId="57" fillId="0" borderId="113" xfId="0" applyFont="1" applyFill="1" applyBorder="1" applyAlignment="1">
      <alignment horizontal="left" vertical="center"/>
    </xf>
    <xf numFmtId="0" fontId="57" fillId="0" borderId="108" xfId="0" applyFont="1" applyFill="1" applyBorder="1" applyAlignment="1">
      <alignment horizontal="left" vertical="center"/>
    </xf>
    <xf numFmtId="0" fontId="57" fillId="0" borderId="41" xfId="0" applyFont="1" applyFill="1" applyBorder="1" applyAlignment="1">
      <alignment horizontal="left" vertical="center"/>
    </xf>
    <xf numFmtId="0" fontId="57" fillId="0" borderId="43" xfId="0" applyFont="1" applyFill="1" applyBorder="1" applyAlignment="1">
      <alignment horizontal="left" vertical="center"/>
    </xf>
    <xf numFmtId="0" fontId="57" fillId="0" borderId="110" xfId="0" applyFont="1" applyFill="1" applyBorder="1" applyAlignment="1">
      <alignment horizontal="left" vertical="center"/>
    </xf>
    <xf numFmtId="0" fontId="57" fillId="0" borderId="111" xfId="0" applyFont="1" applyFill="1" applyBorder="1" applyAlignment="1">
      <alignment horizontal="left" vertical="center"/>
    </xf>
    <xf numFmtId="0" fontId="57" fillId="0" borderId="112" xfId="0" applyFont="1" applyFill="1" applyBorder="1" applyAlignment="1">
      <alignment horizontal="left" vertical="center"/>
    </xf>
    <xf numFmtId="0" fontId="57" fillId="0" borderId="107" xfId="0" applyFont="1" applyFill="1" applyBorder="1" applyAlignment="1">
      <alignment horizontal="left" vertical="center"/>
    </xf>
    <xf numFmtId="0" fontId="57" fillId="0" borderId="132" xfId="0" applyFont="1" applyFill="1" applyBorder="1" applyAlignment="1">
      <alignment horizontal="left" vertical="center"/>
    </xf>
    <xf numFmtId="0" fontId="57" fillId="0" borderId="133" xfId="0" applyFont="1" applyFill="1" applyBorder="1" applyAlignment="1">
      <alignment horizontal="left" vertical="center"/>
    </xf>
    <xf numFmtId="0" fontId="27" fillId="5" borderId="61" xfId="0" applyFont="1" applyFill="1" applyBorder="1" applyAlignment="1">
      <alignment horizontal="left" vertical="center"/>
    </xf>
    <xf numFmtId="0" fontId="53" fillId="12" borderId="53" xfId="0" applyFont="1" applyFill="1" applyBorder="1" applyAlignment="1">
      <alignment horizontal="center" vertical="center"/>
    </xf>
    <xf numFmtId="0" fontId="53" fillId="12" borderId="46" xfId="0" applyFont="1" applyFill="1" applyBorder="1" applyAlignment="1">
      <alignment horizontal="center" vertical="center"/>
    </xf>
    <xf numFmtId="0" fontId="27" fillId="12" borderId="63" xfId="1" applyFont="1" applyFill="1" applyBorder="1" applyAlignment="1" applyProtection="1">
      <alignment horizontal="center" vertical="center"/>
      <protection locked="0"/>
    </xf>
    <xf numFmtId="0" fontId="27" fillId="12" borderId="89" xfId="1" applyFont="1" applyFill="1" applyBorder="1" applyAlignment="1" applyProtection="1">
      <alignment horizontal="center" vertical="center"/>
      <protection locked="0"/>
    </xf>
    <xf numFmtId="0" fontId="62" fillId="4" borderId="5" xfId="0" applyFont="1" applyFill="1" applyBorder="1" applyAlignment="1" applyProtection="1">
      <alignment horizontal="center" vertical="center" wrapText="1"/>
      <protection locked="0"/>
    </xf>
    <xf numFmtId="0" fontId="62" fillId="4" borderId="164" xfId="0" applyFont="1" applyFill="1" applyBorder="1" applyAlignment="1" applyProtection="1">
      <alignment horizontal="center" vertical="center" wrapText="1"/>
      <protection locked="0"/>
    </xf>
    <xf numFmtId="0" fontId="62" fillId="4" borderId="165" xfId="0" applyFont="1" applyFill="1" applyBorder="1" applyAlignment="1" applyProtection="1">
      <alignment horizontal="center" vertical="center" wrapText="1"/>
      <protection locked="0"/>
    </xf>
    <xf numFmtId="0" fontId="62" fillId="4" borderId="166" xfId="0" applyFont="1" applyFill="1" applyBorder="1" applyAlignment="1" applyProtection="1">
      <alignment horizontal="center" vertical="center" wrapText="1"/>
      <protection locked="0"/>
    </xf>
    <xf numFmtId="0" fontId="0" fillId="4" borderId="171" xfId="0" applyFill="1" applyBorder="1" applyAlignment="1">
      <alignment horizontal="center"/>
    </xf>
    <xf numFmtId="0" fontId="0" fillId="4" borderId="33" xfId="0" applyFill="1" applyBorder="1" applyAlignment="1">
      <alignment horizontal="center"/>
    </xf>
    <xf numFmtId="0" fontId="0" fillId="4" borderId="172" xfId="0" applyFill="1" applyBorder="1" applyAlignment="1">
      <alignment horizontal="center"/>
    </xf>
    <xf numFmtId="0" fontId="0" fillId="4" borderId="30" xfId="0" applyFill="1" applyBorder="1" applyAlignment="1">
      <alignment horizontal="center"/>
    </xf>
    <xf numFmtId="0" fontId="0" fillId="4" borderId="0" xfId="0" applyFill="1" applyBorder="1" applyAlignment="1">
      <alignment horizontal="center"/>
    </xf>
    <xf numFmtId="0" fontId="0" fillId="4" borderId="31" xfId="0" applyFill="1" applyBorder="1" applyAlignment="1">
      <alignment horizontal="center"/>
    </xf>
    <xf numFmtId="0" fontId="0" fillId="4" borderId="173" xfId="0" applyFill="1" applyBorder="1" applyAlignment="1">
      <alignment horizontal="center"/>
    </xf>
    <xf numFmtId="0" fontId="0" fillId="4" borderId="34" xfId="0" applyFill="1" applyBorder="1" applyAlignment="1">
      <alignment horizontal="center"/>
    </xf>
    <xf numFmtId="0" fontId="0" fillId="4" borderId="21" xfId="0" applyFill="1" applyBorder="1" applyAlignment="1">
      <alignment horizontal="center"/>
    </xf>
    <xf numFmtId="0" fontId="64" fillId="0" borderId="0" xfId="0" applyFont="1" applyFill="1" applyBorder="1" applyProtection="1">
      <protection locked="0"/>
    </xf>
    <xf numFmtId="0" fontId="8" fillId="0" borderId="6" xfId="0" applyFont="1" applyBorder="1" applyAlignment="1">
      <alignment horizontal="left"/>
    </xf>
    <xf numFmtId="0" fontId="8" fillId="0" borderId="2" xfId="0" applyFont="1" applyBorder="1" applyAlignment="1">
      <alignment horizontal="left"/>
    </xf>
    <xf numFmtId="0" fontId="8" fillId="0" borderId="8" xfId="0" applyFont="1" applyBorder="1" applyAlignment="1">
      <alignment horizontal="left"/>
    </xf>
    <xf numFmtId="0" fontId="8" fillId="0" borderId="9" xfId="0" applyFont="1" applyBorder="1" applyAlignment="1">
      <alignment horizontal="left"/>
    </xf>
    <xf numFmtId="0" fontId="8" fillId="0" borderId="0" xfId="0" applyFont="1" applyAlignment="1">
      <alignment horizontal="right"/>
    </xf>
    <xf numFmtId="0" fontId="4" fillId="0" borderId="18" xfId="0" applyFont="1" applyBorder="1" applyAlignment="1">
      <alignment horizontal="left"/>
    </xf>
    <xf numFmtId="0" fontId="4" fillId="0" borderId="19" xfId="0" applyFont="1" applyBorder="1" applyAlignment="1">
      <alignment horizontal="left"/>
    </xf>
    <xf numFmtId="0" fontId="8" fillId="0" borderId="15" xfId="0" applyFont="1" applyBorder="1" applyAlignment="1">
      <alignment horizontal="left"/>
    </xf>
    <xf numFmtId="0" fontId="8" fillId="0" borderId="16" xfId="0" applyFont="1" applyBorder="1" applyAlignment="1">
      <alignment horizontal="left"/>
    </xf>
    <xf numFmtId="0" fontId="8" fillId="0" borderId="8" xfId="0" applyFont="1" applyBorder="1" applyAlignment="1">
      <alignment horizontal="left" vertical="center"/>
    </xf>
    <xf numFmtId="0" fontId="8" fillId="0" borderId="9" xfId="0" applyFont="1" applyBorder="1" applyAlignment="1">
      <alignment horizontal="left" vertical="center"/>
    </xf>
    <xf numFmtId="0" fontId="8" fillId="0" borderId="178" xfId="0" applyFont="1" applyBorder="1" applyAlignment="1">
      <alignment horizontal="left"/>
    </xf>
    <xf numFmtId="0" fontId="8" fillId="0" borderId="3" xfId="0" applyFont="1" applyBorder="1" applyAlignment="1">
      <alignment horizontal="left"/>
    </xf>
    <xf numFmtId="0" fontId="8" fillId="0" borderId="4" xfId="0" applyFont="1" applyBorder="1" applyAlignment="1">
      <alignment horizontal="left"/>
    </xf>
    <xf numFmtId="0" fontId="8" fillId="0" borderId="2" xfId="0" applyFont="1" applyBorder="1" applyAlignment="1">
      <alignment horizontal="left" vertical="center"/>
    </xf>
    <xf numFmtId="0" fontId="8" fillId="0" borderId="6" xfId="0" applyFont="1" applyBorder="1" applyAlignment="1">
      <alignment horizontal="left" vertical="center"/>
    </xf>
    <xf numFmtId="0" fontId="9" fillId="0" borderId="0" xfId="0" applyFont="1" applyAlignment="1">
      <alignment horizontal="right"/>
    </xf>
    <xf numFmtId="0" fontId="8" fillId="0" borderId="0" xfId="0" applyFont="1" applyAlignment="1">
      <alignment horizontal="right" vertical="center" wrapText="1"/>
    </xf>
    <xf numFmtId="0" fontId="8" fillId="2" borderId="0" xfId="1" applyFont="1" applyBorder="1" applyAlignment="1">
      <alignment horizontal="center" vertical="center"/>
    </xf>
    <xf numFmtId="0" fontId="8" fillId="0" borderId="0" xfId="0" applyFont="1" applyAlignment="1">
      <alignment horizontal="center" vertical="center" wrapText="1"/>
    </xf>
    <xf numFmtId="0" fontId="4" fillId="0" borderId="18" xfId="0" applyFont="1" applyBorder="1" applyAlignment="1">
      <alignment horizontal="left" vertical="center"/>
    </xf>
    <xf numFmtId="0" fontId="4" fillId="0" borderId="19" xfId="0" applyFont="1" applyBorder="1" applyAlignment="1">
      <alignment horizontal="left" vertical="center"/>
    </xf>
    <xf numFmtId="0" fontId="8" fillId="0" borderId="15" xfId="0" applyFont="1" applyBorder="1" applyAlignment="1">
      <alignment horizontal="left" vertical="center"/>
    </xf>
    <xf numFmtId="0" fontId="8" fillId="0" borderId="16" xfId="0" applyFont="1" applyBorder="1" applyAlignment="1">
      <alignment horizontal="left" vertical="center"/>
    </xf>
    <xf numFmtId="0" fontId="4" fillId="0" borderId="19" xfId="0" applyFont="1" applyBorder="1" applyAlignment="1">
      <alignment horizontal="center"/>
    </xf>
    <xf numFmtId="0" fontId="4" fillId="0" borderId="20" xfId="0" applyFont="1" applyBorder="1" applyAlignment="1">
      <alignment horizontal="center"/>
    </xf>
    <xf numFmtId="0" fontId="8" fillId="0" borderId="16" xfId="0" applyFont="1" applyBorder="1" applyAlignment="1">
      <alignment horizontal="center"/>
    </xf>
    <xf numFmtId="0" fontId="8" fillId="0" borderId="17" xfId="0" applyFont="1" applyBorder="1" applyAlignment="1">
      <alignment horizontal="center"/>
    </xf>
    <xf numFmtId="0" fontId="8" fillId="0" borderId="2" xfId="0" applyFont="1" applyBorder="1" applyAlignment="1">
      <alignment horizontal="center"/>
    </xf>
    <xf numFmtId="0" fontId="8" fillId="0" borderId="7" xfId="0" applyFont="1" applyBorder="1" applyAlignment="1">
      <alignment horizontal="center"/>
    </xf>
    <xf numFmtId="0" fontId="8" fillId="0" borderId="9" xfId="0" applyFont="1" applyBorder="1" applyAlignment="1">
      <alignment horizontal="center"/>
    </xf>
    <xf numFmtId="0" fontId="8" fillId="0" borderId="10" xfId="0" applyFont="1" applyBorder="1" applyAlignment="1">
      <alignment horizontal="center"/>
    </xf>
    <xf numFmtId="0" fontId="8" fillId="0" borderId="0" xfId="0" applyFont="1" applyAlignment="1">
      <alignment horizontal="left" vertical="center"/>
    </xf>
    <xf numFmtId="0" fontId="8" fillId="0" borderId="0" xfId="0" applyFont="1" applyAlignment="1">
      <alignment horizontal="center"/>
    </xf>
    <xf numFmtId="0" fontId="8" fillId="0" borderId="178" xfId="0" applyFont="1" applyFill="1" applyBorder="1" applyAlignment="1">
      <alignment horizontal="left"/>
    </xf>
    <xf numFmtId="0" fontId="8" fillId="0" borderId="3" xfId="0" applyFont="1" applyFill="1" applyBorder="1" applyAlignment="1">
      <alignment horizontal="left"/>
    </xf>
    <xf numFmtId="0" fontId="8" fillId="0" borderId="4" xfId="0" applyFont="1" applyFill="1" applyBorder="1" applyAlignment="1">
      <alignment horizontal="left"/>
    </xf>
    <xf numFmtId="0" fontId="8" fillId="0" borderId="6" xfId="0" applyFont="1" applyFill="1" applyBorder="1" applyAlignment="1">
      <alignment horizontal="left"/>
    </xf>
    <xf numFmtId="0" fontId="8" fillId="0" borderId="2" xfId="0" applyFont="1" applyFill="1" applyBorder="1" applyAlignment="1">
      <alignment horizontal="left"/>
    </xf>
    <xf numFmtId="0" fontId="8" fillId="0" borderId="8" xfId="0" applyFont="1" applyFill="1" applyBorder="1" applyAlignment="1">
      <alignment horizontal="left"/>
    </xf>
    <xf numFmtId="0" fontId="8" fillId="0" borderId="9" xfId="0" applyFont="1" applyFill="1" applyBorder="1" applyAlignment="1">
      <alignment horizontal="left"/>
    </xf>
    <xf numFmtId="0" fontId="8" fillId="0" borderId="170" xfId="0" applyFont="1" applyFill="1" applyBorder="1" applyAlignment="1">
      <alignment horizontal="left"/>
    </xf>
    <xf numFmtId="0" fontId="8" fillId="0" borderId="5" xfId="0" applyFont="1" applyFill="1" applyBorder="1" applyAlignment="1">
      <alignment horizontal="left"/>
    </xf>
    <xf numFmtId="0" fontId="9" fillId="0" borderId="0" xfId="0" applyFont="1" applyAlignment="1">
      <alignment horizontal="right" vertical="center"/>
    </xf>
    <xf numFmtId="0" fontId="4" fillId="0" borderId="0" xfId="0" applyFont="1" applyAlignment="1">
      <alignment horizontal="center"/>
    </xf>
    <xf numFmtId="0" fontId="8" fillId="0" borderId="0" xfId="0" applyFont="1" applyAlignment="1">
      <alignment horizontal="right" wrapText="1"/>
    </xf>
    <xf numFmtId="0" fontId="8" fillId="0" borderId="0" xfId="0" applyFont="1" applyAlignment="1">
      <alignment horizontal="left"/>
    </xf>
    <xf numFmtId="0" fontId="8" fillId="7" borderId="6" xfId="0" applyFont="1" applyFill="1" applyBorder="1" applyAlignment="1">
      <alignment horizontal="left"/>
    </xf>
    <xf numFmtId="0" fontId="8" fillId="7" borderId="2" xfId="0" applyFont="1" applyFill="1" applyBorder="1" applyAlignment="1">
      <alignment horizontal="left"/>
    </xf>
    <xf numFmtId="0" fontId="8" fillId="7" borderId="8" xfId="0" applyFont="1" applyFill="1" applyBorder="1" applyAlignment="1">
      <alignment horizontal="left"/>
    </xf>
    <xf numFmtId="0" fontId="8" fillId="7" borderId="9" xfId="0" applyFont="1" applyFill="1" applyBorder="1" applyAlignment="1">
      <alignment horizontal="left"/>
    </xf>
    <xf numFmtId="0" fontId="8" fillId="7" borderId="15" xfId="0" applyFont="1" applyFill="1" applyBorder="1" applyAlignment="1">
      <alignment horizontal="left"/>
    </xf>
    <xf numFmtId="0" fontId="8" fillId="7" borderId="16" xfId="0" applyFont="1" applyFill="1" applyBorder="1" applyAlignment="1">
      <alignment horizontal="left"/>
    </xf>
    <xf numFmtId="0" fontId="8" fillId="0" borderId="0" xfId="0" applyFont="1" applyAlignment="1">
      <alignment horizontal="right" vertical="center"/>
    </xf>
    <xf numFmtId="0" fontId="8" fillId="0" borderId="0" xfId="0" applyFont="1" applyAlignment="1">
      <alignment horizontal="left" vertical="center" wrapText="1"/>
    </xf>
    <xf numFmtId="0" fontId="8" fillId="0" borderId="15" xfId="0" applyFont="1" applyFill="1" applyBorder="1" applyAlignment="1">
      <alignment horizontal="left"/>
    </xf>
    <xf numFmtId="0" fontId="8" fillId="0" borderId="16" xfId="0" applyFont="1" applyFill="1" applyBorder="1" applyAlignment="1">
      <alignment horizontal="left"/>
    </xf>
    <xf numFmtId="0" fontId="4" fillId="0" borderId="0" xfId="0" applyFont="1" applyAlignment="1">
      <alignment horizontal="center" vertical="center" wrapText="1"/>
    </xf>
    <xf numFmtId="0" fontId="4" fillId="0" borderId="0" xfId="0" applyFont="1" applyAlignment="1">
      <alignment horizontal="right"/>
    </xf>
    <xf numFmtId="0" fontId="4" fillId="0" borderId="0" xfId="0" applyFont="1" applyAlignment="1">
      <alignment horizontal="right" vertical="center" wrapText="1"/>
    </xf>
    <xf numFmtId="0" fontId="8" fillId="0" borderId="0" xfId="0" applyFont="1" applyAlignment="1">
      <alignment horizontal="center" vertical="center"/>
    </xf>
    <xf numFmtId="0" fontId="42" fillId="0" borderId="0" xfId="0" applyFont="1" applyAlignment="1">
      <alignment horizontal="left" vertical="center"/>
    </xf>
    <xf numFmtId="0" fontId="29" fillId="0" borderId="0" xfId="0" applyFont="1" applyFill="1" applyAlignment="1">
      <alignment horizontal="left"/>
    </xf>
    <xf numFmtId="0" fontId="29" fillId="5" borderId="0" xfId="0" applyFont="1" applyFill="1" applyAlignment="1">
      <alignment horizontal="left"/>
    </xf>
    <xf numFmtId="0" fontId="45" fillId="0" borderId="0" xfId="0" applyFont="1" applyFill="1" applyAlignment="1">
      <alignment horizontal="center" vertical="center"/>
    </xf>
    <xf numFmtId="0" fontId="6" fillId="4" borderId="0" xfId="0" applyFont="1" applyFill="1" applyAlignment="1">
      <alignment horizontal="left" vertical="center"/>
    </xf>
    <xf numFmtId="0" fontId="6" fillId="10" borderId="0" xfId="0" applyFont="1" applyFill="1" applyAlignment="1">
      <alignment horizontal="left" vertical="center"/>
    </xf>
    <xf numFmtId="0" fontId="37" fillId="0" borderId="0" xfId="0" applyFont="1" applyFill="1" applyAlignment="1">
      <alignment horizontal="center" wrapText="1"/>
    </xf>
    <xf numFmtId="0" fontId="51" fillId="0" borderId="0" xfId="0" applyFont="1" applyAlignment="1">
      <alignment horizontal="center" vertical="center" wrapText="1"/>
    </xf>
    <xf numFmtId="0" fontId="47" fillId="0" borderId="0" xfId="0" applyFont="1" applyAlignment="1">
      <alignment horizontal="right" vertical="center" wrapText="1"/>
    </xf>
    <xf numFmtId="0" fontId="51" fillId="0" borderId="0" xfId="0" applyFont="1" applyAlignment="1">
      <alignment horizontal="left" vertical="center"/>
    </xf>
    <xf numFmtId="0" fontId="48" fillId="0" borderId="0" xfId="0" applyFont="1" applyAlignment="1">
      <alignment horizontal="left" vertical="center"/>
    </xf>
    <xf numFmtId="0" fontId="53" fillId="5" borderId="0" xfId="0" applyFont="1" applyFill="1" applyAlignment="1">
      <alignment horizontal="right" vertical="center"/>
    </xf>
    <xf numFmtId="0" fontId="53" fillId="0" borderId="0" xfId="0" applyFont="1" applyAlignment="1">
      <alignment horizontal="center" vertical="center"/>
    </xf>
    <xf numFmtId="9" fontId="53" fillId="5" borderId="0" xfId="4" applyFont="1" applyFill="1" applyAlignment="1">
      <alignment horizontal="center" vertical="center"/>
    </xf>
    <xf numFmtId="0" fontId="43" fillId="4" borderId="0" xfId="0" applyFont="1" applyFill="1" applyAlignment="1">
      <alignment horizontal="left" vertical="center"/>
    </xf>
    <xf numFmtId="0" fontId="31" fillId="4" borderId="0" xfId="0" applyFont="1" applyFill="1" applyAlignment="1">
      <alignment horizontal="left" vertical="center"/>
    </xf>
    <xf numFmtId="37" fontId="53" fillId="0" borderId="0" xfId="6" applyNumberFormat="1" applyFont="1" applyAlignment="1">
      <alignment horizontal="center" vertical="center"/>
    </xf>
    <xf numFmtId="0" fontId="53" fillId="0" borderId="0" xfId="0" applyFont="1" applyAlignment="1">
      <alignment horizontal="right" vertical="center"/>
    </xf>
    <xf numFmtId="169" fontId="53" fillId="5" borderId="0" xfId="6" applyNumberFormat="1" applyFont="1" applyFill="1" applyAlignment="1">
      <alignment horizontal="center" vertical="center"/>
    </xf>
    <xf numFmtId="0" fontId="47" fillId="0" borderId="0" xfId="0" applyFont="1" applyAlignment="1">
      <alignment horizontal="left" vertical="center"/>
    </xf>
    <xf numFmtId="0" fontId="47" fillId="0" borderId="0" xfId="0" applyFont="1" applyAlignment="1">
      <alignment horizontal="right" vertical="center"/>
    </xf>
    <xf numFmtId="0" fontId="47" fillId="0" borderId="0" xfId="0" applyFont="1" applyAlignment="1">
      <alignment horizontal="left" vertical="center" wrapText="1"/>
    </xf>
    <xf numFmtId="0" fontId="0" fillId="9" borderId="0" xfId="0" applyFill="1" applyAlignment="1">
      <alignment horizontal="center"/>
    </xf>
    <xf numFmtId="44" fontId="53" fillId="0" borderId="0" xfId="5" applyFont="1" applyFill="1" applyAlignment="1">
      <alignment horizontal="center" vertical="center"/>
    </xf>
    <xf numFmtId="2" fontId="53" fillId="0" borderId="0" xfId="0" applyNumberFormat="1" applyFont="1" applyFill="1" applyAlignment="1">
      <alignment horizontal="center" vertical="center"/>
    </xf>
    <xf numFmtId="44" fontId="53" fillId="5" borderId="0" xfId="5" applyFont="1" applyFill="1" applyAlignment="1">
      <alignment horizontal="center" vertical="center"/>
    </xf>
    <xf numFmtId="0" fontId="51" fillId="0" borderId="0" xfId="0" applyFont="1" applyAlignment="1">
      <alignment horizontal="left" vertical="center" wrapText="1"/>
    </xf>
    <xf numFmtId="0" fontId="3" fillId="0" borderId="0" xfId="0" applyFont="1" applyAlignment="1">
      <alignment horizontal="left" vertical="center"/>
    </xf>
    <xf numFmtId="0" fontId="1" fillId="0" borderId="0" xfId="0" applyFont="1" applyAlignment="1">
      <alignment horizontal="left" vertical="center"/>
    </xf>
    <xf numFmtId="0" fontId="71" fillId="0" borderId="0" xfId="0" applyFont="1" applyAlignment="1">
      <alignment horizontal="left"/>
    </xf>
    <xf numFmtId="0" fontId="2" fillId="0" borderId="0" xfId="0" applyFont="1" applyAlignment="1">
      <alignment horizontal="left" vertical="center"/>
    </xf>
    <xf numFmtId="0" fontId="0" fillId="0" borderId="0" xfId="0" applyAlignment="1">
      <alignment horizontal="right"/>
    </xf>
    <xf numFmtId="0" fontId="0" fillId="0" borderId="0" xfId="0" applyAlignment="1">
      <alignment horizontal="center"/>
    </xf>
    <xf numFmtId="175" fontId="12" fillId="5" borderId="131" xfId="0" applyNumberFormat="1" applyFont="1" applyFill="1" applyBorder="1" applyAlignment="1">
      <alignment horizontal="left" vertical="center"/>
    </xf>
    <xf numFmtId="175" fontId="12" fillId="5" borderId="146" xfId="0" applyNumberFormat="1" applyFont="1" applyFill="1" applyBorder="1" applyAlignment="1">
      <alignment horizontal="left" vertical="center"/>
    </xf>
    <xf numFmtId="175" fontId="12" fillId="5" borderId="59" xfId="0" applyNumberFormat="1" applyFont="1" applyFill="1" applyBorder="1" applyAlignment="1">
      <alignment horizontal="left" vertical="center"/>
    </xf>
    <xf numFmtId="175" fontId="12" fillId="5" borderId="65" xfId="0" applyNumberFormat="1" applyFont="1" applyFill="1" applyBorder="1" applyAlignment="1">
      <alignment horizontal="left" vertical="center"/>
    </xf>
    <xf numFmtId="175" fontId="12" fillId="5" borderId="73" xfId="0" applyNumberFormat="1" applyFont="1" applyFill="1" applyBorder="1" applyAlignment="1">
      <alignment horizontal="left" vertical="center"/>
    </xf>
    <xf numFmtId="175" fontId="12" fillId="5" borderId="68" xfId="0" applyNumberFormat="1" applyFont="1" applyFill="1" applyBorder="1" applyAlignment="1">
      <alignment horizontal="left" vertical="center"/>
    </xf>
    <xf numFmtId="175" fontId="12" fillId="5" borderId="147" xfId="0" applyNumberFormat="1" applyFont="1" applyFill="1" applyBorder="1" applyAlignment="1">
      <alignment horizontal="left" vertical="center"/>
    </xf>
  </cellXfs>
  <cellStyles count="8">
    <cellStyle name="Comma" xfId="6" builtinId="3"/>
    <cellStyle name="Currency" xfId="5" builtinId="4"/>
    <cellStyle name="Hyperlink" xfId="7" builtinId="8"/>
    <cellStyle name="Input 2" xfId="2"/>
    <cellStyle name="Locked Cell" xfId="1"/>
    <cellStyle name="Normal" xfId="0" builtinId="0"/>
    <cellStyle name="Normal 2" xfId="3"/>
    <cellStyle name="Percent" xfId="4" builtinId="5"/>
  </cellStyles>
  <dxfs count="670">
    <dxf>
      <fill>
        <patternFill>
          <bgColor rgb="FFFF0000"/>
        </patternFill>
      </fill>
    </dxf>
    <dxf>
      <fill>
        <patternFill>
          <bgColor rgb="FF006F51"/>
        </patternFill>
      </fill>
    </dxf>
    <dxf>
      <fill>
        <patternFill>
          <bgColor theme="0" tint="-0.499984740745262"/>
        </patternFill>
      </fill>
    </dxf>
    <dxf>
      <fill>
        <patternFill>
          <bgColor theme="0" tint="-0.499984740745262"/>
        </patternFill>
      </fill>
    </dxf>
    <dxf>
      <fill>
        <patternFill>
          <bgColor rgb="FF8DC63F"/>
        </patternFill>
      </fill>
    </dxf>
    <dxf>
      <fill>
        <patternFill>
          <bgColor rgb="FFFF0000"/>
        </patternFill>
      </fill>
    </dxf>
    <dxf>
      <fill>
        <patternFill>
          <bgColor theme="0" tint="-0.499984740745262"/>
        </patternFill>
      </fill>
    </dxf>
    <dxf>
      <fill>
        <patternFill>
          <bgColor theme="0" tint="-0.499984740745262"/>
        </patternFill>
      </fill>
    </dxf>
    <dxf>
      <fill>
        <patternFill>
          <bgColor rgb="FF8DC63F"/>
        </patternFill>
      </fill>
    </dxf>
    <dxf>
      <fill>
        <patternFill>
          <bgColor rgb="FFFF0000"/>
        </patternFill>
      </fill>
    </dxf>
    <dxf>
      <fill>
        <patternFill>
          <bgColor theme="0" tint="-0.499984740745262"/>
        </patternFill>
      </fill>
    </dxf>
    <dxf>
      <fill>
        <patternFill>
          <bgColor theme="0" tint="-0.499984740745262"/>
        </patternFill>
      </fill>
    </dxf>
    <dxf>
      <fill>
        <patternFill>
          <bgColor rgb="FF8DC63F"/>
        </patternFill>
      </fill>
    </dxf>
    <dxf>
      <fill>
        <patternFill>
          <bgColor rgb="FFFF0000"/>
        </patternFill>
      </fill>
    </dxf>
    <dxf>
      <fill>
        <patternFill>
          <bgColor theme="0" tint="-0.499984740745262"/>
        </patternFill>
      </fill>
    </dxf>
    <dxf>
      <fill>
        <patternFill>
          <bgColor theme="0" tint="-0.499984740745262"/>
        </patternFill>
      </fill>
    </dxf>
    <dxf>
      <fill>
        <patternFill>
          <bgColor rgb="FF8DC63F"/>
        </patternFill>
      </fill>
    </dxf>
    <dxf>
      <fill>
        <patternFill>
          <bgColor rgb="FFFF0000"/>
        </patternFill>
      </fill>
    </dxf>
    <dxf>
      <fill>
        <patternFill>
          <bgColor theme="0" tint="-0.499984740745262"/>
        </patternFill>
      </fill>
    </dxf>
    <dxf>
      <fill>
        <patternFill>
          <bgColor theme="0" tint="-0.499984740745262"/>
        </patternFill>
      </fill>
    </dxf>
    <dxf>
      <fill>
        <patternFill>
          <bgColor rgb="FF8DC63F"/>
        </patternFill>
      </fill>
    </dxf>
    <dxf>
      <fill>
        <patternFill>
          <bgColor rgb="FFFF0000"/>
        </patternFill>
      </fill>
    </dxf>
    <dxf>
      <fill>
        <patternFill>
          <bgColor theme="0" tint="-0.499984740745262"/>
        </patternFill>
      </fill>
    </dxf>
    <dxf>
      <fill>
        <patternFill>
          <bgColor theme="0" tint="-0.499984740745262"/>
        </patternFill>
      </fill>
    </dxf>
    <dxf>
      <fill>
        <patternFill>
          <bgColor rgb="FF8DC63F"/>
        </patternFill>
      </fill>
    </dxf>
    <dxf>
      <fill>
        <patternFill>
          <bgColor rgb="FFFF0000"/>
        </patternFill>
      </fill>
    </dxf>
    <dxf>
      <fill>
        <patternFill>
          <bgColor theme="0" tint="-0.499984740745262"/>
        </patternFill>
      </fill>
    </dxf>
    <dxf>
      <fill>
        <patternFill>
          <bgColor theme="0" tint="-0.499984740745262"/>
        </patternFill>
      </fill>
    </dxf>
    <dxf>
      <fill>
        <patternFill>
          <bgColor rgb="FF8DC63F"/>
        </patternFill>
      </fill>
    </dxf>
    <dxf>
      <fill>
        <patternFill>
          <bgColor rgb="FFFF0000"/>
        </patternFill>
      </fill>
    </dxf>
    <dxf>
      <fill>
        <patternFill>
          <bgColor theme="0" tint="-0.499984740745262"/>
        </patternFill>
      </fill>
    </dxf>
    <dxf>
      <fill>
        <patternFill>
          <bgColor theme="0" tint="-0.499984740745262"/>
        </patternFill>
      </fill>
    </dxf>
    <dxf>
      <fill>
        <patternFill>
          <bgColor rgb="FF8DC63F"/>
        </patternFill>
      </fill>
    </dxf>
    <dxf>
      <fill>
        <patternFill>
          <bgColor rgb="FFFF0000"/>
        </patternFill>
      </fill>
    </dxf>
    <dxf>
      <fill>
        <patternFill>
          <bgColor theme="0" tint="-0.499984740745262"/>
        </patternFill>
      </fill>
    </dxf>
    <dxf>
      <fill>
        <patternFill>
          <bgColor theme="0" tint="-0.499984740745262"/>
        </patternFill>
      </fill>
    </dxf>
    <dxf>
      <fill>
        <patternFill>
          <bgColor rgb="FF8DC63F"/>
        </patternFill>
      </fill>
    </dxf>
    <dxf>
      <fill>
        <patternFill>
          <bgColor rgb="FFFF0000"/>
        </patternFill>
      </fill>
    </dxf>
    <dxf>
      <fill>
        <patternFill>
          <bgColor theme="0" tint="-0.499984740745262"/>
        </patternFill>
      </fill>
    </dxf>
    <dxf>
      <fill>
        <patternFill>
          <bgColor theme="0" tint="-0.499984740745262"/>
        </patternFill>
      </fill>
    </dxf>
    <dxf>
      <fill>
        <patternFill>
          <bgColor rgb="FF8DC63F"/>
        </patternFill>
      </fill>
    </dxf>
    <dxf>
      <fill>
        <patternFill>
          <bgColor rgb="FFFF0000"/>
        </patternFill>
      </fill>
    </dxf>
    <dxf>
      <fill>
        <patternFill>
          <bgColor theme="0" tint="-0.499984740745262"/>
        </patternFill>
      </fill>
    </dxf>
    <dxf>
      <fill>
        <patternFill>
          <bgColor theme="0" tint="-0.499984740745262"/>
        </patternFill>
      </fill>
    </dxf>
    <dxf>
      <fill>
        <patternFill>
          <bgColor rgb="FF8DC63F"/>
        </patternFill>
      </fill>
    </dxf>
    <dxf>
      <fill>
        <patternFill>
          <bgColor rgb="FFFF0000"/>
        </patternFill>
      </fill>
    </dxf>
    <dxf>
      <fill>
        <patternFill>
          <bgColor theme="0" tint="-0.499984740745262"/>
        </patternFill>
      </fill>
    </dxf>
    <dxf>
      <fill>
        <patternFill>
          <bgColor theme="0" tint="-0.499984740745262"/>
        </patternFill>
      </fill>
    </dxf>
    <dxf>
      <fill>
        <patternFill>
          <bgColor rgb="FF8DC63F"/>
        </patternFill>
      </fill>
    </dxf>
    <dxf>
      <fill>
        <patternFill>
          <bgColor rgb="FFFF0000"/>
        </patternFill>
      </fill>
    </dxf>
    <dxf>
      <fill>
        <patternFill>
          <bgColor theme="0" tint="-0.499984740745262"/>
        </patternFill>
      </fill>
    </dxf>
    <dxf>
      <fill>
        <patternFill>
          <bgColor theme="0" tint="-0.499984740745262"/>
        </patternFill>
      </fill>
    </dxf>
    <dxf>
      <fill>
        <patternFill>
          <bgColor rgb="FF8DC63F"/>
        </patternFill>
      </fill>
    </dxf>
    <dxf>
      <fill>
        <patternFill>
          <bgColor rgb="FFFF0000"/>
        </patternFill>
      </fill>
    </dxf>
    <dxf>
      <fill>
        <patternFill>
          <bgColor theme="0" tint="-0.499984740745262"/>
        </patternFill>
      </fill>
    </dxf>
    <dxf>
      <fill>
        <patternFill>
          <bgColor theme="0" tint="-0.499984740745262"/>
        </patternFill>
      </fill>
    </dxf>
    <dxf>
      <fill>
        <patternFill>
          <bgColor rgb="FF8DC63F"/>
        </patternFill>
      </fill>
    </dxf>
    <dxf>
      <fill>
        <patternFill>
          <bgColor rgb="FFFF0000"/>
        </patternFill>
      </fill>
    </dxf>
    <dxf>
      <fill>
        <patternFill>
          <bgColor theme="0" tint="-0.499984740745262"/>
        </patternFill>
      </fill>
    </dxf>
    <dxf>
      <fill>
        <patternFill>
          <bgColor theme="0" tint="-0.499984740745262"/>
        </patternFill>
      </fill>
    </dxf>
    <dxf>
      <fill>
        <patternFill>
          <bgColor rgb="FF8DC63F"/>
        </patternFill>
      </fill>
    </dxf>
    <dxf>
      <fill>
        <patternFill>
          <bgColor rgb="FFFF0000"/>
        </patternFill>
      </fill>
    </dxf>
    <dxf>
      <fill>
        <patternFill>
          <bgColor theme="0" tint="-0.499984740745262"/>
        </patternFill>
      </fill>
    </dxf>
    <dxf>
      <fill>
        <patternFill>
          <bgColor theme="0" tint="-0.499984740745262"/>
        </patternFill>
      </fill>
    </dxf>
    <dxf>
      <fill>
        <patternFill>
          <bgColor rgb="FF8DC63F"/>
        </patternFill>
      </fill>
    </dxf>
    <dxf>
      <fill>
        <patternFill>
          <bgColor rgb="FFFF0000"/>
        </patternFill>
      </fill>
    </dxf>
    <dxf>
      <fill>
        <patternFill>
          <bgColor theme="0" tint="-0.499984740745262"/>
        </patternFill>
      </fill>
    </dxf>
    <dxf>
      <fill>
        <patternFill>
          <bgColor theme="0" tint="-0.499984740745262"/>
        </patternFill>
      </fill>
    </dxf>
    <dxf>
      <fill>
        <patternFill>
          <bgColor rgb="FF8DC63F"/>
        </patternFill>
      </fill>
    </dxf>
    <dxf>
      <fill>
        <patternFill>
          <bgColor rgb="FFFF0000"/>
        </patternFill>
      </fill>
    </dxf>
    <dxf>
      <fill>
        <patternFill>
          <bgColor theme="0" tint="-0.499984740745262"/>
        </patternFill>
      </fill>
    </dxf>
    <dxf>
      <fill>
        <patternFill>
          <bgColor theme="0" tint="-0.499984740745262"/>
        </patternFill>
      </fill>
    </dxf>
    <dxf>
      <fill>
        <patternFill>
          <bgColor rgb="FF8DC63F"/>
        </patternFill>
      </fill>
    </dxf>
    <dxf>
      <fill>
        <patternFill>
          <bgColor rgb="FFFF0000"/>
        </patternFill>
      </fill>
    </dxf>
    <dxf>
      <fill>
        <patternFill>
          <bgColor theme="0" tint="-0.499984740745262"/>
        </patternFill>
      </fill>
    </dxf>
    <dxf>
      <fill>
        <patternFill>
          <bgColor theme="0" tint="-0.499984740745262"/>
        </patternFill>
      </fill>
    </dxf>
    <dxf>
      <fill>
        <patternFill>
          <bgColor rgb="FF8DC63F"/>
        </patternFill>
      </fill>
    </dxf>
    <dxf>
      <fill>
        <patternFill>
          <bgColor rgb="FFFF0000"/>
        </patternFill>
      </fill>
    </dxf>
    <dxf>
      <fill>
        <patternFill>
          <bgColor theme="0" tint="-0.499984740745262"/>
        </patternFill>
      </fill>
    </dxf>
    <dxf>
      <fill>
        <patternFill>
          <bgColor theme="0" tint="-0.499984740745262"/>
        </patternFill>
      </fill>
    </dxf>
    <dxf>
      <fill>
        <patternFill>
          <bgColor rgb="FF8DC63F"/>
        </patternFill>
      </fill>
    </dxf>
    <dxf>
      <fill>
        <patternFill>
          <bgColor rgb="FFFF0000"/>
        </patternFill>
      </fill>
    </dxf>
    <dxf>
      <fill>
        <patternFill>
          <bgColor theme="0" tint="-0.499984740745262"/>
        </patternFill>
      </fill>
    </dxf>
    <dxf>
      <fill>
        <patternFill>
          <bgColor theme="0" tint="-0.499984740745262"/>
        </patternFill>
      </fill>
    </dxf>
    <dxf>
      <fill>
        <patternFill>
          <bgColor rgb="FF8DC63F"/>
        </patternFill>
      </fill>
    </dxf>
    <dxf>
      <fill>
        <patternFill>
          <bgColor rgb="FFFF0000"/>
        </patternFill>
      </fill>
    </dxf>
    <dxf>
      <fill>
        <patternFill>
          <bgColor theme="0" tint="-0.499984740745262"/>
        </patternFill>
      </fill>
    </dxf>
    <dxf>
      <fill>
        <patternFill>
          <bgColor theme="0" tint="-0.499984740745262"/>
        </patternFill>
      </fill>
    </dxf>
    <dxf>
      <fill>
        <patternFill>
          <bgColor rgb="FF8DC63F"/>
        </patternFill>
      </fill>
    </dxf>
    <dxf>
      <fill>
        <patternFill>
          <bgColor rgb="FFFF0000"/>
        </patternFill>
      </fill>
    </dxf>
    <dxf>
      <fill>
        <patternFill>
          <bgColor theme="0" tint="-0.499984740745262"/>
        </patternFill>
      </fill>
    </dxf>
    <dxf>
      <fill>
        <patternFill>
          <bgColor theme="0" tint="-0.499984740745262"/>
        </patternFill>
      </fill>
    </dxf>
    <dxf>
      <fill>
        <patternFill>
          <bgColor rgb="FF8DC63F"/>
        </patternFill>
      </fill>
    </dxf>
    <dxf>
      <fill>
        <patternFill>
          <bgColor rgb="FFFF0000"/>
        </patternFill>
      </fill>
    </dxf>
    <dxf>
      <fill>
        <patternFill>
          <bgColor theme="0" tint="-0.499984740745262"/>
        </patternFill>
      </fill>
    </dxf>
    <dxf>
      <fill>
        <patternFill>
          <bgColor theme="0" tint="-0.499984740745262"/>
        </patternFill>
      </fill>
    </dxf>
    <dxf>
      <fill>
        <patternFill>
          <bgColor rgb="FF8DC63F"/>
        </patternFill>
      </fill>
    </dxf>
    <dxf>
      <fill>
        <patternFill>
          <bgColor rgb="FFFF0000"/>
        </patternFill>
      </fill>
    </dxf>
    <dxf>
      <fill>
        <patternFill>
          <bgColor theme="0" tint="-0.499984740745262"/>
        </patternFill>
      </fill>
    </dxf>
    <dxf>
      <fill>
        <patternFill>
          <bgColor theme="0" tint="-0.499984740745262"/>
        </patternFill>
      </fill>
    </dxf>
    <dxf>
      <fill>
        <patternFill>
          <bgColor rgb="FF8DC63F"/>
        </patternFill>
      </fill>
    </dxf>
    <dxf>
      <fill>
        <patternFill>
          <bgColor rgb="FFFF0000"/>
        </patternFill>
      </fill>
    </dxf>
    <dxf>
      <fill>
        <patternFill>
          <bgColor theme="0" tint="-0.499984740745262"/>
        </patternFill>
      </fill>
    </dxf>
    <dxf>
      <fill>
        <patternFill>
          <bgColor theme="0" tint="-0.499984740745262"/>
        </patternFill>
      </fill>
    </dxf>
    <dxf>
      <fill>
        <patternFill>
          <bgColor rgb="FF8DC63F"/>
        </patternFill>
      </fill>
    </dxf>
    <dxf>
      <fill>
        <patternFill>
          <bgColor rgb="FFFF0000"/>
        </patternFill>
      </fill>
    </dxf>
    <dxf>
      <fill>
        <patternFill>
          <bgColor theme="0" tint="-0.499984740745262"/>
        </patternFill>
      </fill>
    </dxf>
    <dxf>
      <fill>
        <patternFill>
          <bgColor theme="0" tint="-0.499984740745262"/>
        </patternFill>
      </fill>
    </dxf>
    <dxf>
      <fill>
        <patternFill>
          <bgColor rgb="FF8DC63F"/>
        </patternFill>
      </fill>
    </dxf>
    <dxf>
      <fill>
        <patternFill>
          <bgColor rgb="FFFF0000"/>
        </patternFill>
      </fill>
    </dxf>
    <dxf>
      <fill>
        <patternFill>
          <bgColor theme="0" tint="-0.499984740745262"/>
        </patternFill>
      </fill>
    </dxf>
    <dxf>
      <fill>
        <patternFill>
          <bgColor theme="0" tint="-0.499984740745262"/>
        </patternFill>
      </fill>
    </dxf>
    <dxf>
      <fill>
        <patternFill>
          <bgColor rgb="FF8DC63F"/>
        </patternFill>
      </fill>
    </dxf>
    <dxf>
      <fill>
        <patternFill>
          <bgColor rgb="FFFF0000"/>
        </patternFill>
      </fill>
    </dxf>
    <dxf>
      <fill>
        <patternFill>
          <bgColor theme="0" tint="-0.499984740745262"/>
        </patternFill>
      </fill>
    </dxf>
    <dxf>
      <fill>
        <patternFill>
          <bgColor theme="0" tint="-0.499984740745262"/>
        </patternFill>
      </fill>
    </dxf>
    <dxf>
      <fill>
        <patternFill>
          <bgColor rgb="FF8DC63F"/>
        </patternFill>
      </fill>
    </dxf>
    <dxf>
      <fill>
        <patternFill>
          <bgColor rgb="FFFF0000"/>
        </patternFill>
      </fill>
    </dxf>
    <dxf>
      <fill>
        <patternFill>
          <bgColor theme="0" tint="-0.499984740745262"/>
        </patternFill>
      </fill>
    </dxf>
    <dxf>
      <fill>
        <patternFill>
          <bgColor theme="0" tint="-0.499984740745262"/>
        </patternFill>
      </fill>
    </dxf>
    <dxf>
      <fill>
        <patternFill>
          <bgColor rgb="FF8DC63F"/>
        </patternFill>
      </fill>
    </dxf>
    <dxf>
      <fill>
        <patternFill>
          <bgColor rgb="FFFF0000"/>
        </patternFill>
      </fill>
    </dxf>
    <dxf>
      <fill>
        <patternFill>
          <bgColor theme="0" tint="-0.499984740745262"/>
        </patternFill>
      </fill>
    </dxf>
    <dxf>
      <fill>
        <patternFill>
          <bgColor theme="0" tint="-0.499984740745262"/>
        </patternFill>
      </fill>
    </dxf>
    <dxf>
      <fill>
        <patternFill>
          <bgColor rgb="FF8DC63F"/>
        </patternFill>
      </fill>
    </dxf>
    <dxf>
      <fill>
        <patternFill>
          <bgColor rgb="FFFF0000"/>
        </patternFill>
      </fill>
    </dxf>
    <dxf>
      <fill>
        <patternFill>
          <bgColor theme="0" tint="-0.499984740745262"/>
        </patternFill>
      </fill>
    </dxf>
    <dxf>
      <fill>
        <patternFill>
          <bgColor theme="0" tint="-0.499984740745262"/>
        </patternFill>
      </fill>
    </dxf>
    <dxf>
      <fill>
        <patternFill>
          <bgColor rgb="FF8DC63F"/>
        </patternFill>
      </fill>
    </dxf>
    <dxf>
      <fill>
        <patternFill>
          <bgColor rgb="FFFF0000"/>
        </patternFill>
      </fill>
    </dxf>
    <dxf>
      <fill>
        <patternFill>
          <bgColor theme="0" tint="-0.499984740745262"/>
        </patternFill>
      </fill>
    </dxf>
    <dxf>
      <fill>
        <patternFill>
          <bgColor theme="0" tint="-0.499984740745262"/>
        </patternFill>
      </fill>
    </dxf>
    <dxf>
      <fill>
        <patternFill>
          <bgColor rgb="FF8DC63F"/>
        </patternFill>
      </fill>
    </dxf>
    <dxf>
      <fill>
        <patternFill>
          <bgColor rgb="FFFF0000"/>
        </patternFill>
      </fill>
    </dxf>
    <dxf>
      <fill>
        <patternFill>
          <bgColor theme="0" tint="-0.499984740745262"/>
        </patternFill>
      </fill>
    </dxf>
    <dxf>
      <fill>
        <patternFill>
          <bgColor theme="0" tint="-0.499984740745262"/>
        </patternFill>
      </fill>
    </dxf>
    <dxf>
      <fill>
        <patternFill>
          <bgColor rgb="FF8DC63F"/>
        </patternFill>
      </fill>
    </dxf>
    <dxf>
      <fill>
        <patternFill>
          <bgColor rgb="FFFF0000"/>
        </patternFill>
      </fill>
    </dxf>
    <dxf>
      <fill>
        <patternFill>
          <bgColor theme="0" tint="-0.499984740745262"/>
        </patternFill>
      </fill>
    </dxf>
    <dxf>
      <fill>
        <patternFill>
          <bgColor theme="0" tint="-0.499984740745262"/>
        </patternFill>
      </fill>
    </dxf>
    <dxf>
      <fill>
        <patternFill>
          <bgColor rgb="FF8DC63F"/>
        </patternFill>
      </fill>
    </dxf>
    <dxf>
      <fill>
        <patternFill>
          <bgColor rgb="FFFF0000"/>
        </patternFill>
      </fill>
    </dxf>
    <dxf>
      <fill>
        <patternFill>
          <bgColor theme="0" tint="-0.499984740745262"/>
        </patternFill>
      </fill>
    </dxf>
    <dxf>
      <fill>
        <patternFill>
          <bgColor theme="0" tint="-0.499984740745262"/>
        </patternFill>
      </fill>
    </dxf>
    <dxf>
      <fill>
        <patternFill>
          <bgColor rgb="FF8DC63F"/>
        </patternFill>
      </fill>
    </dxf>
    <dxf>
      <fill>
        <patternFill>
          <bgColor rgb="FFFF0000"/>
        </patternFill>
      </fill>
    </dxf>
    <dxf>
      <fill>
        <patternFill>
          <bgColor theme="0" tint="-0.499984740745262"/>
        </patternFill>
      </fill>
    </dxf>
    <dxf>
      <fill>
        <patternFill>
          <bgColor theme="0" tint="-0.499984740745262"/>
        </patternFill>
      </fill>
    </dxf>
    <dxf>
      <fill>
        <patternFill>
          <bgColor rgb="FF8DC63F"/>
        </patternFill>
      </fill>
    </dxf>
    <dxf>
      <fill>
        <patternFill>
          <bgColor rgb="FFFF0000"/>
        </patternFill>
      </fill>
    </dxf>
    <dxf>
      <fill>
        <patternFill>
          <bgColor theme="0" tint="-0.499984740745262"/>
        </patternFill>
      </fill>
    </dxf>
    <dxf>
      <fill>
        <patternFill>
          <bgColor theme="0" tint="-0.499984740745262"/>
        </patternFill>
      </fill>
    </dxf>
    <dxf>
      <fill>
        <patternFill>
          <bgColor rgb="FF8DC63F"/>
        </patternFill>
      </fill>
    </dxf>
    <dxf>
      <fill>
        <patternFill>
          <bgColor rgb="FFFF0000"/>
        </patternFill>
      </fill>
    </dxf>
    <dxf>
      <fill>
        <patternFill>
          <bgColor theme="0" tint="-0.499984740745262"/>
        </patternFill>
      </fill>
    </dxf>
    <dxf>
      <fill>
        <patternFill>
          <bgColor theme="0" tint="-0.499984740745262"/>
        </patternFill>
      </fill>
    </dxf>
    <dxf>
      <fill>
        <patternFill>
          <bgColor rgb="FF8DC63F"/>
        </patternFill>
      </fill>
    </dxf>
    <dxf>
      <fill>
        <patternFill>
          <bgColor rgb="FFFF0000"/>
        </patternFill>
      </fill>
    </dxf>
    <dxf>
      <fill>
        <patternFill>
          <bgColor theme="0" tint="-0.499984740745262"/>
        </patternFill>
      </fill>
    </dxf>
    <dxf>
      <fill>
        <patternFill>
          <bgColor theme="0" tint="-0.499984740745262"/>
        </patternFill>
      </fill>
    </dxf>
    <dxf>
      <fill>
        <patternFill>
          <bgColor rgb="FF8DC63F"/>
        </patternFill>
      </fill>
    </dxf>
    <dxf>
      <fill>
        <patternFill>
          <bgColor rgb="FFFF0000"/>
        </patternFill>
      </fill>
    </dxf>
    <dxf>
      <fill>
        <patternFill>
          <bgColor theme="0" tint="-0.499984740745262"/>
        </patternFill>
      </fill>
    </dxf>
    <dxf>
      <fill>
        <patternFill>
          <bgColor theme="0" tint="-0.499984740745262"/>
        </patternFill>
      </fill>
    </dxf>
    <dxf>
      <fill>
        <patternFill>
          <bgColor rgb="FF8DC63F"/>
        </patternFill>
      </fill>
    </dxf>
    <dxf>
      <fill>
        <patternFill>
          <bgColor rgb="FFFF0000"/>
        </patternFill>
      </fill>
    </dxf>
    <dxf>
      <fill>
        <patternFill>
          <bgColor theme="0" tint="-0.499984740745262"/>
        </patternFill>
      </fill>
    </dxf>
    <dxf>
      <fill>
        <patternFill>
          <bgColor theme="0" tint="-0.499984740745262"/>
        </patternFill>
      </fill>
    </dxf>
    <dxf>
      <fill>
        <patternFill>
          <bgColor rgb="FF8DC63F"/>
        </patternFill>
      </fill>
    </dxf>
    <dxf>
      <fill>
        <patternFill>
          <bgColor rgb="FFFF0000"/>
        </patternFill>
      </fill>
    </dxf>
    <dxf>
      <fill>
        <patternFill>
          <bgColor theme="0" tint="-0.499984740745262"/>
        </patternFill>
      </fill>
    </dxf>
    <dxf>
      <fill>
        <patternFill>
          <bgColor theme="0" tint="-0.499984740745262"/>
        </patternFill>
      </fill>
    </dxf>
    <dxf>
      <fill>
        <patternFill>
          <bgColor rgb="FF8DC63F"/>
        </patternFill>
      </fill>
    </dxf>
    <dxf>
      <fill>
        <patternFill>
          <bgColor rgb="FFFF0000"/>
        </patternFill>
      </fill>
    </dxf>
    <dxf>
      <fill>
        <patternFill>
          <bgColor theme="0" tint="-0.499984740745262"/>
        </patternFill>
      </fill>
    </dxf>
    <dxf>
      <fill>
        <patternFill>
          <bgColor theme="0" tint="-0.499984740745262"/>
        </patternFill>
      </fill>
    </dxf>
    <dxf>
      <fill>
        <patternFill>
          <bgColor rgb="FF8DC63F"/>
        </patternFill>
      </fill>
    </dxf>
    <dxf>
      <fill>
        <patternFill>
          <bgColor rgb="FFFF0000"/>
        </patternFill>
      </fill>
    </dxf>
    <dxf>
      <fill>
        <patternFill>
          <bgColor theme="0" tint="-0.499984740745262"/>
        </patternFill>
      </fill>
    </dxf>
    <dxf>
      <fill>
        <patternFill>
          <bgColor theme="0" tint="-0.499984740745262"/>
        </patternFill>
      </fill>
    </dxf>
    <dxf>
      <fill>
        <patternFill>
          <bgColor rgb="FF8DC63F"/>
        </patternFill>
      </fill>
    </dxf>
    <dxf>
      <fill>
        <patternFill>
          <bgColor rgb="FFFF0000"/>
        </patternFill>
      </fill>
    </dxf>
    <dxf>
      <fill>
        <patternFill>
          <bgColor theme="0" tint="-0.499984740745262"/>
        </patternFill>
      </fill>
    </dxf>
    <dxf>
      <fill>
        <patternFill>
          <bgColor theme="0" tint="-0.499984740745262"/>
        </patternFill>
      </fill>
    </dxf>
    <dxf>
      <fill>
        <patternFill>
          <bgColor rgb="FF8DC63F"/>
        </patternFill>
      </fill>
    </dxf>
    <dxf>
      <fill>
        <patternFill>
          <bgColor rgb="FFFF0000"/>
        </patternFill>
      </fill>
    </dxf>
    <dxf>
      <fill>
        <patternFill>
          <bgColor theme="0" tint="-0.499984740745262"/>
        </patternFill>
      </fill>
    </dxf>
    <dxf>
      <fill>
        <patternFill>
          <bgColor theme="0" tint="-0.499984740745262"/>
        </patternFill>
      </fill>
    </dxf>
    <dxf>
      <fill>
        <patternFill>
          <bgColor rgb="FF8DC63F"/>
        </patternFill>
      </fill>
    </dxf>
    <dxf>
      <fill>
        <patternFill>
          <bgColor rgb="FFFF0000"/>
        </patternFill>
      </fill>
    </dxf>
    <dxf>
      <fill>
        <patternFill>
          <bgColor theme="0" tint="-0.499984740745262"/>
        </patternFill>
      </fill>
    </dxf>
    <dxf>
      <fill>
        <patternFill>
          <bgColor theme="0" tint="-0.499984740745262"/>
        </patternFill>
      </fill>
    </dxf>
    <dxf>
      <fill>
        <patternFill>
          <bgColor rgb="FF8DC63F"/>
        </patternFill>
      </fill>
    </dxf>
    <dxf>
      <fill>
        <patternFill>
          <bgColor rgb="FFFF0000"/>
        </patternFill>
      </fill>
    </dxf>
    <dxf>
      <fill>
        <patternFill>
          <bgColor theme="0" tint="-0.499984740745262"/>
        </patternFill>
      </fill>
    </dxf>
    <dxf>
      <fill>
        <patternFill>
          <bgColor theme="0" tint="-0.499984740745262"/>
        </patternFill>
      </fill>
    </dxf>
    <dxf>
      <fill>
        <patternFill>
          <bgColor rgb="FF8DC63F"/>
        </patternFill>
      </fill>
    </dxf>
    <dxf>
      <fill>
        <patternFill>
          <bgColor rgb="FFFF0000"/>
        </patternFill>
      </fill>
    </dxf>
    <dxf>
      <fill>
        <patternFill>
          <bgColor theme="0" tint="-0.499984740745262"/>
        </patternFill>
      </fill>
    </dxf>
    <dxf>
      <fill>
        <patternFill>
          <bgColor theme="0" tint="-0.499984740745262"/>
        </patternFill>
      </fill>
    </dxf>
    <dxf>
      <fill>
        <patternFill>
          <bgColor rgb="FF8DC63F"/>
        </patternFill>
      </fill>
    </dxf>
    <dxf>
      <fill>
        <patternFill>
          <bgColor rgb="FFFF0000"/>
        </patternFill>
      </fill>
    </dxf>
    <dxf>
      <fill>
        <patternFill>
          <bgColor theme="0" tint="-0.499984740745262"/>
        </patternFill>
      </fill>
    </dxf>
    <dxf>
      <fill>
        <patternFill>
          <bgColor theme="0" tint="-0.499984740745262"/>
        </patternFill>
      </fill>
    </dxf>
    <dxf>
      <fill>
        <patternFill>
          <bgColor rgb="FF8DC63F"/>
        </patternFill>
      </fill>
    </dxf>
    <dxf>
      <fill>
        <patternFill>
          <bgColor rgb="FFFF0000"/>
        </patternFill>
      </fill>
    </dxf>
    <dxf>
      <fill>
        <patternFill>
          <bgColor theme="0" tint="-0.499984740745262"/>
        </patternFill>
      </fill>
    </dxf>
    <dxf>
      <fill>
        <patternFill>
          <bgColor theme="0" tint="-0.499984740745262"/>
        </patternFill>
      </fill>
    </dxf>
    <dxf>
      <fill>
        <patternFill>
          <bgColor rgb="FF8DC63F"/>
        </patternFill>
      </fill>
    </dxf>
    <dxf>
      <fill>
        <patternFill>
          <bgColor rgb="FFFF0000"/>
        </patternFill>
      </fill>
    </dxf>
    <dxf>
      <fill>
        <patternFill>
          <bgColor theme="0" tint="-0.499984740745262"/>
        </patternFill>
      </fill>
    </dxf>
    <dxf>
      <fill>
        <patternFill>
          <bgColor theme="0" tint="-0.499984740745262"/>
        </patternFill>
      </fill>
    </dxf>
    <dxf>
      <fill>
        <patternFill>
          <bgColor rgb="FF8DC63F"/>
        </patternFill>
      </fill>
    </dxf>
    <dxf>
      <fill>
        <patternFill>
          <bgColor rgb="FFFF0000"/>
        </patternFill>
      </fill>
    </dxf>
    <dxf>
      <fill>
        <patternFill>
          <bgColor theme="0" tint="-0.499984740745262"/>
        </patternFill>
      </fill>
    </dxf>
    <dxf>
      <fill>
        <patternFill>
          <bgColor theme="0" tint="-0.499984740745262"/>
        </patternFill>
      </fill>
    </dxf>
    <dxf>
      <fill>
        <patternFill>
          <bgColor rgb="FF8DC63F"/>
        </patternFill>
      </fill>
    </dxf>
    <dxf>
      <fill>
        <patternFill>
          <bgColor rgb="FFFF0000"/>
        </patternFill>
      </fill>
    </dxf>
    <dxf>
      <fill>
        <patternFill>
          <bgColor theme="0" tint="-0.499984740745262"/>
        </patternFill>
      </fill>
    </dxf>
    <dxf>
      <fill>
        <patternFill>
          <bgColor theme="0" tint="-0.499984740745262"/>
        </patternFill>
      </fill>
    </dxf>
    <dxf>
      <fill>
        <patternFill>
          <bgColor rgb="FF8DC63F"/>
        </patternFill>
      </fill>
    </dxf>
    <dxf>
      <fill>
        <patternFill>
          <bgColor rgb="FFFF0000"/>
        </patternFill>
      </fill>
    </dxf>
    <dxf>
      <fill>
        <patternFill>
          <bgColor theme="0" tint="-0.499984740745262"/>
        </patternFill>
      </fill>
    </dxf>
    <dxf>
      <fill>
        <patternFill>
          <bgColor theme="0" tint="-0.499984740745262"/>
        </patternFill>
      </fill>
    </dxf>
    <dxf>
      <fill>
        <patternFill>
          <bgColor rgb="FF8DC63F"/>
        </patternFill>
      </fill>
    </dxf>
    <dxf>
      <fill>
        <patternFill>
          <bgColor rgb="FFFF0000"/>
        </patternFill>
      </fill>
    </dxf>
    <dxf>
      <fill>
        <patternFill>
          <bgColor theme="0" tint="-0.499984740745262"/>
        </patternFill>
      </fill>
    </dxf>
    <dxf>
      <fill>
        <patternFill>
          <bgColor theme="0" tint="-0.499984740745262"/>
        </patternFill>
      </fill>
    </dxf>
    <dxf>
      <fill>
        <patternFill>
          <bgColor rgb="FF8DC63F"/>
        </patternFill>
      </fill>
    </dxf>
    <dxf>
      <fill>
        <patternFill>
          <bgColor rgb="FFFF0000"/>
        </patternFill>
      </fill>
    </dxf>
    <dxf>
      <fill>
        <patternFill>
          <bgColor theme="0" tint="-0.499984740745262"/>
        </patternFill>
      </fill>
    </dxf>
    <dxf>
      <fill>
        <patternFill>
          <bgColor theme="0" tint="-0.499984740745262"/>
        </patternFill>
      </fill>
    </dxf>
    <dxf>
      <fill>
        <patternFill>
          <bgColor rgb="FF8DC63F"/>
        </patternFill>
      </fill>
    </dxf>
    <dxf>
      <fill>
        <patternFill>
          <bgColor rgb="FFFF0000"/>
        </patternFill>
      </fill>
    </dxf>
    <dxf>
      <fill>
        <patternFill>
          <bgColor theme="0" tint="-0.499984740745262"/>
        </patternFill>
      </fill>
    </dxf>
    <dxf>
      <fill>
        <patternFill>
          <bgColor theme="0" tint="-0.499984740745262"/>
        </patternFill>
      </fill>
    </dxf>
    <dxf>
      <fill>
        <patternFill>
          <bgColor rgb="FF8DC63F"/>
        </patternFill>
      </fill>
    </dxf>
    <dxf>
      <fill>
        <patternFill>
          <bgColor rgb="FFFF0000"/>
        </patternFill>
      </fill>
    </dxf>
    <dxf>
      <fill>
        <patternFill>
          <bgColor theme="0" tint="-0.499984740745262"/>
        </patternFill>
      </fill>
    </dxf>
    <dxf>
      <fill>
        <patternFill>
          <bgColor theme="0" tint="-0.499984740745262"/>
        </patternFill>
      </fill>
    </dxf>
    <dxf>
      <fill>
        <patternFill>
          <bgColor rgb="FF8DC63F"/>
        </patternFill>
      </fill>
    </dxf>
    <dxf>
      <fill>
        <patternFill>
          <bgColor rgb="FFFF0000"/>
        </patternFill>
      </fill>
    </dxf>
    <dxf>
      <fill>
        <patternFill>
          <bgColor theme="0" tint="-0.499984740745262"/>
        </patternFill>
      </fill>
    </dxf>
    <dxf>
      <fill>
        <patternFill>
          <bgColor theme="0" tint="-0.499984740745262"/>
        </patternFill>
      </fill>
    </dxf>
    <dxf>
      <fill>
        <patternFill>
          <bgColor rgb="FF8DC63F"/>
        </patternFill>
      </fill>
    </dxf>
    <dxf>
      <fill>
        <patternFill>
          <bgColor rgb="FFFF0000"/>
        </patternFill>
      </fill>
    </dxf>
    <dxf>
      <fill>
        <patternFill>
          <bgColor theme="0" tint="-0.499984740745262"/>
        </patternFill>
      </fill>
    </dxf>
    <dxf>
      <fill>
        <patternFill>
          <bgColor theme="0" tint="-0.499984740745262"/>
        </patternFill>
      </fill>
    </dxf>
    <dxf>
      <fill>
        <patternFill>
          <bgColor rgb="FF8DC63F"/>
        </patternFill>
      </fill>
    </dxf>
    <dxf>
      <fill>
        <patternFill>
          <bgColor rgb="FFFF0000"/>
        </patternFill>
      </fill>
    </dxf>
    <dxf>
      <fill>
        <patternFill>
          <bgColor theme="0" tint="-0.499984740745262"/>
        </patternFill>
      </fill>
    </dxf>
    <dxf>
      <fill>
        <patternFill>
          <bgColor theme="0" tint="-0.499984740745262"/>
        </patternFill>
      </fill>
    </dxf>
    <dxf>
      <fill>
        <patternFill>
          <bgColor rgb="FF8DC63F"/>
        </patternFill>
      </fill>
    </dxf>
    <dxf>
      <fill>
        <patternFill>
          <bgColor rgb="FFFF0000"/>
        </patternFill>
      </fill>
    </dxf>
    <dxf>
      <fill>
        <patternFill>
          <bgColor theme="0" tint="-0.499984740745262"/>
        </patternFill>
      </fill>
    </dxf>
    <dxf>
      <fill>
        <patternFill>
          <bgColor theme="0" tint="-0.499984740745262"/>
        </patternFill>
      </fill>
    </dxf>
    <dxf>
      <fill>
        <patternFill>
          <bgColor rgb="FF8DC63F"/>
        </patternFill>
      </fill>
    </dxf>
    <dxf>
      <fill>
        <patternFill>
          <bgColor rgb="FFFF0000"/>
        </patternFill>
      </fill>
    </dxf>
    <dxf>
      <fill>
        <patternFill>
          <bgColor theme="0" tint="-0.499984740745262"/>
        </patternFill>
      </fill>
    </dxf>
    <dxf>
      <fill>
        <patternFill>
          <bgColor theme="0" tint="-0.499984740745262"/>
        </patternFill>
      </fill>
    </dxf>
    <dxf>
      <fill>
        <patternFill>
          <bgColor rgb="FF8DC63F"/>
        </patternFill>
      </fill>
    </dxf>
    <dxf>
      <fill>
        <patternFill>
          <bgColor rgb="FFFF0000"/>
        </patternFill>
      </fill>
    </dxf>
    <dxf>
      <fill>
        <patternFill>
          <bgColor theme="0" tint="-0.499984740745262"/>
        </patternFill>
      </fill>
    </dxf>
    <dxf>
      <fill>
        <patternFill>
          <bgColor theme="0" tint="-0.499984740745262"/>
        </patternFill>
      </fill>
    </dxf>
    <dxf>
      <fill>
        <patternFill>
          <bgColor rgb="FF8DC63F"/>
        </patternFill>
      </fill>
    </dxf>
    <dxf>
      <fill>
        <patternFill>
          <bgColor rgb="FFFF0000"/>
        </patternFill>
      </fill>
    </dxf>
    <dxf>
      <fill>
        <patternFill>
          <bgColor theme="0" tint="-0.499984740745262"/>
        </patternFill>
      </fill>
    </dxf>
    <dxf>
      <fill>
        <patternFill>
          <bgColor theme="0" tint="-0.499984740745262"/>
        </patternFill>
      </fill>
    </dxf>
    <dxf>
      <fill>
        <patternFill>
          <bgColor rgb="FF8DC63F"/>
        </patternFill>
      </fill>
    </dxf>
    <dxf>
      <fill>
        <patternFill>
          <bgColor rgb="FFFF0000"/>
        </patternFill>
      </fill>
    </dxf>
    <dxf>
      <fill>
        <patternFill>
          <bgColor theme="0" tint="-0.499984740745262"/>
        </patternFill>
      </fill>
    </dxf>
    <dxf>
      <fill>
        <patternFill>
          <bgColor theme="0" tint="-0.499984740745262"/>
        </patternFill>
      </fill>
    </dxf>
    <dxf>
      <fill>
        <patternFill>
          <bgColor rgb="FF8DC63F"/>
        </patternFill>
      </fill>
    </dxf>
    <dxf>
      <fill>
        <patternFill>
          <bgColor rgb="FFFF0000"/>
        </patternFill>
      </fill>
    </dxf>
    <dxf>
      <fill>
        <patternFill>
          <bgColor theme="0" tint="-0.499984740745262"/>
        </patternFill>
      </fill>
    </dxf>
    <dxf>
      <fill>
        <patternFill>
          <bgColor theme="0" tint="-0.499984740745262"/>
        </patternFill>
      </fill>
    </dxf>
    <dxf>
      <fill>
        <patternFill>
          <bgColor rgb="FF8DC63F"/>
        </patternFill>
      </fill>
    </dxf>
    <dxf>
      <fill>
        <patternFill>
          <bgColor rgb="FFFF0000"/>
        </patternFill>
      </fill>
    </dxf>
    <dxf>
      <fill>
        <patternFill>
          <bgColor theme="0" tint="-0.499984740745262"/>
        </patternFill>
      </fill>
    </dxf>
    <dxf>
      <fill>
        <patternFill>
          <bgColor theme="0" tint="-0.499984740745262"/>
        </patternFill>
      </fill>
    </dxf>
    <dxf>
      <fill>
        <patternFill>
          <bgColor rgb="FF8DC63F"/>
        </patternFill>
      </fill>
    </dxf>
    <dxf>
      <fill>
        <patternFill>
          <bgColor rgb="FFFF0000"/>
        </patternFill>
      </fill>
    </dxf>
    <dxf>
      <fill>
        <patternFill>
          <bgColor theme="0" tint="-0.499984740745262"/>
        </patternFill>
      </fill>
    </dxf>
    <dxf>
      <fill>
        <patternFill>
          <bgColor theme="0" tint="-0.499984740745262"/>
        </patternFill>
      </fill>
    </dxf>
    <dxf>
      <fill>
        <patternFill>
          <bgColor rgb="FF8DC63F"/>
        </patternFill>
      </fill>
    </dxf>
    <dxf>
      <fill>
        <patternFill>
          <bgColor rgb="FFFF0000"/>
        </patternFill>
      </fill>
    </dxf>
    <dxf>
      <fill>
        <patternFill>
          <bgColor theme="0" tint="-0.499984740745262"/>
        </patternFill>
      </fill>
    </dxf>
    <dxf>
      <fill>
        <patternFill>
          <bgColor theme="0" tint="-0.499984740745262"/>
        </patternFill>
      </fill>
    </dxf>
    <dxf>
      <fill>
        <patternFill>
          <bgColor rgb="FF8DC63F"/>
        </patternFill>
      </fill>
    </dxf>
    <dxf>
      <fill>
        <patternFill>
          <bgColor rgb="FFFF0000"/>
        </patternFill>
      </fill>
    </dxf>
    <dxf>
      <fill>
        <patternFill>
          <bgColor theme="0" tint="-0.499984740745262"/>
        </patternFill>
      </fill>
    </dxf>
    <dxf>
      <fill>
        <patternFill>
          <bgColor theme="0" tint="-0.499984740745262"/>
        </patternFill>
      </fill>
    </dxf>
    <dxf>
      <fill>
        <patternFill>
          <bgColor rgb="FF8DC63F"/>
        </patternFill>
      </fill>
    </dxf>
    <dxf>
      <fill>
        <patternFill>
          <bgColor rgb="FFFF0000"/>
        </patternFill>
      </fill>
    </dxf>
    <dxf>
      <fill>
        <patternFill>
          <bgColor theme="0" tint="-0.499984740745262"/>
        </patternFill>
      </fill>
    </dxf>
    <dxf>
      <fill>
        <patternFill>
          <bgColor theme="0" tint="-0.499984740745262"/>
        </patternFill>
      </fill>
    </dxf>
    <dxf>
      <fill>
        <patternFill>
          <bgColor rgb="FF8DC63F"/>
        </patternFill>
      </fill>
    </dxf>
    <dxf>
      <fill>
        <patternFill>
          <bgColor rgb="FFFF0000"/>
        </patternFill>
      </fill>
    </dxf>
    <dxf>
      <fill>
        <patternFill>
          <bgColor theme="0" tint="-0.499984740745262"/>
        </patternFill>
      </fill>
    </dxf>
    <dxf>
      <fill>
        <patternFill>
          <bgColor theme="0" tint="-0.499984740745262"/>
        </patternFill>
      </fill>
    </dxf>
    <dxf>
      <fill>
        <patternFill>
          <bgColor rgb="FF8DC63F"/>
        </patternFill>
      </fill>
    </dxf>
    <dxf>
      <fill>
        <patternFill>
          <bgColor rgb="FFFF0000"/>
        </patternFill>
      </fill>
    </dxf>
    <dxf>
      <fill>
        <patternFill>
          <bgColor theme="0" tint="-0.499984740745262"/>
        </patternFill>
      </fill>
    </dxf>
    <dxf>
      <fill>
        <patternFill>
          <bgColor theme="0" tint="-0.499984740745262"/>
        </patternFill>
      </fill>
    </dxf>
    <dxf>
      <fill>
        <patternFill>
          <bgColor rgb="FF8DC63F"/>
        </patternFill>
      </fill>
    </dxf>
    <dxf>
      <fill>
        <patternFill>
          <bgColor rgb="FFFF0000"/>
        </patternFill>
      </fill>
    </dxf>
    <dxf>
      <fill>
        <patternFill>
          <bgColor theme="0" tint="-0.499984740745262"/>
        </patternFill>
      </fill>
    </dxf>
    <dxf>
      <fill>
        <patternFill>
          <bgColor theme="0" tint="-0.499984740745262"/>
        </patternFill>
      </fill>
    </dxf>
    <dxf>
      <fill>
        <patternFill>
          <bgColor rgb="FF8DC63F"/>
        </patternFill>
      </fill>
    </dxf>
    <dxf>
      <fill>
        <patternFill>
          <bgColor rgb="FFFF0000"/>
        </patternFill>
      </fill>
    </dxf>
    <dxf>
      <fill>
        <patternFill>
          <bgColor theme="0" tint="-0.499984740745262"/>
        </patternFill>
      </fill>
    </dxf>
    <dxf>
      <fill>
        <patternFill>
          <bgColor theme="0" tint="-0.499984740745262"/>
        </patternFill>
      </fill>
    </dxf>
    <dxf>
      <fill>
        <patternFill>
          <bgColor rgb="FF8DC63F"/>
        </patternFill>
      </fill>
    </dxf>
    <dxf>
      <fill>
        <patternFill>
          <bgColor rgb="FFFF0000"/>
        </patternFill>
      </fill>
    </dxf>
    <dxf>
      <fill>
        <patternFill>
          <bgColor theme="0" tint="-0.499984740745262"/>
        </patternFill>
      </fill>
    </dxf>
    <dxf>
      <fill>
        <patternFill>
          <bgColor theme="0" tint="-0.499984740745262"/>
        </patternFill>
      </fill>
    </dxf>
    <dxf>
      <fill>
        <patternFill>
          <bgColor rgb="FF8DC63F"/>
        </patternFill>
      </fill>
    </dxf>
    <dxf>
      <fill>
        <patternFill>
          <bgColor rgb="FFFF0000"/>
        </patternFill>
      </fill>
    </dxf>
    <dxf>
      <fill>
        <patternFill>
          <bgColor theme="0" tint="-0.499984740745262"/>
        </patternFill>
      </fill>
    </dxf>
    <dxf>
      <fill>
        <patternFill>
          <bgColor theme="0" tint="-0.499984740745262"/>
        </patternFill>
      </fill>
    </dxf>
    <dxf>
      <fill>
        <patternFill>
          <bgColor rgb="FF8DC63F"/>
        </patternFill>
      </fill>
    </dxf>
    <dxf>
      <fill>
        <patternFill>
          <bgColor rgb="FFFF0000"/>
        </patternFill>
      </fill>
    </dxf>
    <dxf>
      <fill>
        <patternFill>
          <bgColor theme="0" tint="-0.499984740745262"/>
        </patternFill>
      </fill>
    </dxf>
    <dxf>
      <fill>
        <patternFill>
          <bgColor theme="0" tint="-0.499984740745262"/>
        </patternFill>
      </fill>
    </dxf>
    <dxf>
      <fill>
        <patternFill>
          <bgColor rgb="FF8DC63F"/>
        </patternFill>
      </fill>
    </dxf>
    <dxf>
      <fill>
        <patternFill>
          <bgColor rgb="FFFF0000"/>
        </patternFill>
      </fill>
    </dxf>
    <dxf>
      <fill>
        <patternFill>
          <bgColor theme="0" tint="-0.499984740745262"/>
        </patternFill>
      </fill>
    </dxf>
    <dxf>
      <fill>
        <patternFill>
          <bgColor theme="0" tint="-0.499984740745262"/>
        </patternFill>
      </fill>
    </dxf>
    <dxf>
      <fill>
        <patternFill>
          <bgColor rgb="FF8DC63F"/>
        </patternFill>
      </fill>
    </dxf>
    <dxf>
      <fill>
        <patternFill>
          <bgColor rgb="FFFF0000"/>
        </patternFill>
      </fill>
    </dxf>
    <dxf>
      <fill>
        <patternFill>
          <bgColor theme="0" tint="-0.499984740745262"/>
        </patternFill>
      </fill>
    </dxf>
    <dxf>
      <fill>
        <patternFill>
          <bgColor theme="0" tint="-0.499984740745262"/>
        </patternFill>
      </fill>
    </dxf>
    <dxf>
      <fill>
        <patternFill>
          <bgColor rgb="FF8DC63F"/>
        </patternFill>
      </fill>
    </dxf>
    <dxf>
      <fill>
        <patternFill>
          <bgColor rgb="FFFF0000"/>
        </patternFill>
      </fill>
    </dxf>
    <dxf>
      <fill>
        <patternFill>
          <bgColor theme="0" tint="-0.499984740745262"/>
        </patternFill>
      </fill>
    </dxf>
    <dxf>
      <fill>
        <patternFill>
          <bgColor theme="0" tint="-0.499984740745262"/>
        </patternFill>
      </fill>
    </dxf>
    <dxf>
      <fill>
        <patternFill>
          <bgColor rgb="FF8DC63F"/>
        </patternFill>
      </fill>
    </dxf>
    <dxf>
      <fill>
        <patternFill>
          <bgColor rgb="FFFF0000"/>
        </patternFill>
      </fill>
    </dxf>
    <dxf>
      <fill>
        <patternFill>
          <bgColor theme="0" tint="-0.499984740745262"/>
        </patternFill>
      </fill>
    </dxf>
    <dxf>
      <fill>
        <patternFill>
          <bgColor theme="0" tint="-0.499984740745262"/>
        </patternFill>
      </fill>
    </dxf>
    <dxf>
      <fill>
        <patternFill>
          <bgColor rgb="FF8DC63F"/>
        </patternFill>
      </fill>
    </dxf>
    <dxf>
      <fill>
        <patternFill>
          <bgColor rgb="FFFF0000"/>
        </patternFill>
      </fill>
    </dxf>
    <dxf>
      <fill>
        <patternFill>
          <bgColor theme="0" tint="-0.499984740745262"/>
        </patternFill>
      </fill>
    </dxf>
    <dxf>
      <fill>
        <patternFill>
          <bgColor theme="0" tint="-0.499984740745262"/>
        </patternFill>
      </fill>
    </dxf>
    <dxf>
      <fill>
        <patternFill>
          <bgColor rgb="FF8DC63F"/>
        </patternFill>
      </fill>
    </dxf>
    <dxf>
      <fill>
        <patternFill>
          <bgColor rgb="FFFF0000"/>
        </patternFill>
      </fill>
    </dxf>
    <dxf>
      <fill>
        <patternFill>
          <bgColor theme="0" tint="-0.499984740745262"/>
        </patternFill>
      </fill>
    </dxf>
    <dxf>
      <fill>
        <patternFill>
          <bgColor theme="0" tint="-0.499984740745262"/>
        </patternFill>
      </fill>
    </dxf>
    <dxf>
      <fill>
        <patternFill>
          <bgColor rgb="FF8DC63F"/>
        </patternFill>
      </fill>
    </dxf>
    <dxf>
      <fill>
        <patternFill>
          <bgColor rgb="FFFF0000"/>
        </patternFill>
      </fill>
    </dxf>
    <dxf>
      <fill>
        <patternFill>
          <bgColor theme="0" tint="-0.499984740745262"/>
        </patternFill>
      </fill>
    </dxf>
    <dxf>
      <fill>
        <patternFill>
          <bgColor theme="0" tint="-0.499984740745262"/>
        </patternFill>
      </fill>
    </dxf>
    <dxf>
      <fill>
        <patternFill>
          <bgColor rgb="FF8DC63F"/>
        </patternFill>
      </fill>
    </dxf>
    <dxf>
      <fill>
        <patternFill>
          <bgColor rgb="FFFF0000"/>
        </patternFill>
      </fill>
    </dxf>
    <dxf>
      <fill>
        <patternFill>
          <bgColor theme="0" tint="-0.499984740745262"/>
        </patternFill>
      </fill>
    </dxf>
    <dxf>
      <fill>
        <patternFill>
          <bgColor theme="0" tint="-0.499984740745262"/>
        </patternFill>
      </fill>
    </dxf>
    <dxf>
      <fill>
        <patternFill>
          <bgColor rgb="FF8DC63F"/>
        </patternFill>
      </fill>
    </dxf>
    <dxf>
      <fill>
        <patternFill>
          <bgColor rgb="FFFF0000"/>
        </patternFill>
      </fill>
    </dxf>
    <dxf>
      <fill>
        <patternFill>
          <bgColor theme="0" tint="-0.499984740745262"/>
        </patternFill>
      </fill>
    </dxf>
    <dxf>
      <fill>
        <patternFill>
          <bgColor theme="0" tint="-0.499984740745262"/>
        </patternFill>
      </fill>
    </dxf>
    <dxf>
      <fill>
        <patternFill>
          <bgColor rgb="FF8DC63F"/>
        </patternFill>
      </fill>
    </dxf>
    <dxf>
      <fill>
        <patternFill>
          <bgColor rgb="FFFF0000"/>
        </patternFill>
      </fill>
    </dxf>
    <dxf>
      <fill>
        <patternFill>
          <bgColor theme="0" tint="-0.499984740745262"/>
        </patternFill>
      </fill>
    </dxf>
    <dxf>
      <fill>
        <patternFill>
          <bgColor theme="0" tint="-0.499984740745262"/>
        </patternFill>
      </fill>
    </dxf>
    <dxf>
      <fill>
        <patternFill>
          <bgColor rgb="FF8DC63F"/>
        </patternFill>
      </fill>
    </dxf>
    <dxf>
      <fill>
        <patternFill>
          <bgColor rgb="FFFF0000"/>
        </patternFill>
      </fill>
    </dxf>
    <dxf>
      <fill>
        <patternFill>
          <bgColor theme="0" tint="-0.499984740745262"/>
        </patternFill>
      </fill>
    </dxf>
    <dxf>
      <fill>
        <patternFill>
          <bgColor theme="0" tint="-0.499984740745262"/>
        </patternFill>
      </fill>
    </dxf>
    <dxf>
      <fill>
        <patternFill>
          <bgColor rgb="FF8DC63F"/>
        </patternFill>
      </fill>
    </dxf>
    <dxf>
      <fill>
        <patternFill>
          <bgColor rgb="FFFF0000"/>
        </patternFill>
      </fill>
    </dxf>
    <dxf>
      <fill>
        <patternFill>
          <bgColor theme="0" tint="-0.499984740745262"/>
        </patternFill>
      </fill>
    </dxf>
    <dxf>
      <fill>
        <patternFill>
          <bgColor theme="0" tint="-0.499984740745262"/>
        </patternFill>
      </fill>
    </dxf>
    <dxf>
      <fill>
        <patternFill>
          <bgColor rgb="FF8DC63F"/>
        </patternFill>
      </fill>
    </dxf>
    <dxf>
      <fill>
        <patternFill>
          <bgColor rgb="FFFF0000"/>
        </patternFill>
      </fill>
    </dxf>
    <dxf>
      <fill>
        <patternFill>
          <bgColor theme="0" tint="-0.499984740745262"/>
        </patternFill>
      </fill>
    </dxf>
    <dxf>
      <fill>
        <patternFill>
          <bgColor theme="0" tint="-0.499984740745262"/>
        </patternFill>
      </fill>
    </dxf>
    <dxf>
      <fill>
        <patternFill>
          <bgColor rgb="FF8DC63F"/>
        </patternFill>
      </fill>
    </dxf>
    <dxf>
      <fill>
        <patternFill>
          <bgColor rgb="FFFF0000"/>
        </patternFill>
      </fill>
    </dxf>
    <dxf>
      <fill>
        <patternFill>
          <bgColor theme="0" tint="-0.499984740745262"/>
        </patternFill>
      </fill>
    </dxf>
    <dxf>
      <fill>
        <patternFill>
          <bgColor theme="0" tint="-0.499984740745262"/>
        </patternFill>
      </fill>
    </dxf>
    <dxf>
      <fill>
        <patternFill>
          <bgColor rgb="FF8DC63F"/>
        </patternFill>
      </fill>
    </dxf>
    <dxf>
      <fill>
        <patternFill>
          <bgColor rgb="FFFF0000"/>
        </patternFill>
      </fill>
    </dxf>
    <dxf>
      <fill>
        <patternFill>
          <bgColor theme="0" tint="-0.499984740745262"/>
        </patternFill>
      </fill>
    </dxf>
    <dxf>
      <fill>
        <patternFill>
          <bgColor theme="0" tint="-0.499984740745262"/>
        </patternFill>
      </fill>
    </dxf>
    <dxf>
      <fill>
        <patternFill>
          <bgColor rgb="FF8DC63F"/>
        </patternFill>
      </fill>
    </dxf>
    <dxf>
      <fill>
        <patternFill>
          <bgColor rgb="FFFF0000"/>
        </patternFill>
      </fill>
    </dxf>
    <dxf>
      <fill>
        <patternFill>
          <bgColor theme="0" tint="-0.499984740745262"/>
        </patternFill>
      </fill>
    </dxf>
    <dxf>
      <fill>
        <patternFill>
          <bgColor theme="0" tint="-0.499984740745262"/>
        </patternFill>
      </fill>
    </dxf>
    <dxf>
      <fill>
        <patternFill>
          <bgColor rgb="FF8DC63F"/>
        </patternFill>
      </fill>
    </dxf>
    <dxf>
      <fill>
        <patternFill>
          <bgColor rgb="FFFF0000"/>
        </patternFill>
      </fill>
    </dxf>
    <dxf>
      <fill>
        <patternFill>
          <bgColor theme="0" tint="-0.499984740745262"/>
        </patternFill>
      </fill>
    </dxf>
    <dxf>
      <fill>
        <patternFill>
          <bgColor theme="0" tint="-0.499984740745262"/>
        </patternFill>
      </fill>
    </dxf>
    <dxf>
      <fill>
        <patternFill>
          <bgColor rgb="FF8DC63F"/>
        </patternFill>
      </fill>
    </dxf>
    <dxf>
      <fill>
        <patternFill>
          <bgColor rgb="FFFF0000"/>
        </patternFill>
      </fill>
    </dxf>
    <dxf>
      <fill>
        <patternFill>
          <bgColor theme="0" tint="-0.499984740745262"/>
        </patternFill>
      </fill>
    </dxf>
    <dxf>
      <fill>
        <patternFill>
          <bgColor theme="0" tint="-0.499984740745262"/>
        </patternFill>
      </fill>
    </dxf>
    <dxf>
      <fill>
        <patternFill>
          <bgColor rgb="FF8DC63F"/>
        </patternFill>
      </fill>
    </dxf>
    <dxf>
      <fill>
        <patternFill>
          <bgColor rgb="FFFF0000"/>
        </patternFill>
      </fill>
    </dxf>
    <dxf>
      <fill>
        <patternFill>
          <bgColor theme="0" tint="-0.499984740745262"/>
        </patternFill>
      </fill>
    </dxf>
    <dxf>
      <fill>
        <patternFill>
          <bgColor theme="0" tint="-0.499984740745262"/>
        </patternFill>
      </fill>
    </dxf>
    <dxf>
      <fill>
        <patternFill>
          <bgColor rgb="FF8DC63F"/>
        </patternFill>
      </fill>
    </dxf>
    <dxf>
      <fill>
        <patternFill>
          <bgColor rgb="FFFF0000"/>
        </patternFill>
      </fill>
    </dxf>
    <dxf>
      <fill>
        <patternFill>
          <bgColor theme="0" tint="-0.499984740745262"/>
        </patternFill>
      </fill>
    </dxf>
    <dxf>
      <fill>
        <patternFill>
          <bgColor theme="0" tint="-0.499984740745262"/>
        </patternFill>
      </fill>
    </dxf>
    <dxf>
      <fill>
        <patternFill>
          <bgColor rgb="FF8DC63F"/>
        </patternFill>
      </fill>
    </dxf>
    <dxf>
      <fill>
        <patternFill>
          <bgColor rgb="FFFF0000"/>
        </patternFill>
      </fill>
    </dxf>
    <dxf>
      <fill>
        <patternFill>
          <bgColor theme="0" tint="-0.499984740745262"/>
        </patternFill>
      </fill>
    </dxf>
    <dxf>
      <fill>
        <patternFill>
          <bgColor theme="0" tint="-0.499984740745262"/>
        </patternFill>
      </fill>
    </dxf>
    <dxf>
      <fill>
        <patternFill>
          <bgColor rgb="FF8DC63F"/>
        </patternFill>
      </fill>
    </dxf>
    <dxf>
      <fill>
        <patternFill>
          <bgColor rgb="FFFF0000"/>
        </patternFill>
      </fill>
    </dxf>
    <dxf>
      <fill>
        <patternFill>
          <bgColor theme="0" tint="-0.499984740745262"/>
        </patternFill>
      </fill>
    </dxf>
    <dxf>
      <fill>
        <patternFill>
          <bgColor theme="0" tint="-0.499984740745262"/>
        </patternFill>
      </fill>
    </dxf>
    <dxf>
      <fill>
        <patternFill>
          <bgColor rgb="FF8DC63F"/>
        </patternFill>
      </fill>
    </dxf>
    <dxf>
      <fill>
        <patternFill>
          <bgColor rgb="FFFF0000"/>
        </patternFill>
      </fill>
    </dxf>
    <dxf>
      <fill>
        <patternFill>
          <bgColor theme="0" tint="-0.499984740745262"/>
        </patternFill>
      </fill>
    </dxf>
    <dxf>
      <fill>
        <patternFill>
          <bgColor theme="0" tint="-0.499984740745262"/>
        </patternFill>
      </fill>
    </dxf>
    <dxf>
      <fill>
        <patternFill>
          <bgColor rgb="FF8DC63F"/>
        </patternFill>
      </fill>
    </dxf>
    <dxf>
      <fill>
        <patternFill>
          <bgColor rgb="FFFF0000"/>
        </patternFill>
      </fill>
    </dxf>
    <dxf>
      <fill>
        <patternFill>
          <bgColor theme="0" tint="-0.499984740745262"/>
        </patternFill>
      </fill>
    </dxf>
    <dxf>
      <fill>
        <patternFill>
          <bgColor theme="0" tint="-0.499984740745262"/>
        </patternFill>
      </fill>
    </dxf>
    <dxf>
      <fill>
        <patternFill>
          <bgColor rgb="FF8DC63F"/>
        </patternFill>
      </fill>
    </dxf>
    <dxf>
      <fill>
        <patternFill>
          <bgColor rgb="FFFF0000"/>
        </patternFill>
      </fill>
    </dxf>
    <dxf>
      <fill>
        <patternFill>
          <bgColor theme="0" tint="-0.499984740745262"/>
        </patternFill>
      </fill>
    </dxf>
    <dxf>
      <fill>
        <patternFill>
          <bgColor theme="0" tint="-0.499984740745262"/>
        </patternFill>
      </fill>
    </dxf>
    <dxf>
      <fill>
        <patternFill>
          <bgColor rgb="FF8DC63F"/>
        </patternFill>
      </fill>
    </dxf>
    <dxf>
      <fill>
        <patternFill>
          <bgColor rgb="FFFF0000"/>
        </patternFill>
      </fill>
    </dxf>
    <dxf>
      <fill>
        <patternFill>
          <bgColor theme="0" tint="-0.499984740745262"/>
        </patternFill>
      </fill>
    </dxf>
    <dxf>
      <fill>
        <patternFill>
          <bgColor theme="0" tint="-0.499984740745262"/>
        </patternFill>
      </fill>
    </dxf>
    <dxf>
      <fill>
        <patternFill>
          <bgColor rgb="FF8DC63F"/>
        </patternFill>
      </fill>
    </dxf>
    <dxf>
      <fill>
        <patternFill>
          <bgColor rgb="FFFF0000"/>
        </patternFill>
      </fill>
    </dxf>
    <dxf>
      <fill>
        <patternFill>
          <bgColor theme="0" tint="-0.499984740745262"/>
        </patternFill>
      </fill>
    </dxf>
    <dxf>
      <fill>
        <patternFill>
          <bgColor theme="0" tint="-0.499984740745262"/>
        </patternFill>
      </fill>
    </dxf>
    <dxf>
      <fill>
        <patternFill>
          <bgColor rgb="FF8DC63F"/>
        </patternFill>
      </fill>
    </dxf>
    <dxf>
      <fill>
        <patternFill>
          <bgColor rgb="FFFF0000"/>
        </patternFill>
      </fill>
    </dxf>
    <dxf>
      <fill>
        <patternFill>
          <bgColor theme="0" tint="-0.499984740745262"/>
        </patternFill>
      </fill>
    </dxf>
    <dxf>
      <fill>
        <patternFill>
          <bgColor theme="0" tint="-0.499984740745262"/>
        </patternFill>
      </fill>
    </dxf>
    <dxf>
      <fill>
        <patternFill>
          <bgColor rgb="FF8DC63F"/>
        </patternFill>
      </fill>
    </dxf>
    <dxf>
      <fill>
        <patternFill>
          <bgColor rgb="FFFF0000"/>
        </patternFill>
      </fill>
    </dxf>
    <dxf>
      <fill>
        <patternFill>
          <bgColor theme="0" tint="-0.499984740745262"/>
        </patternFill>
      </fill>
    </dxf>
    <dxf>
      <fill>
        <patternFill>
          <bgColor theme="0" tint="-0.499984740745262"/>
        </patternFill>
      </fill>
    </dxf>
    <dxf>
      <fill>
        <patternFill>
          <bgColor rgb="FF8DC63F"/>
        </patternFill>
      </fill>
    </dxf>
    <dxf>
      <fill>
        <patternFill>
          <bgColor rgb="FFFF0000"/>
        </patternFill>
      </fill>
    </dxf>
    <dxf>
      <fill>
        <patternFill>
          <bgColor theme="0" tint="-0.499984740745262"/>
        </patternFill>
      </fill>
    </dxf>
    <dxf>
      <fill>
        <patternFill>
          <bgColor theme="0" tint="-0.499984740745262"/>
        </patternFill>
      </fill>
    </dxf>
    <dxf>
      <fill>
        <patternFill>
          <bgColor rgb="FF8DC63F"/>
        </patternFill>
      </fill>
    </dxf>
    <dxf>
      <fill>
        <patternFill>
          <bgColor rgb="FFFF0000"/>
        </patternFill>
      </fill>
    </dxf>
    <dxf>
      <fill>
        <patternFill>
          <bgColor theme="0" tint="-0.499984740745262"/>
        </patternFill>
      </fill>
    </dxf>
    <dxf>
      <fill>
        <patternFill>
          <bgColor theme="0" tint="-0.499984740745262"/>
        </patternFill>
      </fill>
    </dxf>
    <dxf>
      <fill>
        <patternFill>
          <bgColor rgb="FF8DC63F"/>
        </patternFill>
      </fill>
    </dxf>
    <dxf>
      <fill>
        <patternFill>
          <bgColor rgb="FFFF0000"/>
        </patternFill>
      </fill>
    </dxf>
    <dxf>
      <fill>
        <patternFill>
          <bgColor theme="0" tint="-0.499984740745262"/>
        </patternFill>
      </fill>
    </dxf>
    <dxf>
      <fill>
        <patternFill>
          <bgColor theme="0" tint="-0.499984740745262"/>
        </patternFill>
      </fill>
    </dxf>
    <dxf>
      <fill>
        <patternFill>
          <bgColor rgb="FF8DC63F"/>
        </patternFill>
      </fill>
    </dxf>
    <dxf>
      <fill>
        <patternFill>
          <bgColor rgb="FFFF0000"/>
        </patternFill>
      </fill>
    </dxf>
    <dxf>
      <fill>
        <patternFill>
          <bgColor theme="0" tint="-0.499984740745262"/>
        </patternFill>
      </fill>
    </dxf>
    <dxf>
      <fill>
        <patternFill>
          <bgColor theme="0" tint="-0.499984740745262"/>
        </patternFill>
      </fill>
    </dxf>
    <dxf>
      <fill>
        <patternFill>
          <bgColor rgb="FF8DC63F"/>
        </patternFill>
      </fill>
    </dxf>
    <dxf>
      <fill>
        <patternFill>
          <bgColor rgb="FFFF0000"/>
        </patternFill>
      </fill>
    </dxf>
    <dxf>
      <fill>
        <patternFill>
          <bgColor theme="0" tint="-0.499984740745262"/>
        </patternFill>
      </fill>
    </dxf>
    <dxf>
      <fill>
        <patternFill>
          <bgColor theme="0" tint="-0.499984740745262"/>
        </patternFill>
      </fill>
    </dxf>
    <dxf>
      <fill>
        <patternFill>
          <bgColor rgb="FF8DC63F"/>
        </patternFill>
      </fill>
    </dxf>
    <dxf>
      <fill>
        <patternFill>
          <bgColor rgb="FFFF0000"/>
        </patternFill>
      </fill>
    </dxf>
    <dxf>
      <fill>
        <patternFill>
          <bgColor theme="0" tint="-0.499984740745262"/>
        </patternFill>
      </fill>
    </dxf>
    <dxf>
      <fill>
        <patternFill>
          <bgColor theme="0" tint="-0.499984740745262"/>
        </patternFill>
      </fill>
    </dxf>
    <dxf>
      <fill>
        <patternFill>
          <bgColor rgb="FF8DC63F"/>
        </patternFill>
      </fill>
    </dxf>
    <dxf>
      <fill>
        <patternFill>
          <bgColor rgb="FFFF0000"/>
        </patternFill>
      </fill>
    </dxf>
    <dxf>
      <fill>
        <patternFill>
          <bgColor theme="0" tint="-0.499984740745262"/>
        </patternFill>
      </fill>
    </dxf>
    <dxf>
      <fill>
        <patternFill>
          <bgColor theme="0" tint="-0.499984740745262"/>
        </patternFill>
      </fill>
    </dxf>
    <dxf>
      <fill>
        <patternFill>
          <bgColor rgb="FF8DC63F"/>
        </patternFill>
      </fill>
    </dxf>
    <dxf>
      <fill>
        <patternFill>
          <bgColor rgb="FFFF0000"/>
        </patternFill>
      </fill>
    </dxf>
    <dxf>
      <fill>
        <patternFill>
          <bgColor theme="0" tint="-0.499984740745262"/>
        </patternFill>
      </fill>
    </dxf>
    <dxf>
      <fill>
        <patternFill>
          <bgColor theme="0" tint="-0.499984740745262"/>
        </patternFill>
      </fill>
    </dxf>
    <dxf>
      <fill>
        <patternFill>
          <bgColor rgb="FF8DC63F"/>
        </patternFill>
      </fill>
    </dxf>
    <dxf>
      <fill>
        <patternFill>
          <bgColor rgb="FFFF0000"/>
        </patternFill>
      </fill>
    </dxf>
    <dxf>
      <fill>
        <patternFill>
          <bgColor theme="0" tint="-0.499984740745262"/>
        </patternFill>
      </fill>
    </dxf>
    <dxf>
      <fill>
        <patternFill>
          <bgColor theme="0" tint="-0.499984740745262"/>
        </patternFill>
      </fill>
    </dxf>
    <dxf>
      <fill>
        <patternFill>
          <bgColor rgb="FF8DC63F"/>
        </patternFill>
      </fill>
    </dxf>
    <dxf>
      <fill>
        <patternFill>
          <bgColor rgb="FFFF0000"/>
        </patternFill>
      </fill>
    </dxf>
    <dxf>
      <fill>
        <patternFill>
          <bgColor theme="0" tint="-0.499984740745262"/>
        </patternFill>
      </fill>
    </dxf>
    <dxf>
      <fill>
        <patternFill>
          <bgColor theme="0" tint="-0.499984740745262"/>
        </patternFill>
      </fill>
    </dxf>
    <dxf>
      <fill>
        <patternFill>
          <bgColor rgb="FF8DC63F"/>
        </patternFill>
      </fill>
    </dxf>
    <dxf>
      <fill>
        <patternFill>
          <bgColor rgb="FFFF0000"/>
        </patternFill>
      </fill>
    </dxf>
    <dxf>
      <fill>
        <patternFill>
          <bgColor theme="0" tint="-0.499984740745262"/>
        </patternFill>
      </fill>
    </dxf>
    <dxf>
      <fill>
        <patternFill>
          <bgColor theme="0" tint="-0.499984740745262"/>
        </patternFill>
      </fill>
    </dxf>
    <dxf>
      <fill>
        <patternFill>
          <bgColor rgb="FF8DC63F"/>
        </patternFill>
      </fill>
    </dxf>
    <dxf>
      <fill>
        <patternFill>
          <bgColor rgb="FFFF0000"/>
        </patternFill>
      </fill>
    </dxf>
    <dxf>
      <fill>
        <patternFill>
          <bgColor theme="0" tint="-0.499984740745262"/>
        </patternFill>
      </fill>
    </dxf>
    <dxf>
      <fill>
        <patternFill>
          <bgColor theme="0" tint="-0.499984740745262"/>
        </patternFill>
      </fill>
    </dxf>
    <dxf>
      <fill>
        <patternFill>
          <bgColor rgb="FF8DC63F"/>
        </patternFill>
      </fill>
    </dxf>
    <dxf>
      <fill>
        <patternFill>
          <bgColor rgb="FFFF0000"/>
        </patternFill>
      </fill>
    </dxf>
    <dxf>
      <fill>
        <patternFill>
          <bgColor theme="0" tint="-0.499984740745262"/>
        </patternFill>
      </fill>
    </dxf>
    <dxf>
      <fill>
        <patternFill>
          <bgColor theme="0" tint="-0.499984740745262"/>
        </patternFill>
      </fill>
    </dxf>
    <dxf>
      <fill>
        <patternFill>
          <bgColor rgb="FF8DC63F"/>
        </patternFill>
      </fill>
    </dxf>
    <dxf>
      <fill>
        <patternFill>
          <bgColor rgb="FFFF0000"/>
        </patternFill>
      </fill>
    </dxf>
    <dxf>
      <fill>
        <patternFill>
          <bgColor theme="0" tint="-0.499984740745262"/>
        </patternFill>
      </fill>
    </dxf>
    <dxf>
      <fill>
        <patternFill>
          <bgColor theme="0" tint="-0.499984740745262"/>
        </patternFill>
      </fill>
    </dxf>
    <dxf>
      <fill>
        <patternFill>
          <bgColor rgb="FF8DC63F"/>
        </patternFill>
      </fill>
    </dxf>
    <dxf>
      <fill>
        <patternFill>
          <bgColor rgb="FFFF0000"/>
        </patternFill>
      </fill>
    </dxf>
    <dxf>
      <fill>
        <patternFill>
          <bgColor theme="0" tint="-0.499984740745262"/>
        </patternFill>
      </fill>
    </dxf>
    <dxf>
      <fill>
        <patternFill>
          <bgColor theme="0" tint="-0.499984740745262"/>
        </patternFill>
      </fill>
    </dxf>
    <dxf>
      <fill>
        <patternFill>
          <bgColor rgb="FF8DC63F"/>
        </patternFill>
      </fill>
    </dxf>
    <dxf>
      <fill>
        <patternFill>
          <bgColor rgb="FFFF000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rgb="FF8DC63F"/>
        </patternFill>
      </fill>
    </dxf>
    <dxf>
      <fill>
        <patternFill>
          <bgColor rgb="FFFF0000"/>
        </patternFill>
      </fill>
    </dxf>
    <dxf>
      <font>
        <strike val="0"/>
        <outline val="0"/>
        <shadow val="0"/>
        <u val="none"/>
        <vertAlign val="baseline"/>
        <sz val="10"/>
        <name val="Arial"/>
        <scheme val="none"/>
      </font>
    </dxf>
    <dxf>
      <font>
        <strike val="0"/>
        <outline val="0"/>
        <shadow val="0"/>
        <u val="none"/>
        <vertAlign val="baseline"/>
        <sz val="10"/>
        <name val="Arial"/>
        <scheme val="none"/>
      </font>
    </dxf>
    <dxf>
      <font>
        <strike val="0"/>
        <outline val="0"/>
        <shadow val="0"/>
        <u val="none"/>
        <vertAlign val="baseline"/>
        <sz val="10"/>
        <name val="Arial"/>
        <scheme val="none"/>
      </font>
    </dxf>
    <dxf>
      <font>
        <strike val="0"/>
        <outline val="0"/>
        <shadow val="0"/>
        <u val="none"/>
        <vertAlign val="baseline"/>
        <sz val="10"/>
        <name val="Arial"/>
        <scheme val="none"/>
      </font>
    </dxf>
    <dxf>
      <font>
        <strike val="0"/>
        <outline val="0"/>
        <shadow val="0"/>
        <u val="none"/>
        <vertAlign val="baseline"/>
        <sz val="10"/>
        <name val="Arial"/>
        <scheme val="none"/>
      </font>
    </dxf>
    <dxf>
      <font>
        <strike val="0"/>
        <outline val="0"/>
        <shadow val="0"/>
        <u val="none"/>
        <vertAlign val="baseline"/>
        <sz val="10"/>
        <name val="Arial"/>
        <scheme val="none"/>
      </font>
    </dxf>
    <dxf>
      <font>
        <strike val="0"/>
        <outline val="0"/>
        <shadow val="0"/>
        <u val="none"/>
        <vertAlign val="baseline"/>
        <sz val="10"/>
        <name val="Arial"/>
        <scheme val="none"/>
      </font>
    </dxf>
    <dxf>
      <font>
        <strike val="0"/>
        <outline val="0"/>
        <shadow val="0"/>
        <u val="none"/>
        <vertAlign val="baseline"/>
        <sz val="10"/>
        <name val="Arial"/>
        <scheme val="none"/>
      </font>
    </dxf>
    <dxf>
      <border>
        <bottom style="medium">
          <color indexed="64"/>
        </bottom>
      </border>
    </dxf>
    <dxf>
      <font>
        <b/>
        <i val="0"/>
        <strike val="0"/>
        <condense val="0"/>
        <extend val="0"/>
        <outline val="0"/>
        <shadow val="0"/>
        <u val="none"/>
        <vertAlign val="baseline"/>
        <sz val="14"/>
        <color theme="1"/>
        <name val="Arial"/>
        <scheme val="none"/>
      </font>
      <alignment vertical="center" textRotation="0" wrapText="0" indent="0" justifyLastLine="0" shrinkToFit="0" readingOrder="0"/>
      <border diagonalUp="0" diagonalDown="0">
        <left/>
        <right/>
        <top/>
        <bottom/>
        <vertical/>
        <horizontal/>
      </border>
    </dxf>
    <dxf>
      <fill>
        <patternFill>
          <bgColor rgb="FFFF0000"/>
        </patternFill>
      </fill>
    </dxf>
    <dxf>
      <fill>
        <patternFill>
          <bgColor rgb="FF006F51"/>
        </patternFill>
      </fill>
    </dxf>
    <dxf>
      <fill>
        <patternFill>
          <bgColor rgb="FFFF0000"/>
        </patternFill>
      </fill>
    </dxf>
    <dxf>
      <fill>
        <patternFill>
          <bgColor rgb="FF8DC63F"/>
        </patternFill>
      </fill>
    </dxf>
    <dxf>
      <fill>
        <patternFill>
          <bgColor rgb="FF8DC63F"/>
        </patternFill>
      </fill>
    </dxf>
    <dxf>
      <fill>
        <patternFill>
          <bgColor rgb="FF8DC63F"/>
        </patternFill>
      </fill>
    </dxf>
    <dxf>
      <fill>
        <patternFill>
          <bgColor rgb="FF8DC63F"/>
        </patternFill>
      </fill>
    </dxf>
    <dxf>
      <fill>
        <patternFill>
          <bgColor rgb="FF8DC63F"/>
        </patternFill>
      </fill>
    </dxf>
    <dxf>
      <fill>
        <patternFill>
          <bgColor rgb="FF8DC63F"/>
        </patternFill>
      </fill>
    </dxf>
    <dxf>
      <fill>
        <patternFill>
          <bgColor rgb="FF8DC63F"/>
        </patternFill>
      </fill>
    </dxf>
    <dxf>
      <fill>
        <patternFill>
          <bgColor rgb="FF8DC63F"/>
        </patternFill>
      </fill>
    </dxf>
    <dxf>
      <fill>
        <patternFill>
          <bgColor rgb="FF8DC63F"/>
        </patternFill>
      </fill>
    </dxf>
    <dxf>
      <fill>
        <patternFill>
          <bgColor rgb="FF8DC63F"/>
        </patternFill>
      </fill>
    </dxf>
    <dxf>
      <fill>
        <patternFill>
          <bgColor rgb="FF8DC63F"/>
        </patternFill>
      </fill>
    </dxf>
    <dxf>
      <fill>
        <patternFill>
          <bgColor rgb="FF8DC63F"/>
        </patternFill>
      </fill>
    </dxf>
    <dxf>
      <fill>
        <patternFill>
          <bgColor rgb="FF8DC63F"/>
        </patternFill>
      </fill>
    </dxf>
    <dxf>
      <fill>
        <patternFill>
          <bgColor rgb="FF8DC63F"/>
        </patternFill>
      </fill>
    </dxf>
    <dxf>
      <fill>
        <patternFill>
          <bgColor rgb="FF8DC63F"/>
        </patternFill>
      </fill>
    </dxf>
    <dxf>
      <fill>
        <patternFill>
          <bgColor rgb="FF8DC63F"/>
        </patternFill>
      </fill>
    </dxf>
    <dxf>
      <fill>
        <patternFill>
          <bgColor rgb="FF8DC63F"/>
        </patternFill>
      </fill>
    </dxf>
    <dxf>
      <fill>
        <patternFill>
          <bgColor rgb="FF8DC63F"/>
        </patternFill>
      </fill>
    </dxf>
    <dxf>
      <fill>
        <patternFill>
          <bgColor rgb="FF8DC63F"/>
        </patternFill>
      </fill>
    </dxf>
    <dxf>
      <fill>
        <patternFill>
          <bgColor rgb="FF8DC63F"/>
        </patternFill>
      </fill>
    </dxf>
    <dxf>
      <fill>
        <patternFill>
          <bgColor rgb="FF8DC63F"/>
        </patternFill>
      </fill>
    </dxf>
    <dxf>
      <fill>
        <patternFill>
          <bgColor rgb="FF8DC63F"/>
        </patternFill>
      </fill>
    </dxf>
    <dxf>
      <fill>
        <patternFill>
          <bgColor rgb="FF8DC63F"/>
        </patternFill>
      </fill>
    </dxf>
    <dxf>
      <fill>
        <patternFill>
          <bgColor rgb="FF8DC63F"/>
        </patternFill>
      </fill>
    </dxf>
    <dxf>
      <fill>
        <patternFill>
          <bgColor rgb="FF8DC63F"/>
        </patternFill>
      </fill>
    </dxf>
    <dxf>
      <fill>
        <patternFill>
          <bgColor rgb="FF8DC63F"/>
        </patternFill>
      </fill>
    </dxf>
    <dxf>
      <fill>
        <patternFill>
          <bgColor rgb="FF8DC63F"/>
        </patternFill>
      </fill>
    </dxf>
    <dxf>
      <fill>
        <patternFill>
          <bgColor rgb="FF8DC63F"/>
        </patternFill>
      </fill>
    </dxf>
    <dxf>
      <fill>
        <patternFill>
          <bgColor rgb="FF8DC63F"/>
        </patternFill>
      </fill>
    </dxf>
    <dxf>
      <fill>
        <patternFill>
          <bgColor rgb="FF8DC63F"/>
        </patternFill>
      </fill>
    </dxf>
    <dxf>
      <fill>
        <patternFill>
          <bgColor rgb="FF8DC63F"/>
        </patternFill>
      </fill>
    </dxf>
    <dxf>
      <fill>
        <patternFill>
          <bgColor rgb="FF8DC63F"/>
        </patternFill>
      </fill>
    </dxf>
    <dxf>
      <fill>
        <patternFill>
          <bgColor rgb="FF8DC63F"/>
        </patternFill>
      </fill>
    </dxf>
    <dxf>
      <fill>
        <patternFill>
          <bgColor rgb="FF8DC63F"/>
        </patternFill>
      </fill>
    </dxf>
    <dxf>
      <fill>
        <patternFill>
          <bgColor rgb="FF8DC63F"/>
        </patternFill>
      </fill>
    </dxf>
    <dxf>
      <fill>
        <patternFill>
          <bgColor rgb="FF8DC63F"/>
        </patternFill>
      </fill>
    </dxf>
    <dxf>
      <fill>
        <patternFill>
          <bgColor rgb="FF8DC63F"/>
        </patternFill>
      </fill>
    </dxf>
    <dxf>
      <fill>
        <patternFill>
          <bgColor rgb="FF8DC63F"/>
        </patternFill>
      </fill>
    </dxf>
    <dxf>
      <fill>
        <patternFill>
          <bgColor rgb="FF8DC63F"/>
        </patternFill>
      </fill>
    </dxf>
    <dxf>
      <fill>
        <patternFill>
          <bgColor rgb="FF8DC63F"/>
        </patternFill>
      </fill>
    </dxf>
    <dxf>
      <fill>
        <patternFill>
          <bgColor rgb="FF8DC63F"/>
        </patternFill>
      </fill>
    </dxf>
    <dxf>
      <fill>
        <patternFill>
          <bgColor rgb="FF8DC63F"/>
        </patternFill>
      </fill>
    </dxf>
    <dxf>
      <fill>
        <patternFill>
          <bgColor rgb="FF8DC63F"/>
        </patternFill>
      </fill>
    </dxf>
    <dxf>
      <fill>
        <patternFill>
          <bgColor rgb="FF8DC63F"/>
        </patternFill>
      </fill>
    </dxf>
    <dxf>
      <fill>
        <patternFill>
          <bgColor rgb="FF8DC63F"/>
        </patternFill>
      </fill>
    </dxf>
    <dxf>
      <fill>
        <patternFill>
          <bgColor rgb="FF8DC63F"/>
        </patternFill>
      </fill>
    </dxf>
    <dxf>
      <fill>
        <patternFill>
          <bgColor rgb="FF8DC63F"/>
        </patternFill>
      </fill>
    </dxf>
    <dxf>
      <fill>
        <patternFill>
          <bgColor rgb="FF8DC63F"/>
        </patternFill>
      </fill>
    </dxf>
    <dxf>
      <fill>
        <patternFill>
          <bgColor rgb="FF8DC63F"/>
        </patternFill>
      </fill>
    </dxf>
    <dxf>
      <fill>
        <patternFill>
          <bgColor rgb="FF8DC63F"/>
        </patternFill>
      </fill>
    </dxf>
    <dxf>
      <fill>
        <patternFill>
          <bgColor rgb="FF8DC63F"/>
        </patternFill>
      </fill>
    </dxf>
    <dxf>
      <fill>
        <patternFill>
          <bgColor rgb="FF8DC63F"/>
        </patternFill>
      </fill>
    </dxf>
    <dxf>
      <fill>
        <patternFill>
          <bgColor rgb="FF8DC63F"/>
        </patternFill>
      </fill>
    </dxf>
    <dxf>
      <fill>
        <patternFill>
          <bgColor rgb="FF8DC63F"/>
        </patternFill>
      </fill>
    </dxf>
    <dxf>
      <fill>
        <patternFill>
          <bgColor rgb="FF8DC63F"/>
        </patternFill>
      </fill>
    </dxf>
    <dxf>
      <fill>
        <patternFill>
          <bgColor rgb="FF8DC63F"/>
        </patternFill>
      </fill>
    </dxf>
    <dxf>
      <fill>
        <patternFill>
          <bgColor rgb="FF8DC63F"/>
        </patternFill>
      </fill>
    </dxf>
    <dxf>
      <fill>
        <patternFill>
          <bgColor rgb="FF8DC63F"/>
        </patternFill>
      </fill>
    </dxf>
    <dxf>
      <fill>
        <patternFill>
          <bgColor rgb="FF8DC63F"/>
        </patternFill>
      </fill>
    </dxf>
    <dxf>
      <fill>
        <patternFill>
          <bgColor rgb="FF8DC63F"/>
        </patternFill>
      </fill>
    </dxf>
    <dxf>
      <fill>
        <patternFill>
          <bgColor rgb="FF8DC63F"/>
        </patternFill>
      </fill>
    </dxf>
    <dxf>
      <fill>
        <patternFill>
          <bgColor rgb="FF8DC63F"/>
        </patternFill>
      </fill>
    </dxf>
    <dxf>
      <fill>
        <patternFill>
          <bgColor rgb="FF8DC63F"/>
        </patternFill>
      </fill>
    </dxf>
    <dxf>
      <fill>
        <patternFill>
          <bgColor rgb="FF8DC63F"/>
        </patternFill>
      </fill>
    </dxf>
    <dxf>
      <fill>
        <patternFill>
          <bgColor rgb="FF8DC63F"/>
        </patternFill>
      </fill>
    </dxf>
    <dxf>
      <fill>
        <patternFill>
          <bgColor rgb="FF8DC63F"/>
        </patternFill>
      </fill>
    </dxf>
    <dxf>
      <fill>
        <patternFill>
          <bgColor rgb="FF8DC63F"/>
        </patternFill>
      </fill>
    </dxf>
    <dxf>
      <fill>
        <patternFill>
          <bgColor rgb="FF8DC63F"/>
        </patternFill>
      </fill>
    </dxf>
    <dxf>
      <fill>
        <patternFill>
          <bgColor rgb="FF8DC63F"/>
        </patternFill>
      </fill>
    </dxf>
    <dxf>
      <fill>
        <patternFill>
          <bgColor rgb="FF8DC63F"/>
        </patternFill>
      </fill>
    </dxf>
    <dxf>
      <fill>
        <patternFill>
          <bgColor rgb="FF8DC63F"/>
        </patternFill>
      </fill>
    </dxf>
    <dxf>
      <fill>
        <patternFill>
          <bgColor rgb="FF8DC63F"/>
        </patternFill>
      </fill>
    </dxf>
    <dxf>
      <fill>
        <patternFill>
          <bgColor rgb="FF8DC63F"/>
        </patternFill>
      </fill>
    </dxf>
    <dxf>
      <fill>
        <patternFill>
          <bgColor rgb="FF8DC63F"/>
        </patternFill>
      </fill>
    </dxf>
    <dxf>
      <fill>
        <patternFill>
          <bgColor rgb="FF8DC63F"/>
        </patternFill>
      </fill>
    </dxf>
    <dxf>
      <fill>
        <patternFill>
          <bgColor rgb="FF8DC63F"/>
        </patternFill>
      </fill>
    </dxf>
    <dxf>
      <fill>
        <patternFill>
          <bgColor rgb="FF8DC63F"/>
        </patternFill>
      </fill>
    </dxf>
    <dxf>
      <fill>
        <patternFill>
          <bgColor rgb="FF8DC63F"/>
        </patternFill>
      </fill>
    </dxf>
    <dxf>
      <fill>
        <patternFill>
          <bgColor rgb="FF8DC63F"/>
        </patternFill>
      </fill>
    </dxf>
    <dxf>
      <fill>
        <patternFill>
          <bgColor rgb="FF8DC63F"/>
        </patternFill>
      </fill>
    </dxf>
    <dxf>
      <fill>
        <patternFill>
          <bgColor rgb="FF8DC63F"/>
        </patternFill>
      </fill>
    </dxf>
    <dxf>
      <fill>
        <patternFill>
          <bgColor rgb="FF8DC63F"/>
        </patternFill>
      </fill>
    </dxf>
    <dxf>
      <fill>
        <patternFill>
          <bgColor rgb="FF8DC63F"/>
        </patternFill>
      </fill>
    </dxf>
    <dxf>
      <fill>
        <patternFill>
          <bgColor rgb="FF8DC63F"/>
        </patternFill>
      </fill>
    </dxf>
    <dxf>
      <fill>
        <patternFill>
          <bgColor rgb="FF8DC63F"/>
        </patternFill>
      </fill>
    </dxf>
    <dxf>
      <fill>
        <patternFill>
          <bgColor rgb="FF8DC63F"/>
        </patternFill>
      </fill>
    </dxf>
    <dxf>
      <fill>
        <patternFill>
          <bgColor rgb="FF8DC63F"/>
        </patternFill>
      </fill>
    </dxf>
    <dxf>
      <fill>
        <patternFill>
          <bgColor rgb="FF8DC63F"/>
        </patternFill>
      </fill>
    </dxf>
    <dxf>
      <fill>
        <patternFill>
          <bgColor rgb="FF8DC63F"/>
        </patternFill>
      </fill>
    </dxf>
    <dxf>
      <fill>
        <patternFill>
          <bgColor rgb="FF8DC63F"/>
        </patternFill>
      </fill>
    </dxf>
    <dxf>
      <fill>
        <patternFill>
          <bgColor rgb="FF8DC63F"/>
        </patternFill>
      </fill>
    </dxf>
    <dxf>
      <fill>
        <patternFill>
          <bgColor rgb="FF8DC63F"/>
        </patternFill>
      </fill>
    </dxf>
    <dxf>
      <fill>
        <patternFill>
          <bgColor rgb="FF8DC63F"/>
        </patternFill>
      </fill>
    </dxf>
    <dxf>
      <fill>
        <patternFill>
          <bgColor rgb="FF8DC63F"/>
        </patternFill>
      </fill>
    </dxf>
    <dxf>
      <fill>
        <patternFill>
          <bgColor rgb="FF8DC63F"/>
        </patternFill>
      </fill>
    </dxf>
    <dxf>
      <fill>
        <patternFill>
          <bgColor rgb="FF8DC63F"/>
        </patternFill>
      </fill>
    </dxf>
    <dxf>
      <fill>
        <patternFill>
          <bgColor rgb="FF8DC63F"/>
        </patternFill>
      </fill>
    </dxf>
    <dxf>
      <fill>
        <patternFill>
          <bgColor rgb="FF8DC63F"/>
        </patternFill>
      </fill>
    </dxf>
    <dxf>
      <fill>
        <patternFill>
          <bgColor rgb="FF8DC63F"/>
        </patternFill>
      </fill>
    </dxf>
    <dxf>
      <fill>
        <patternFill>
          <bgColor rgb="FF8DC63F"/>
        </patternFill>
      </fill>
    </dxf>
    <dxf>
      <fill>
        <patternFill>
          <bgColor rgb="FF8DC63F"/>
        </patternFill>
      </fill>
    </dxf>
    <dxf>
      <fill>
        <patternFill>
          <bgColor rgb="FF8DC63F"/>
        </patternFill>
      </fill>
    </dxf>
    <dxf>
      <fill>
        <patternFill>
          <bgColor rgb="FF8DC63F"/>
        </patternFill>
      </fill>
    </dxf>
    <dxf>
      <fill>
        <patternFill>
          <bgColor rgb="FF8DC63F"/>
        </patternFill>
      </fill>
    </dxf>
    <dxf>
      <fill>
        <patternFill>
          <bgColor rgb="FF8DC63F"/>
        </patternFill>
      </fill>
    </dxf>
    <dxf>
      <fill>
        <patternFill>
          <bgColor rgb="FF8DC63F"/>
        </patternFill>
      </fill>
    </dxf>
    <dxf>
      <fill>
        <patternFill>
          <bgColor rgb="FF8DC63F"/>
        </patternFill>
      </fill>
    </dxf>
    <dxf>
      <fill>
        <patternFill>
          <bgColor rgb="FF8DC63F"/>
        </patternFill>
      </fill>
    </dxf>
    <dxf>
      <fill>
        <patternFill>
          <bgColor rgb="FF8DC63F"/>
        </patternFill>
      </fill>
    </dxf>
    <dxf>
      <fill>
        <patternFill>
          <bgColor rgb="FF8DC63F"/>
        </patternFill>
      </fill>
    </dxf>
    <dxf>
      <fill>
        <patternFill>
          <bgColor rgb="FF8DC63F"/>
        </patternFill>
      </fill>
    </dxf>
    <dxf>
      <fill>
        <patternFill>
          <bgColor rgb="FF8DC63F"/>
        </patternFill>
      </fill>
    </dxf>
    <dxf>
      <fill>
        <patternFill>
          <bgColor rgb="FF8DC63F"/>
        </patternFill>
      </fill>
    </dxf>
    <dxf>
      <fill>
        <patternFill>
          <bgColor rgb="FF8DC63F"/>
        </patternFill>
      </fill>
    </dxf>
    <dxf>
      <fill>
        <patternFill>
          <bgColor rgb="FF8DC63F"/>
        </patternFill>
      </fill>
    </dxf>
    <dxf>
      <fill>
        <patternFill>
          <bgColor rgb="FF8DC63F"/>
        </patternFill>
      </fill>
    </dxf>
    <dxf>
      <fill>
        <patternFill>
          <bgColor rgb="FF8DC63F"/>
        </patternFill>
      </fill>
    </dxf>
    <dxf>
      <fill>
        <patternFill>
          <bgColor rgb="FF8DC63F"/>
        </patternFill>
      </fill>
    </dxf>
    <dxf>
      <fill>
        <patternFill>
          <bgColor rgb="FF8DC63F"/>
        </patternFill>
      </fill>
    </dxf>
    <dxf>
      <fill>
        <patternFill>
          <bgColor rgb="FF8DC63F"/>
        </patternFill>
      </fill>
    </dxf>
    <dxf>
      <fill>
        <patternFill>
          <bgColor rgb="FF8DC63F"/>
        </patternFill>
      </fill>
    </dxf>
    <dxf>
      <fill>
        <patternFill>
          <bgColor rgb="FF8DC63F"/>
        </patternFill>
      </fill>
    </dxf>
    <dxf>
      <fill>
        <patternFill>
          <bgColor rgb="FF8DC63F"/>
        </patternFill>
      </fill>
    </dxf>
    <dxf>
      <fill>
        <patternFill>
          <bgColor rgb="FF8DC63F"/>
        </patternFill>
      </fill>
    </dxf>
    <dxf>
      <fill>
        <patternFill>
          <bgColor rgb="FF8DC63F"/>
        </patternFill>
      </fill>
    </dxf>
    <dxf>
      <fill>
        <patternFill>
          <bgColor rgb="FF8DC63F"/>
        </patternFill>
      </fill>
    </dxf>
    <dxf>
      <fill>
        <patternFill>
          <bgColor rgb="FF8DC63F"/>
        </patternFill>
      </fill>
    </dxf>
    <dxf>
      <fill>
        <patternFill>
          <bgColor rgb="FF8DC63F"/>
        </patternFill>
      </fill>
    </dxf>
    <dxf>
      <fill>
        <patternFill>
          <bgColor rgb="FF8DC63F"/>
        </patternFill>
      </fill>
    </dxf>
    <dxf>
      <fill>
        <patternFill>
          <bgColor rgb="FF8DC63F"/>
        </patternFill>
      </fill>
    </dxf>
    <dxf>
      <fill>
        <patternFill>
          <bgColor rgb="FFB51E84"/>
        </patternFill>
      </fill>
    </dxf>
    <dxf>
      <fill>
        <patternFill>
          <bgColor rgb="FF8DC63F"/>
        </patternFill>
      </fill>
    </dxf>
    <dxf>
      <fill>
        <patternFill>
          <bgColor rgb="FF8DC63F"/>
        </patternFill>
      </fill>
    </dxf>
    <dxf>
      <fill>
        <patternFill>
          <bgColor rgb="FF8DC63F"/>
        </patternFill>
      </fill>
    </dxf>
    <dxf>
      <fill>
        <patternFill>
          <bgColor rgb="FF8DC63F"/>
        </patternFill>
      </fill>
    </dxf>
    <dxf>
      <fill>
        <patternFill>
          <bgColor rgb="FF8DC63F"/>
        </patternFill>
      </fill>
    </dxf>
    <dxf>
      <fill>
        <patternFill>
          <bgColor rgb="FF8DC63F"/>
        </patternFill>
      </fill>
    </dxf>
    <dxf>
      <fill>
        <patternFill>
          <bgColor rgb="FF8DC63F"/>
        </patternFill>
      </fill>
    </dxf>
    <dxf>
      <fill>
        <patternFill>
          <bgColor rgb="FF8DC63F"/>
        </patternFill>
      </fill>
    </dxf>
    <dxf>
      <fill>
        <patternFill>
          <bgColor rgb="FF8DC63F"/>
        </patternFill>
      </fill>
    </dxf>
  </dxfs>
  <tableStyles count="0" defaultTableStyle="TableStyleMedium2" defaultPivotStyle="PivotStyleLight16"/>
  <colors>
    <mruColors>
      <color rgb="FF002D56"/>
      <color rgb="FFB51E84"/>
      <color rgb="FF006F51"/>
      <color rgb="FF8DC63F"/>
      <color rgb="FF00448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28" Type="http://schemas.microsoft.com/office/2006/relationships/vbaProject" Target="vbaProject.bin"/><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 Id="rId27" Type="http://schemas.openxmlformats.org/officeDocument/2006/relationships/customXml" Target="../customXml/item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rgbClr val="002D56"/>
                </a:solidFill>
                <a:latin typeface="+mn-lt"/>
                <a:ea typeface="+mn-ea"/>
                <a:cs typeface="+mn-cs"/>
              </a:defRPr>
            </a:pPr>
            <a:r>
              <a:rPr lang="en-US">
                <a:solidFill>
                  <a:srgbClr val="002D56"/>
                </a:solidFill>
              </a:rPr>
              <a:t>15-Year Cash Flow</a:t>
            </a:r>
          </a:p>
        </c:rich>
      </c:tx>
      <c:overlay val="0"/>
      <c:spPr>
        <a:noFill/>
        <a:ln>
          <a:noFill/>
        </a:ln>
        <a:effectLst/>
      </c:spPr>
      <c:txPr>
        <a:bodyPr rot="0" spcFirstLastPara="1" vertOverflow="ellipsis" vert="horz" wrap="square" anchor="ctr" anchorCtr="1"/>
        <a:lstStyle/>
        <a:p>
          <a:pPr>
            <a:defRPr sz="1400" b="0" i="0" u="none" strike="noStrike" kern="1200" spc="0" baseline="0">
              <a:solidFill>
                <a:srgbClr val="002D56"/>
              </a:solidFill>
              <a:latin typeface="+mn-lt"/>
              <a:ea typeface="+mn-ea"/>
              <a:cs typeface="+mn-cs"/>
            </a:defRPr>
          </a:pPr>
          <a:endParaRPr lang="en-US"/>
        </a:p>
      </c:txPr>
    </c:title>
    <c:autoTitleDeleted val="0"/>
    <c:plotArea>
      <c:layout/>
      <c:barChart>
        <c:barDir val="col"/>
        <c:grouping val="clustered"/>
        <c:varyColors val="0"/>
        <c:ser>
          <c:idx val="0"/>
          <c:order val="0"/>
          <c:tx>
            <c:strRef>
              <c:f>Notes!$G$27</c:f>
              <c:strCache>
                <c:ptCount val="1"/>
                <c:pt idx="0">
                  <c:v>Cash Flow</c:v>
                </c:pt>
              </c:strCache>
            </c:strRef>
          </c:tx>
          <c:spPr>
            <a:solidFill>
              <a:srgbClr val="002D56"/>
            </a:solidFill>
            <a:ln>
              <a:noFill/>
            </a:ln>
            <a:effectLst/>
          </c:spPr>
          <c:invertIfNegative val="0"/>
          <c:cat>
            <c:numRef>
              <c:f>Notes!$F$28:$F$31</c:f>
              <c:numCache>
                <c:formatCode>General</c:formatCode>
                <c:ptCount val="4"/>
                <c:pt idx="0">
                  <c:v>1</c:v>
                </c:pt>
                <c:pt idx="1">
                  <c:v>5</c:v>
                </c:pt>
                <c:pt idx="2">
                  <c:v>10</c:v>
                </c:pt>
                <c:pt idx="3">
                  <c:v>15</c:v>
                </c:pt>
              </c:numCache>
            </c:numRef>
          </c:cat>
          <c:val>
            <c:numRef>
              <c:f>Notes!$G$28:$G$31</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0-7E89-40DA-ACCB-428A16BD87A5}"/>
            </c:ext>
          </c:extLst>
        </c:ser>
        <c:dLbls>
          <c:showLegendKey val="0"/>
          <c:showVal val="0"/>
          <c:showCatName val="0"/>
          <c:showSerName val="0"/>
          <c:showPercent val="0"/>
          <c:showBubbleSize val="0"/>
        </c:dLbls>
        <c:gapWidth val="219"/>
        <c:overlap val="-27"/>
        <c:axId val="533920848"/>
        <c:axId val="535522576"/>
      </c:barChart>
      <c:catAx>
        <c:axId val="533920848"/>
        <c:scaling>
          <c:orientation val="minMax"/>
        </c:scaling>
        <c:delete val="0"/>
        <c:axPos val="b"/>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rgbClr val="002D56"/>
                </a:solidFill>
                <a:latin typeface="+mn-lt"/>
                <a:ea typeface="+mn-ea"/>
                <a:cs typeface="+mn-cs"/>
              </a:defRPr>
            </a:pPr>
            <a:endParaRPr lang="en-US"/>
          </a:p>
        </c:txPr>
        <c:crossAx val="535522576"/>
        <c:crosses val="autoZero"/>
        <c:auto val="1"/>
        <c:lblAlgn val="ctr"/>
        <c:lblOffset val="100"/>
        <c:noMultiLvlLbl val="0"/>
      </c:catAx>
      <c:valAx>
        <c:axId val="535522576"/>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Cumulative Savings (Dollars)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2D56"/>
                </a:solidFill>
                <a:latin typeface="+mn-lt"/>
                <a:ea typeface="+mn-ea"/>
                <a:cs typeface="+mn-cs"/>
              </a:defRPr>
            </a:pPr>
            <a:endParaRPr lang="en-US"/>
          </a:p>
        </c:txPr>
        <c:crossAx val="53392084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rgbClr val="002D56"/>
                </a:solidFill>
                <a:latin typeface="+mn-lt"/>
                <a:ea typeface="+mn-ea"/>
                <a:cs typeface="+mn-cs"/>
              </a:defRPr>
            </a:pPr>
            <a:r>
              <a:rPr lang="en-US">
                <a:solidFill>
                  <a:srgbClr val="002D56"/>
                </a:solidFill>
              </a:rPr>
              <a:t>Simple Payback Chart</a:t>
            </a:r>
          </a:p>
        </c:rich>
      </c:tx>
      <c:overlay val="0"/>
      <c:spPr>
        <a:noFill/>
        <a:ln>
          <a:noFill/>
        </a:ln>
        <a:effectLst/>
      </c:spPr>
      <c:txPr>
        <a:bodyPr rot="0" spcFirstLastPara="1" vertOverflow="ellipsis" vert="horz" wrap="square" anchor="ctr" anchorCtr="1"/>
        <a:lstStyle/>
        <a:p>
          <a:pPr>
            <a:defRPr sz="1400" b="0" i="0" u="none" strike="noStrike" kern="1200" spc="0" baseline="0">
              <a:solidFill>
                <a:srgbClr val="002D56"/>
              </a:solidFill>
              <a:latin typeface="+mn-lt"/>
              <a:ea typeface="+mn-ea"/>
              <a:cs typeface="+mn-cs"/>
            </a:defRPr>
          </a:pPr>
          <a:endParaRPr lang="en-US"/>
        </a:p>
      </c:txPr>
    </c:title>
    <c:autoTitleDeleted val="0"/>
    <c:plotArea>
      <c:layout/>
      <c:lineChart>
        <c:grouping val="standard"/>
        <c:varyColors val="0"/>
        <c:ser>
          <c:idx val="0"/>
          <c:order val="0"/>
          <c:tx>
            <c:strRef>
              <c:f>Notes!$K$17</c:f>
              <c:strCache>
                <c:ptCount val="1"/>
                <c:pt idx="0">
                  <c:v>Year</c:v>
                </c:pt>
              </c:strCache>
            </c:strRef>
          </c:tx>
          <c:spPr>
            <a:ln w="28575" cap="rnd">
              <a:solidFill>
                <a:schemeClr val="accent1"/>
              </a:solidFill>
              <a:round/>
            </a:ln>
            <a:effectLst/>
          </c:spPr>
          <c:marker>
            <c:symbol val="none"/>
          </c:marker>
          <c:val>
            <c:numRef>
              <c:f>Notes!$K$18:$K$27</c:f>
              <c:numCache>
                <c:formatCode>General</c:formatCode>
                <c:ptCount val="10"/>
                <c:pt idx="0">
                  <c:v>1</c:v>
                </c:pt>
                <c:pt idx="1">
                  <c:v>2</c:v>
                </c:pt>
                <c:pt idx="2">
                  <c:v>3</c:v>
                </c:pt>
                <c:pt idx="3">
                  <c:v>4</c:v>
                </c:pt>
                <c:pt idx="4">
                  <c:v>5</c:v>
                </c:pt>
                <c:pt idx="5">
                  <c:v>6</c:v>
                </c:pt>
                <c:pt idx="6">
                  <c:v>7</c:v>
                </c:pt>
                <c:pt idx="7">
                  <c:v>8</c:v>
                </c:pt>
                <c:pt idx="8">
                  <c:v>9</c:v>
                </c:pt>
                <c:pt idx="9">
                  <c:v>10</c:v>
                </c:pt>
              </c:numCache>
            </c:numRef>
          </c:val>
          <c:smooth val="0"/>
          <c:extLst>
            <c:ext xmlns:c16="http://schemas.microsoft.com/office/drawing/2014/chart" uri="{C3380CC4-5D6E-409C-BE32-E72D297353CC}">
              <c16:uniqueId val="{00000000-82AF-494F-88FC-4E8FCC92670E}"/>
            </c:ext>
          </c:extLst>
        </c:ser>
        <c:ser>
          <c:idx val="1"/>
          <c:order val="1"/>
          <c:tx>
            <c:strRef>
              <c:f>Notes!$N$17</c:f>
              <c:strCache>
                <c:ptCount val="1"/>
                <c:pt idx="0">
                  <c:v>Net Flow</c:v>
                </c:pt>
              </c:strCache>
            </c:strRef>
          </c:tx>
          <c:spPr>
            <a:ln w="28575" cap="rnd">
              <a:solidFill>
                <a:srgbClr val="006F51"/>
              </a:solidFill>
              <a:round/>
            </a:ln>
            <a:effectLst/>
          </c:spPr>
          <c:marker>
            <c:symbol val="none"/>
          </c:marker>
          <c:val>
            <c:numRef>
              <c:f>Notes!$N$18:$N$27</c:f>
              <c:numCache>
                <c:formatCode>0.00</c:formatCode>
                <c:ptCount val="10"/>
                <c:pt idx="0">
                  <c:v>0</c:v>
                </c:pt>
                <c:pt idx="1">
                  <c:v>0</c:v>
                </c:pt>
                <c:pt idx="2">
                  <c:v>0</c:v>
                </c:pt>
                <c:pt idx="3">
                  <c:v>0</c:v>
                </c:pt>
                <c:pt idx="4">
                  <c:v>0</c:v>
                </c:pt>
                <c:pt idx="5">
                  <c:v>0</c:v>
                </c:pt>
                <c:pt idx="6">
                  <c:v>0</c:v>
                </c:pt>
                <c:pt idx="7">
                  <c:v>0</c:v>
                </c:pt>
                <c:pt idx="8">
                  <c:v>0</c:v>
                </c:pt>
                <c:pt idx="9">
                  <c:v>0</c:v>
                </c:pt>
              </c:numCache>
            </c:numRef>
          </c:val>
          <c:smooth val="0"/>
          <c:extLst>
            <c:ext xmlns:c16="http://schemas.microsoft.com/office/drawing/2014/chart" uri="{C3380CC4-5D6E-409C-BE32-E72D297353CC}">
              <c16:uniqueId val="{00000001-82AF-494F-88FC-4E8FCC92670E}"/>
            </c:ext>
          </c:extLst>
        </c:ser>
        <c:ser>
          <c:idx val="2"/>
          <c:order val="2"/>
          <c:tx>
            <c:strRef>
              <c:f>Notes!$O$17</c:f>
              <c:strCache>
                <c:ptCount val="1"/>
                <c:pt idx="0">
                  <c:v>Zero Line</c:v>
                </c:pt>
              </c:strCache>
            </c:strRef>
          </c:tx>
          <c:spPr>
            <a:ln w="28575" cap="rnd">
              <a:solidFill>
                <a:srgbClr val="002D56"/>
              </a:solidFill>
              <a:round/>
            </a:ln>
            <a:effectLst/>
          </c:spPr>
          <c:marker>
            <c:symbol val="none"/>
          </c:marker>
          <c:val>
            <c:numRef>
              <c:f>Notes!$O$18:$O$27</c:f>
              <c:numCache>
                <c:formatCode>General</c:formatCode>
                <c:ptCount val="10"/>
                <c:pt idx="0">
                  <c:v>0</c:v>
                </c:pt>
                <c:pt idx="1">
                  <c:v>0</c:v>
                </c:pt>
                <c:pt idx="2">
                  <c:v>0</c:v>
                </c:pt>
                <c:pt idx="3">
                  <c:v>0</c:v>
                </c:pt>
                <c:pt idx="4">
                  <c:v>0</c:v>
                </c:pt>
                <c:pt idx="5">
                  <c:v>0</c:v>
                </c:pt>
                <c:pt idx="6">
                  <c:v>0</c:v>
                </c:pt>
                <c:pt idx="7">
                  <c:v>0</c:v>
                </c:pt>
                <c:pt idx="8">
                  <c:v>0</c:v>
                </c:pt>
                <c:pt idx="9">
                  <c:v>0</c:v>
                </c:pt>
              </c:numCache>
            </c:numRef>
          </c:val>
          <c:smooth val="0"/>
          <c:extLst>
            <c:ext xmlns:c16="http://schemas.microsoft.com/office/drawing/2014/chart" uri="{C3380CC4-5D6E-409C-BE32-E72D297353CC}">
              <c16:uniqueId val="{00000002-82AF-494F-88FC-4E8FCC92670E}"/>
            </c:ext>
          </c:extLst>
        </c:ser>
        <c:dLbls>
          <c:showLegendKey val="0"/>
          <c:showVal val="0"/>
          <c:showCatName val="0"/>
          <c:showSerName val="0"/>
          <c:showPercent val="0"/>
          <c:showBubbleSize val="0"/>
        </c:dLbls>
        <c:hiLowLines>
          <c:spPr>
            <a:ln w="9525" cap="flat" cmpd="sng" algn="ctr">
              <a:solidFill>
                <a:srgbClr val="002D56"/>
              </a:solidFill>
              <a:round/>
            </a:ln>
            <a:effectLst/>
          </c:spPr>
        </c:hiLowLines>
        <c:smooth val="0"/>
        <c:axId val="535523360"/>
        <c:axId val="535523752"/>
      </c:lineChart>
      <c:catAx>
        <c:axId val="535523360"/>
        <c:scaling>
          <c:orientation val="minMax"/>
        </c:scaling>
        <c:delete val="0"/>
        <c:axPos val="b"/>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0" spcFirstLastPara="1" vertOverflow="ellipsis" vert="horz" wrap="square" anchor="ctr" anchorCtr="1"/>
              <a:lstStyle/>
              <a:p>
                <a:pPr>
                  <a:defRPr sz="1000" b="0" i="0" u="none" strike="noStrike" kern="1200" baseline="0">
                    <a:solidFill>
                      <a:srgbClr val="002D56"/>
                    </a:solidFill>
                    <a:latin typeface="+mn-lt"/>
                    <a:ea typeface="+mn-ea"/>
                    <a:cs typeface="+mn-cs"/>
                  </a:defRPr>
                </a:pPr>
                <a:r>
                  <a:rPr lang="en-US">
                    <a:solidFill>
                      <a:srgbClr val="002D56"/>
                    </a:solidFill>
                  </a:rPr>
                  <a:t>Years</a:t>
                </a:r>
              </a:p>
            </c:rich>
          </c:tx>
          <c:overlay val="0"/>
          <c:spPr>
            <a:noFill/>
            <a:ln>
              <a:noFill/>
            </a:ln>
            <a:effectLst/>
          </c:spPr>
          <c:txPr>
            <a:bodyPr rot="0" spcFirstLastPara="1" vertOverflow="ellipsis" vert="horz" wrap="square" anchor="ctr" anchorCtr="1"/>
            <a:lstStyle/>
            <a:p>
              <a:pPr>
                <a:defRPr sz="1000" b="0" i="0" u="none" strike="noStrike" kern="1200" baseline="0">
                  <a:solidFill>
                    <a:srgbClr val="002D56"/>
                  </a:solidFill>
                  <a:latin typeface="+mn-lt"/>
                  <a:ea typeface="+mn-ea"/>
                  <a:cs typeface="+mn-cs"/>
                </a:defRPr>
              </a:pPr>
              <a:endParaRPr lang="en-US"/>
            </a:p>
          </c:txPr>
        </c:title>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rgbClr val="002D56"/>
                </a:solidFill>
                <a:latin typeface="+mn-lt"/>
                <a:ea typeface="+mn-ea"/>
                <a:cs typeface="+mn-cs"/>
              </a:defRPr>
            </a:pPr>
            <a:endParaRPr lang="en-US"/>
          </a:p>
        </c:txPr>
        <c:crossAx val="535523752"/>
        <c:crosses val="autoZero"/>
        <c:auto val="1"/>
        <c:lblAlgn val="ctr"/>
        <c:lblOffset val="100"/>
        <c:noMultiLvlLbl val="0"/>
      </c:catAx>
      <c:valAx>
        <c:axId val="535523752"/>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5400000" spcFirstLastPara="1" vertOverflow="ellipsis" vert="horz" wrap="square" anchor="ctr" anchorCtr="1"/>
              <a:lstStyle/>
              <a:p>
                <a:pPr>
                  <a:defRPr sz="1000" b="0" i="0" u="none" strike="noStrike" kern="1200" baseline="0">
                    <a:solidFill>
                      <a:srgbClr val="002D56"/>
                    </a:solidFill>
                    <a:latin typeface="+mn-lt"/>
                    <a:ea typeface="+mn-ea"/>
                    <a:cs typeface="+mn-cs"/>
                  </a:defRPr>
                </a:pPr>
                <a:r>
                  <a:rPr lang="en-US">
                    <a:solidFill>
                      <a:srgbClr val="002D56"/>
                    </a:solidFill>
                  </a:rPr>
                  <a:t>Cumulative Cash Flow (Dollars)</a:t>
                </a:r>
              </a:p>
            </c:rich>
          </c:tx>
          <c:overlay val="0"/>
          <c:spPr>
            <a:noFill/>
            <a:ln>
              <a:noFill/>
            </a:ln>
            <a:effectLst/>
          </c:spPr>
          <c:txPr>
            <a:bodyPr rot="-5400000" spcFirstLastPara="1" vertOverflow="ellipsis" vert="horz" wrap="square" anchor="ctr" anchorCtr="1"/>
            <a:lstStyle/>
            <a:p>
              <a:pPr>
                <a:defRPr sz="1000" b="0" i="0" u="none" strike="noStrike" kern="1200" baseline="0">
                  <a:solidFill>
                    <a:srgbClr val="002D56"/>
                  </a:solidFill>
                  <a:latin typeface="+mn-lt"/>
                  <a:ea typeface="+mn-ea"/>
                  <a:cs typeface="+mn-cs"/>
                </a:defRPr>
              </a:pPr>
              <a:endParaRPr lang="en-US"/>
            </a:p>
          </c:tx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2D56"/>
                </a:solidFill>
                <a:latin typeface="+mn-lt"/>
                <a:ea typeface="+mn-ea"/>
                <a:cs typeface="+mn-cs"/>
              </a:defRPr>
            </a:pPr>
            <a:endParaRPr lang="en-US"/>
          </a:p>
        </c:txPr>
        <c:crossAx val="535523360"/>
        <c:crosses val="autoZero"/>
        <c:crossBetween val="between"/>
      </c:valAx>
      <c:spPr>
        <a:noFill/>
        <a:ln>
          <a:noFill/>
        </a:ln>
        <a:effectLst/>
      </c:spPr>
    </c:plotArea>
    <c:legend>
      <c:legendPos val="r"/>
      <c:legendEntry>
        <c:idx val="0"/>
        <c:delete val="1"/>
      </c:legendEntry>
      <c:layout>
        <c:manualLayout>
          <c:xMode val="edge"/>
          <c:yMode val="edge"/>
          <c:x val="0.79997509363965869"/>
          <c:y val="0.81761516406547052"/>
          <c:w val="0.18546179511101449"/>
          <c:h val="0.1620010930390946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Energy System</a:t>
            </a:r>
            <a:r>
              <a:rPr lang="en-US" baseline="0"/>
              <a:t> Costs</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2"/>
          <c:order val="2"/>
          <c:tx>
            <c:strRef>
              <c:f>Notes!$D$2</c:f>
              <c:strCache>
                <c:ptCount val="1"/>
                <c:pt idx="0">
                  <c:v>Cost</c:v>
                </c:pt>
              </c:strCache>
            </c:strRef>
          </c:tx>
          <c:spPr>
            <a:solidFill>
              <a:schemeClr val="accent3"/>
            </a:solidFill>
            <a:ln>
              <a:noFill/>
            </a:ln>
            <a:effectLst/>
          </c:spPr>
          <c:invertIfNegative val="0"/>
          <c:cat>
            <c:strRef>
              <c:f>Notes!$A$3:$A$5</c:f>
              <c:strCache>
                <c:ptCount val="3"/>
                <c:pt idx="0">
                  <c:v>Annual Cost of Waiting</c:v>
                </c:pt>
                <c:pt idx="1">
                  <c:v>Annual Cost after Retrofit</c:v>
                </c:pt>
                <c:pt idx="2">
                  <c:v>Annual Cost before Retrofit</c:v>
                </c:pt>
              </c:strCache>
            </c:strRef>
          </c:cat>
          <c:val>
            <c:numRef>
              <c:f>Notes!$D$3:$D$5</c:f>
              <c:numCache>
                <c:formatCode>General</c:formatCode>
                <c:ptCount val="3"/>
                <c:pt idx="0" formatCode="0.00">
                  <c:v>0</c:v>
                </c:pt>
                <c:pt idx="1">
                  <c:v>0</c:v>
                </c:pt>
                <c:pt idx="2" formatCode="0.00">
                  <c:v>0</c:v>
                </c:pt>
              </c:numCache>
            </c:numRef>
          </c:val>
          <c:extLst>
            <c:ext xmlns:c16="http://schemas.microsoft.com/office/drawing/2014/chart" uri="{C3380CC4-5D6E-409C-BE32-E72D297353CC}">
              <c16:uniqueId val="{00000002-33C1-45BB-A873-B79ADBA3277F}"/>
            </c:ext>
          </c:extLst>
        </c:ser>
        <c:dLbls>
          <c:showLegendKey val="0"/>
          <c:showVal val="0"/>
          <c:showCatName val="0"/>
          <c:showSerName val="0"/>
          <c:showPercent val="0"/>
          <c:showBubbleSize val="0"/>
        </c:dLbls>
        <c:gapWidth val="182"/>
        <c:axId val="410702040"/>
        <c:axId val="410702432"/>
        <c:extLst>
          <c:ext xmlns:c15="http://schemas.microsoft.com/office/drawing/2012/chart" uri="{02D57815-91ED-43cb-92C2-25804820EDAC}">
            <c15:filteredBarSeries>
              <c15:ser>
                <c:idx val="0"/>
                <c:order val="0"/>
                <c:tx>
                  <c:strRef>
                    <c:extLst>
                      <c:ext uri="{02D57815-91ED-43cb-92C2-25804820EDAC}">
                        <c15:formulaRef>
                          <c15:sqref>Notes!$B$2</c15:sqref>
                        </c15:formulaRef>
                      </c:ext>
                    </c:extLst>
                    <c:strCache>
                      <c:ptCount val="1"/>
                    </c:strCache>
                  </c:strRef>
                </c:tx>
                <c:spPr>
                  <a:solidFill>
                    <a:schemeClr val="accent1"/>
                  </a:solidFill>
                  <a:ln>
                    <a:noFill/>
                  </a:ln>
                  <a:effectLst/>
                </c:spPr>
                <c:invertIfNegative val="0"/>
                <c:cat>
                  <c:strRef>
                    <c:extLst>
                      <c:ext uri="{02D57815-91ED-43cb-92C2-25804820EDAC}">
                        <c15:formulaRef>
                          <c15:sqref>Notes!$A$3:$A$5</c15:sqref>
                        </c15:formulaRef>
                      </c:ext>
                    </c:extLst>
                    <c:strCache>
                      <c:ptCount val="3"/>
                      <c:pt idx="0">
                        <c:v>Annual Cost of Waiting</c:v>
                      </c:pt>
                      <c:pt idx="1">
                        <c:v>Annual Cost after Retrofit</c:v>
                      </c:pt>
                      <c:pt idx="2">
                        <c:v>Annual Cost before Retrofit</c:v>
                      </c:pt>
                    </c:strCache>
                  </c:strRef>
                </c:cat>
                <c:val>
                  <c:numRef>
                    <c:extLst>
                      <c:ext uri="{02D57815-91ED-43cb-92C2-25804820EDAC}">
                        <c15:formulaRef>
                          <c15:sqref>Notes!$B$3:$B$5</c15:sqref>
                        </c15:formulaRef>
                      </c:ext>
                    </c:extLst>
                    <c:numCache>
                      <c:formatCode>General</c:formatCode>
                      <c:ptCount val="3"/>
                    </c:numCache>
                  </c:numRef>
                </c:val>
                <c:extLst>
                  <c:ext xmlns:c16="http://schemas.microsoft.com/office/drawing/2014/chart" uri="{C3380CC4-5D6E-409C-BE32-E72D297353CC}">
                    <c16:uniqueId val="{00000000-33C1-45BB-A873-B79ADBA3277F}"/>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Notes!$C$2</c15:sqref>
                        </c15:formulaRef>
                      </c:ext>
                    </c:extLst>
                    <c:strCache>
                      <c:ptCount val="1"/>
                    </c:strCache>
                  </c:strRef>
                </c:tx>
                <c:spPr>
                  <a:solidFill>
                    <a:schemeClr val="accent2"/>
                  </a:solidFill>
                  <a:ln>
                    <a:noFill/>
                  </a:ln>
                  <a:effectLst/>
                </c:spPr>
                <c:invertIfNegative val="0"/>
                <c:cat>
                  <c:strRef>
                    <c:extLst xmlns:c15="http://schemas.microsoft.com/office/drawing/2012/chart">
                      <c:ext xmlns:c15="http://schemas.microsoft.com/office/drawing/2012/chart" uri="{02D57815-91ED-43cb-92C2-25804820EDAC}">
                        <c15:formulaRef>
                          <c15:sqref>Notes!$A$3:$A$5</c15:sqref>
                        </c15:formulaRef>
                      </c:ext>
                    </c:extLst>
                    <c:strCache>
                      <c:ptCount val="3"/>
                      <c:pt idx="0">
                        <c:v>Annual Cost of Waiting</c:v>
                      </c:pt>
                      <c:pt idx="1">
                        <c:v>Annual Cost after Retrofit</c:v>
                      </c:pt>
                      <c:pt idx="2">
                        <c:v>Annual Cost before Retrofit</c:v>
                      </c:pt>
                    </c:strCache>
                  </c:strRef>
                </c:cat>
                <c:val>
                  <c:numRef>
                    <c:extLst xmlns:c15="http://schemas.microsoft.com/office/drawing/2012/chart">
                      <c:ext xmlns:c15="http://schemas.microsoft.com/office/drawing/2012/chart" uri="{02D57815-91ED-43cb-92C2-25804820EDAC}">
                        <c15:formulaRef>
                          <c15:sqref>Notes!$C$3:$C$5</c15:sqref>
                        </c15:formulaRef>
                      </c:ext>
                    </c:extLst>
                    <c:numCache>
                      <c:formatCode>General</c:formatCode>
                      <c:ptCount val="3"/>
                    </c:numCache>
                  </c:numRef>
                </c:val>
                <c:extLst xmlns:c15="http://schemas.microsoft.com/office/drawing/2012/chart">
                  <c:ext xmlns:c16="http://schemas.microsoft.com/office/drawing/2014/chart" uri="{C3380CC4-5D6E-409C-BE32-E72D297353CC}">
                    <c16:uniqueId val="{00000001-33C1-45BB-A873-B79ADBA3277F}"/>
                  </c:ext>
                </c:extLst>
              </c15:ser>
            </c15:filteredBarSeries>
          </c:ext>
        </c:extLst>
      </c:barChart>
      <c:catAx>
        <c:axId val="410702040"/>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10702432"/>
        <c:crosses val="autoZero"/>
        <c:auto val="1"/>
        <c:lblAlgn val="ctr"/>
        <c:lblOffset val="100"/>
        <c:noMultiLvlLbl val="0"/>
      </c:catAx>
      <c:valAx>
        <c:axId val="410702432"/>
        <c:scaling>
          <c:orientation val="minMax"/>
        </c:scaling>
        <c:delete val="0"/>
        <c:axPos val="b"/>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1070204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15-Year Cash Flow</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Notes!$G$27</c:f>
              <c:strCache>
                <c:ptCount val="1"/>
                <c:pt idx="0">
                  <c:v>Cash Flow</c:v>
                </c:pt>
              </c:strCache>
            </c:strRef>
          </c:tx>
          <c:spPr>
            <a:solidFill>
              <a:schemeClr val="accent1"/>
            </a:solidFill>
            <a:ln>
              <a:noFill/>
            </a:ln>
            <a:effectLst/>
          </c:spPr>
          <c:invertIfNegative val="0"/>
          <c:cat>
            <c:numRef>
              <c:f>Notes!$F$28:$F$31</c:f>
              <c:numCache>
                <c:formatCode>General</c:formatCode>
                <c:ptCount val="4"/>
                <c:pt idx="0">
                  <c:v>1</c:v>
                </c:pt>
                <c:pt idx="1">
                  <c:v>5</c:v>
                </c:pt>
                <c:pt idx="2">
                  <c:v>10</c:v>
                </c:pt>
                <c:pt idx="3">
                  <c:v>15</c:v>
                </c:pt>
              </c:numCache>
            </c:numRef>
          </c:cat>
          <c:val>
            <c:numRef>
              <c:f>Notes!$G$28:$G$31</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0-465A-406F-98F7-7DC367A6B388}"/>
            </c:ext>
          </c:extLst>
        </c:ser>
        <c:dLbls>
          <c:showLegendKey val="0"/>
          <c:showVal val="0"/>
          <c:showCatName val="0"/>
          <c:showSerName val="0"/>
          <c:showPercent val="0"/>
          <c:showBubbleSize val="0"/>
        </c:dLbls>
        <c:gapWidth val="219"/>
        <c:overlap val="-27"/>
        <c:axId val="410703216"/>
        <c:axId val="727067096"/>
      </c:barChart>
      <c:catAx>
        <c:axId val="410703216"/>
        <c:scaling>
          <c:orientation val="minMax"/>
        </c:scaling>
        <c:delete val="0"/>
        <c:axPos val="b"/>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27067096"/>
        <c:crosses val="autoZero"/>
        <c:auto val="1"/>
        <c:lblAlgn val="ctr"/>
        <c:lblOffset val="100"/>
        <c:noMultiLvlLbl val="0"/>
      </c:catAx>
      <c:valAx>
        <c:axId val="727067096"/>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1070321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rgbClr val="002D56"/>
                </a:solidFill>
                <a:latin typeface="+mn-lt"/>
                <a:ea typeface="+mn-ea"/>
                <a:cs typeface="+mn-cs"/>
              </a:defRPr>
            </a:pPr>
            <a:r>
              <a:rPr lang="en-US">
                <a:solidFill>
                  <a:srgbClr val="002D56"/>
                </a:solidFill>
              </a:rPr>
              <a:t>Simple Payback Chart</a:t>
            </a:r>
          </a:p>
        </c:rich>
      </c:tx>
      <c:overlay val="0"/>
      <c:spPr>
        <a:noFill/>
        <a:ln>
          <a:noFill/>
        </a:ln>
        <a:effectLst/>
      </c:spPr>
      <c:txPr>
        <a:bodyPr rot="0" spcFirstLastPara="1" vertOverflow="ellipsis" vert="horz" wrap="square" anchor="ctr" anchorCtr="1"/>
        <a:lstStyle/>
        <a:p>
          <a:pPr>
            <a:defRPr sz="1400" b="0" i="0" u="none" strike="noStrike" kern="1200" spc="0" baseline="0">
              <a:solidFill>
                <a:srgbClr val="002D56"/>
              </a:solidFill>
              <a:latin typeface="+mn-lt"/>
              <a:ea typeface="+mn-ea"/>
              <a:cs typeface="+mn-cs"/>
            </a:defRPr>
          </a:pPr>
          <a:endParaRPr lang="en-US"/>
        </a:p>
      </c:txPr>
    </c:title>
    <c:autoTitleDeleted val="0"/>
    <c:plotArea>
      <c:layout/>
      <c:lineChart>
        <c:grouping val="standard"/>
        <c:varyColors val="0"/>
        <c:ser>
          <c:idx val="0"/>
          <c:order val="0"/>
          <c:tx>
            <c:strRef>
              <c:f>Notes!$K$17</c:f>
              <c:strCache>
                <c:ptCount val="1"/>
                <c:pt idx="0">
                  <c:v>Year</c:v>
                </c:pt>
              </c:strCache>
            </c:strRef>
          </c:tx>
          <c:spPr>
            <a:ln w="28575" cap="rnd">
              <a:solidFill>
                <a:schemeClr val="accent1"/>
              </a:solidFill>
              <a:round/>
            </a:ln>
            <a:effectLst/>
          </c:spPr>
          <c:marker>
            <c:symbol val="none"/>
          </c:marker>
          <c:val>
            <c:numRef>
              <c:f>Notes!$K$18:$K$27</c:f>
              <c:numCache>
                <c:formatCode>General</c:formatCode>
                <c:ptCount val="10"/>
                <c:pt idx="0">
                  <c:v>1</c:v>
                </c:pt>
                <c:pt idx="1">
                  <c:v>2</c:v>
                </c:pt>
                <c:pt idx="2">
                  <c:v>3</c:v>
                </c:pt>
                <c:pt idx="3">
                  <c:v>4</c:v>
                </c:pt>
                <c:pt idx="4">
                  <c:v>5</c:v>
                </c:pt>
                <c:pt idx="5">
                  <c:v>6</c:v>
                </c:pt>
                <c:pt idx="6">
                  <c:v>7</c:v>
                </c:pt>
                <c:pt idx="7">
                  <c:v>8</c:v>
                </c:pt>
                <c:pt idx="8">
                  <c:v>9</c:v>
                </c:pt>
                <c:pt idx="9">
                  <c:v>10</c:v>
                </c:pt>
              </c:numCache>
            </c:numRef>
          </c:val>
          <c:smooth val="0"/>
          <c:extLst>
            <c:ext xmlns:c16="http://schemas.microsoft.com/office/drawing/2014/chart" uri="{C3380CC4-5D6E-409C-BE32-E72D297353CC}">
              <c16:uniqueId val="{00000000-3971-40DC-9C62-B5294EF1CBD5}"/>
            </c:ext>
          </c:extLst>
        </c:ser>
        <c:ser>
          <c:idx val="1"/>
          <c:order val="1"/>
          <c:tx>
            <c:strRef>
              <c:f>Notes!$N$17</c:f>
              <c:strCache>
                <c:ptCount val="1"/>
                <c:pt idx="0">
                  <c:v>Net Flow</c:v>
                </c:pt>
              </c:strCache>
            </c:strRef>
          </c:tx>
          <c:spPr>
            <a:ln w="28575" cap="rnd">
              <a:solidFill>
                <a:srgbClr val="006F51"/>
              </a:solidFill>
              <a:round/>
            </a:ln>
            <a:effectLst/>
          </c:spPr>
          <c:marker>
            <c:symbol val="none"/>
          </c:marker>
          <c:val>
            <c:numRef>
              <c:f>Notes!$N$18:$N$27</c:f>
              <c:numCache>
                <c:formatCode>0.00</c:formatCode>
                <c:ptCount val="10"/>
                <c:pt idx="0">
                  <c:v>0</c:v>
                </c:pt>
                <c:pt idx="1">
                  <c:v>0</c:v>
                </c:pt>
                <c:pt idx="2">
                  <c:v>0</c:v>
                </c:pt>
                <c:pt idx="3">
                  <c:v>0</c:v>
                </c:pt>
                <c:pt idx="4">
                  <c:v>0</c:v>
                </c:pt>
                <c:pt idx="5">
                  <c:v>0</c:v>
                </c:pt>
                <c:pt idx="6">
                  <c:v>0</c:v>
                </c:pt>
                <c:pt idx="7">
                  <c:v>0</c:v>
                </c:pt>
                <c:pt idx="8">
                  <c:v>0</c:v>
                </c:pt>
                <c:pt idx="9">
                  <c:v>0</c:v>
                </c:pt>
              </c:numCache>
            </c:numRef>
          </c:val>
          <c:smooth val="0"/>
          <c:extLst>
            <c:ext xmlns:c16="http://schemas.microsoft.com/office/drawing/2014/chart" uri="{C3380CC4-5D6E-409C-BE32-E72D297353CC}">
              <c16:uniqueId val="{00000001-3971-40DC-9C62-B5294EF1CBD5}"/>
            </c:ext>
          </c:extLst>
        </c:ser>
        <c:ser>
          <c:idx val="2"/>
          <c:order val="2"/>
          <c:tx>
            <c:strRef>
              <c:f>Notes!$O$17</c:f>
              <c:strCache>
                <c:ptCount val="1"/>
                <c:pt idx="0">
                  <c:v>Zero Line</c:v>
                </c:pt>
              </c:strCache>
            </c:strRef>
          </c:tx>
          <c:spPr>
            <a:ln w="28575" cap="rnd">
              <a:solidFill>
                <a:srgbClr val="002D56"/>
              </a:solidFill>
              <a:round/>
            </a:ln>
            <a:effectLst/>
          </c:spPr>
          <c:marker>
            <c:symbol val="none"/>
          </c:marker>
          <c:val>
            <c:numRef>
              <c:f>Notes!$O$18:$O$27</c:f>
              <c:numCache>
                <c:formatCode>General</c:formatCode>
                <c:ptCount val="10"/>
                <c:pt idx="0">
                  <c:v>0</c:v>
                </c:pt>
                <c:pt idx="1">
                  <c:v>0</c:v>
                </c:pt>
                <c:pt idx="2">
                  <c:v>0</c:v>
                </c:pt>
                <c:pt idx="3">
                  <c:v>0</c:v>
                </c:pt>
                <c:pt idx="4">
                  <c:v>0</c:v>
                </c:pt>
                <c:pt idx="5">
                  <c:v>0</c:v>
                </c:pt>
                <c:pt idx="6">
                  <c:v>0</c:v>
                </c:pt>
                <c:pt idx="7">
                  <c:v>0</c:v>
                </c:pt>
                <c:pt idx="8">
                  <c:v>0</c:v>
                </c:pt>
                <c:pt idx="9">
                  <c:v>0</c:v>
                </c:pt>
              </c:numCache>
            </c:numRef>
          </c:val>
          <c:smooth val="0"/>
          <c:extLst>
            <c:ext xmlns:c16="http://schemas.microsoft.com/office/drawing/2014/chart" uri="{C3380CC4-5D6E-409C-BE32-E72D297353CC}">
              <c16:uniqueId val="{00000002-3971-40DC-9C62-B5294EF1CBD5}"/>
            </c:ext>
          </c:extLst>
        </c:ser>
        <c:dLbls>
          <c:showLegendKey val="0"/>
          <c:showVal val="0"/>
          <c:showCatName val="0"/>
          <c:showSerName val="0"/>
          <c:showPercent val="0"/>
          <c:showBubbleSize val="0"/>
        </c:dLbls>
        <c:hiLowLines>
          <c:spPr>
            <a:ln w="9525" cap="flat" cmpd="sng" algn="ctr">
              <a:solidFill>
                <a:srgbClr val="002D56"/>
              </a:solidFill>
              <a:round/>
            </a:ln>
            <a:effectLst/>
          </c:spPr>
        </c:hiLowLines>
        <c:smooth val="0"/>
        <c:axId val="727067880"/>
        <c:axId val="727068272"/>
      </c:lineChart>
      <c:catAx>
        <c:axId val="727067880"/>
        <c:scaling>
          <c:orientation val="minMax"/>
        </c:scaling>
        <c:delete val="0"/>
        <c:axPos val="b"/>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0" spcFirstLastPara="1" vertOverflow="ellipsis" vert="horz" wrap="square" anchor="ctr" anchorCtr="1"/>
              <a:lstStyle/>
              <a:p>
                <a:pPr>
                  <a:defRPr sz="1000" b="0" i="0" u="none" strike="noStrike" kern="1200" baseline="0">
                    <a:solidFill>
                      <a:srgbClr val="002D56"/>
                    </a:solidFill>
                    <a:latin typeface="+mn-lt"/>
                    <a:ea typeface="+mn-ea"/>
                    <a:cs typeface="+mn-cs"/>
                  </a:defRPr>
                </a:pPr>
                <a:r>
                  <a:rPr lang="en-US">
                    <a:solidFill>
                      <a:srgbClr val="002D56"/>
                    </a:solidFill>
                  </a:rPr>
                  <a:t>Years</a:t>
                </a:r>
              </a:p>
            </c:rich>
          </c:tx>
          <c:overlay val="0"/>
          <c:spPr>
            <a:noFill/>
            <a:ln>
              <a:noFill/>
            </a:ln>
            <a:effectLst/>
          </c:spPr>
          <c:txPr>
            <a:bodyPr rot="0" spcFirstLastPara="1" vertOverflow="ellipsis" vert="horz" wrap="square" anchor="ctr" anchorCtr="1"/>
            <a:lstStyle/>
            <a:p>
              <a:pPr>
                <a:defRPr sz="1000" b="0" i="0" u="none" strike="noStrike" kern="1200" baseline="0">
                  <a:solidFill>
                    <a:srgbClr val="002D56"/>
                  </a:solidFill>
                  <a:latin typeface="+mn-lt"/>
                  <a:ea typeface="+mn-ea"/>
                  <a:cs typeface="+mn-cs"/>
                </a:defRPr>
              </a:pPr>
              <a:endParaRPr lang="en-US"/>
            </a:p>
          </c:txPr>
        </c:title>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rgbClr val="002D56"/>
                </a:solidFill>
                <a:latin typeface="+mn-lt"/>
                <a:ea typeface="+mn-ea"/>
                <a:cs typeface="+mn-cs"/>
              </a:defRPr>
            </a:pPr>
            <a:endParaRPr lang="en-US"/>
          </a:p>
        </c:txPr>
        <c:crossAx val="727068272"/>
        <c:crosses val="autoZero"/>
        <c:auto val="1"/>
        <c:lblAlgn val="ctr"/>
        <c:lblOffset val="100"/>
        <c:noMultiLvlLbl val="0"/>
      </c:catAx>
      <c:valAx>
        <c:axId val="727068272"/>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5400000" spcFirstLastPara="1" vertOverflow="ellipsis" vert="horz" wrap="square" anchor="ctr" anchorCtr="1"/>
              <a:lstStyle/>
              <a:p>
                <a:pPr>
                  <a:defRPr sz="1000" b="0" i="0" u="none" strike="noStrike" kern="1200" baseline="0">
                    <a:solidFill>
                      <a:srgbClr val="002D56"/>
                    </a:solidFill>
                    <a:latin typeface="+mn-lt"/>
                    <a:ea typeface="+mn-ea"/>
                    <a:cs typeface="+mn-cs"/>
                  </a:defRPr>
                </a:pPr>
                <a:r>
                  <a:rPr lang="en-US">
                    <a:solidFill>
                      <a:srgbClr val="002D56"/>
                    </a:solidFill>
                  </a:rPr>
                  <a:t>Cumulative Cash Flow (Dollars)</a:t>
                </a:r>
              </a:p>
            </c:rich>
          </c:tx>
          <c:overlay val="0"/>
          <c:spPr>
            <a:noFill/>
            <a:ln>
              <a:noFill/>
            </a:ln>
            <a:effectLst/>
          </c:spPr>
          <c:txPr>
            <a:bodyPr rot="-5400000" spcFirstLastPara="1" vertOverflow="ellipsis" vert="horz" wrap="square" anchor="ctr" anchorCtr="1"/>
            <a:lstStyle/>
            <a:p>
              <a:pPr>
                <a:defRPr sz="1000" b="0" i="0" u="none" strike="noStrike" kern="1200" baseline="0">
                  <a:solidFill>
                    <a:srgbClr val="002D56"/>
                  </a:solidFill>
                  <a:latin typeface="+mn-lt"/>
                  <a:ea typeface="+mn-ea"/>
                  <a:cs typeface="+mn-cs"/>
                </a:defRPr>
              </a:pPr>
              <a:endParaRPr lang="en-US"/>
            </a:p>
          </c:tx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2D56"/>
                </a:solidFill>
                <a:latin typeface="+mn-lt"/>
                <a:ea typeface="+mn-ea"/>
                <a:cs typeface="+mn-cs"/>
              </a:defRPr>
            </a:pPr>
            <a:endParaRPr lang="en-US"/>
          </a:p>
        </c:txPr>
        <c:crossAx val="727067880"/>
        <c:crosses val="autoZero"/>
        <c:crossBetween val="between"/>
      </c:valAx>
      <c:spPr>
        <a:noFill/>
        <a:ln>
          <a:noFill/>
        </a:ln>
        <a:effectLst/>
      </c:spPr>
    </c:plotArea>
    <c:legend>
      <c:legendPos val="r"/>
      <c:legendEntry>
        <c:idx val="0"/>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CheckBox" fmlaLink="DJ23" noThreeD="1"/>
</file>

<file path=xl/ctrlProps/ctrlProp10.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2.xml><?xml version="1.0" encoding="utf-8"?>
<formControlPr xmlns="http://schemas.microsoft.com/office/spreadsheetml/2009/9/main" objectType="CheckBox" fmlaLink="DJ25" noThreeD="1"/>
</file>

<file path=xl/ctrlProps/ctrlProp3.xml><?xml version="1.0" encoding="utf-8"?>
<formControlPr xmlns="http://schemas.microsoft.com/office/spreadsheetml/2009/9/main" objectType="CheckBox" fmlaLink="DJ27" noThreeD="1"/>
</file>

<file path=xl/ctrlProps/ctrlProp4.xml><?xml version="1.0" encoding="utf-8"?>
<formControlPr xmlns="http://schemas.microsoft.com/office/spreadsheetml/2009/9/main" objectType="CheckBox" fmlaLink="DJ29" noThreeD="1"/>
</file>

<file path=xl/ctrlProps/ctrlProp5.xml><?xml version="1.0" encoding="utf-8"?>
<formControlPr xmlns="http://schemas.microsoft.com/office/spreadsheetml/2009/9/main" objectType="CheckBox" fmlaLink="DJ31" noThreeD="1"/>
</file>

<file path=xl/ctrlProps/ctrlProp6.xml><?xml version="1.0" encoding="utf-8"?>
<formControlPr xmlns="http://schemas.microsoft.com/office/spreadsheetml/2009/9/main" objectType="CheckBox" fmlaLink="DJ33" noThreeD="1"/>
</file>

<file path=xl/ctrlProps/ctrlProp7.xml><?xml version="1.0" encoding="utf-8"?>
<formControlPr xmlns="http://schemas.microsoft.com/office/spreadsheetml/2009/9/main" objectType="CheckBox" fmlaLink="DJ35" noThreeD="1"/>
</file>

<file path=xl/ctrlProps/ctrlProp8.xml><?xml version="1.0" encoding="utf-8"?>
<formControlPr xmlns="http://schemas.microsoft.com/office/spreadsheetml/2009/9/main" objectType="CheckBox" fmlaLink="DJ21" noThreeD="1"/>
</file>

<file path=xl/ctrlProps/ctrlProp9.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8" Type="http://schemas.openxmlformats.org/officeDocument/2006/relationships/image" Target="../media/image7.png"/><Relationship Id="rId3" Type="http://schemas.openxmlformats.org/officeDocument/2006/relationships/image" Target="../media/image3.png"/><Relationship Id="rId7" Type="http://schemas.openxmlformats.org/officeDocument/2006/relationships/image" Target="../media/image6.png"/><Relationship Id="rId2" Type="http://schemas.openxmlformats.org/officeDocument/2006/relationships/image" Target="../media/image2.png"/><Relationship Id="rId1" Type="http://schemas.openxmlformats.org/officeDocument/2006/relationships/image" Target="../media/image1.jpeg"/><Relationship Id="rId6" Type="http://schemas.openxmlformats.org/officeDocument/2006/relationships/image" Target="../media/image5.png"/><Relationship Id="rId11" Type="http://schemas.openxmlformats.org/officeDocument/2006/relationships/image" Target="../media/image9.png"/><Relationship Id="rId5" Type="http://schemas.openxmlformats.org/officeDocument/2006/relationships/image" Target="../media/image4.png"/><Relationship Id="rId10" Type="http://schemas.openxmlformats.org/officeDocument/2006/relationships/image" Target="../media/image10.svg"/><Relationship Id="rId4" Type="http://schemas.openxmlformats.org/officeDocument/2006/relationships/image" Target="../media/image4.svg"/><Relationship Id="rId9" Type="http://schemas.openxmlformats.org/officeDocument/2006/relationships/image" Target="../media/image8.png"/></Relationships>
</file>

<file path=xl/drawings/_rels/drawing10.xml.rels><?xml version="1.0" encoding="UTF-8" standalone="yes"?>
<Relationships xmlns="http://schemas.openxmlformats.org/package/2006/relationships"><Relationship Id="rId3" Type="http://schemas.openxmlformats.org/officeDocument/2006/relationships/image" Target="../media/image48.png"/><Relationship Id="rId2" Type="http://schemas.openxmlformats.org/officeDocument/2006/relationships/image" Target="../media/image47.png"/><Relationship Id="rId1" Type="http://schemas.openxmlformats.org/officeDocument/2006/relationships/image" Target="../media/image46.png"/><Relationship Id="rId6" Type="http://schemas.openxmlformats.org/officeDocument/2006/relationships/image" Target="../media/image51.png"/><Relationship Id="rId5" Type="http://schemas.openxmlformats.org/officeDocument/2006/relationships/image" Target="../media/image50.png"/><Relationship Id="rId4" Type="http://schemas.openxmlformats.org/officeDocument/2006/relationships/image" Target="../media/image49.png"/></Relationships>
</file>

<file path=xl/drawings/_rels/drawing11.xml.rels><?xml version="1.0" encoding="UTF-8" standalone="yes"?>
<Relationships xmlns="http://schemas.openxmlformats.org/package/2006/relationships"><Relationship Id="rId1" Type="http://schemas.openxmlformats.org/officeDocument/2006/relationships/image" Target="../media/image52.png"/></Relationships>
</file>

<file path=xl/drawings/_rels/drawing12.xml.rels><?xml version="1.0" encoding="UTF-8" standalone="yes"?>
<Relationships xmlns="http://schemas.openxmlformats.org/package/2006/relationships"><Relationship Id="rId1" Type="http://schemas.openxmlformats.org/officeDocument/2006/relationships/image" Target="../media/image53.jpeg"/></Relationships>
</file>

<file path=xl/drawings/_rels/drawing13.xml.rels><?xml version="1.0" encoding="UTF-8" standalone="yes"?>
<Relationships xmlns="http://schemas.openxmlformats.org/package/2006/relationships"><Relationship Id="rId3" Type="http://schemas.openxmlformats.org/officeDocument/2006/relationships/image" Target="../media/image55.png"/><Relationship Id="rId2" Type="http://schemas.openxmlformats.org/officeDocument/2006/relationships/image" Target="../media/image2.png"/><Relationship Id="rId1" Type="http://schemas.openxmlformats.org/officeDocument/2006/relationships/image" Target="../media/image54.jpeg"/><Relationship Id="rId5" Type="http://schemas.openxmlformats.org/officeDocument/2006/relationships/chart" Target="../charts/chart2.xml"/><Relationship Id="rId4" Type="http://schemas.openxmlformats.org/officeDocument/2006/relationships/chart" Target="../charts/chart1.xml"/></Relationships>
</file>

<file path=xl/drawings/_rels/drawing14.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chart" Target="../charts/chart4.xml"/><Relationship Id="rId1" Type="http://schemas.openxmlformats.org/officeDocument/2006/relationships/chart" Target="../charts/chart3.xml"/></Relationships>
</file>

<file path=xl/drawings/_rels/drawing2.xml.rels><?xml version="1.0" encoding="UTF-8" standalone="yes"?>
<Relationships xmlns="http://schemas.openxmlformats.org/package/2006/relationships"><Relationship Id="rId8" Type="http://schemas.openxmlformats.org/officeDocument/2006/relationships/image" Target="../media/image15.png"/><Relationship Id="rId3" Type="http://schemas.openxmlformats.org/officeDocument/2006/relationships/image" Target="../media/image10.png"/><Relationship Id="rId7" Type="http://schemas.openxmlformats.org/officeDocument/2006/relationships/image" Target="../media/image14.png"/><Relationship Id="rId2" Type="http://schemas.openxmlformats.org/officeDocument/2006/relationships/image" Target="../media/image2.png"/><Relationship Id="rId1" Type="http://schemas.openxmlformats.org/officeDocument/2006/relationships/image" Target="../media/image1.jpeg"/><Relationship Id="rId6" Type="http://schemas.openxmlformats.org/officeDocument/2006/relationships/image" Target="../media/image13.png"/><Relationship Id="rId5" Type="http://schemas.openxmlformats.org/officeDocument/2006/relationships/image" Target="../media/image12.png"/><Relationship Id="rId4" Type="http://schemas.openxmlformats.org/officeDocument/2006/relationships/image" Target="../media/image11.png"/></Relationships>
</file>

<file path=xl/drawings/_rels/drawing4.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16.png"/></Relationships>
</file>

<file path=xl/drawings/_rels/drawing5.xml.rels><?xml version="1.0" encoding="UTF-8" standalone="yes"?>
<Relationships xmlns="http://schemas.openxmlformats.org/package/2006/relationships"><Relationship Id="rId2" Type="http://schemas.openxmlformats.org/officeDocument/2006/relationships/image" Target="../media/image19.png"/><Relationship Id="rId1" Type="http://schemas.openxmlformats.org/officeDocument/2006/relationships/image" Target="../media/image18.png"/></Relationships>
</file>

<file path=xl/drawings/_rels/drawing6.xml.rels><?xml version="1.0" encoding="UTF-8" standalone="yes"?>
<Relationships xmlns="http://schemas.openxmlformats.org/package/2006/relationships"><Relationship Id="rId3" Type="http://schemas.openxmlformats.org/officeDocument/2006/relationships/image" Target="../media/image22.png"/><Relationship Id="rId2" Type="http://schemas.openxmlformats.org/officeDocument/2006/relationships/image" Target="../media/image21.png"/><Relationship Id="rId1" Type="http://schemas.openxmlformats.org/officeDocument/2006/relationships/image" Target="../media/image20.png"/><Relationship Id="rId6" Type="http://schemas.openxmlformats.org/officeDocument/2006/relationships/image" Target="../media/image25.png"/><Relationship Id="rId5" Type="http://schemas.openxmlformats.org/officeDocument/2006/relationships/image" Target="../media/image24.png"/><Relationship Id="rId4" Type="http://schemas.openxmlformats.org/officeDocument/2006/relationships/image" Target="../media/image23.png"/></Relationships>
</file>

<file path=xl/drawings/_rels/drawing7.xml.rels><?xml version="1.0" encoding="UTF-8" standalone="yes"?>
<Relationships xmlns="http://schemas.openxmlformats.org/package/2006/relationships"><Relationship Id="rId1" Type="http://schemas.openxmlformats.org/officeDocument/2006/relationships/image" Target="../media/image26.png"/></Relationships>
</file>

<file path=xl/drawings/_rels/drawing8.xml.rels><?xml version="1.0" encoding="UTF-8" standalone="yes"?>
<Relationships xmlns="http://schemas.openxmlformats.org/package/2006/relationships"><Relationship Id="rId8" Type="http://schemas.openxmlformats.org/officeDocument/2006/relationships/image" Target="../media/image34.png"/><Relationship Id="rId3" Type="http://schemas.openxmlformats.org/officeDocument/2006/relationships/image" Target="../media/image29.png"/><Relationship Id="rId7" Type="http://schemas.openxmlformats.org/officeDocument/2006/relationships/image" Target="../media/image33.png"/><Relationship Id="rId2" Type="http://schemas.openxmlformats.org/officeDocument/2006/relationships/image" Target="../media/image28.png"/><Relationship Id="rId1" Type="http://schemas.openxmlformats.org/officeDocument/2006/relationships/image" Target="../media/image27.png"/><Relationship Id="rId6" Type="http://schemas.openxmlformats.org/officeDocument/2006/relationships/image" Target="../media/image32.png"/><Relationship Id="rId5" Type="http://schemas.openxmlformats.org/officeDocument/2006/relationships/image" Target="../media/image31.png"/><Relationship Id="rId4" Type="http://schemas.openxmlformats.org/officeDocument/2006/relationships/image" Target="../media/image30.png"/><Relationship Id="rId9" Type="http://schemas.openxmlformats.org/officeDocument/2006/relationships/image" Target="../media/image35.png"/></Relationships>
</file>

<file path=xl/drawings/_rels/drawing9.xml.rels><?xml version="1.0" encoding="UTF-8" standalone="yes"?>
<Relationships xmlns="http://schemas.openxmlformats.org/package/2006/relationships"><Relationship Id="rId8" Type="http://schemas.openxmlformats.org/officeDocument/2006/relationships/image" Target="../media/image43.png"/><Relationship Id="rId3" Type="http://schemas.openxmlformats.org/officeDocument/2006/relationships/image" Target="../media/image38.png"/><Relationship Id="rId7" Type="http://schemas.openxmlformats.org/officeDocument/2006/relationships/image" Target="../media/image42.png"/><Relationship Id="rId2" Type="http://schemas.openxmlformats.org/officeDocument/2006/relationships/image" Target="../media/image37.png"/><Relationship Id="rId1" Type="http://schemas.openxmlformats.org/officeDocument/2006/relationships/image" Target="../media/image36.png"/><Relationship Id="rId6" Type="http://schemas.openxmlformats.org/officeDocument/2006/relationships/image" Target="../media/image41.png"/><Relationship Id="rId5" Type="http://schemas.openxmlformats.org/officeDocument/2006/relationships/image" Target="../media/image40.png"/><Relationship Id="rId10" Type="http://schemas.openxmlformats.org/officeDocument/2006/relationships/image" Target="../media/image45.png"/><Relationship Id="rId4" Type="http://schemas.openxmlformats.org/officeDocument/2006/relationships/image" Target="../media/image39.png"/><Relationship Id="rId9" Type="http://schemas.openxmlformats.org/officeDocument/2006/relationships/image" Target="../media/image44.png"/></Relationships>
</file>

<file path=xl/drawings/drawing1.xml><?xml version="1.0" encoding="utf-8"?>
<xdr:wsDr xmlns:xdr="http://schemas.openxmlformats.org/drawingml/2006/spreadsheetDrawing" xmlns:a="http://schemas.openxmlformats.org/drawingml/2006/main">
  <xdr:twoCellAnchor editAs="absolute">
    <xdr:from>
      <xdr:col>14</xdr:col>
      <xdr:colOff>1252</xdr:colOff>
      <xdr:row>2</xdr:row>
      <xdr:rowOff>119873</xdr:rowOff>
    </xdr:from>
    <xdr:to>
      <xdr:col>20</xdr:col>
      <xdr:colOff>488100</xdr:colOff>
      <xdr:row>7</xdr:row>
      <xdr:rowOff>7129</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106482" y="357998"/>
          <a:ext cx="3722687" cy="696881"/>
        </a:xfrm>
        <a:prstGeom prst="rect">
          <a:avLst/>
        </a:prstGeom>
      </xdr:spPr>
    </xdr:pic>
    <xdr:clientData/>
  </xdr:twoCellAnchor>
  <xdr:twoCellAnchor editAs="absolute">
    <xdr:from>
      <xdr:col>3</xdr:col>
      <xdr:colOff>0</xdr:colOff>
      <xdr:row>8</xdr:row>
      <xdr:rowOff>4935</xdr:rowOff>
    </xdr:from>
    <xdr:to>
      <xdr:col>6</xdr:col>
      <xdr:colOff>175</xdr:colOff>
      <xdr:row>10</xdr:row>
      <xdr:rowOff>152859</xdr:rowOff>
    </xdr:to>
    <xdr:sp macro="[0]!TabWelcome" textlink="">
      <xdr:nvSpPr>
        <xdr:cNvPr id="32" name="WelcomeOn">
          <a:extLst>
            <a:ext uri="{FF2B5EF4-FFF2-40B4-BE49-F238E27FC236}">
              <a16:creationId xmlns:a16="http://schemas.microsoft.com/office/drawing/2014/main" id="{00000000-0008-0000-0000-000020000000}"/>
            </a:ext>
          </a:extLst>
        </xdr:cNvPr>
        <xdr:cNvSpPr/>
      </xdr:nvSpPr>
      <xdr:spPr>
        <a:xfrm>
          <a:off x="1210077" y="1201597"/>
          <a:ext cx="1601985" cy="469896"/>
        </a:xfrm>
        <a:prstGeom prst="round2SameRect">
          <a:avLst/>
        </a:prstGeom>
        <a:solidFill>
          <a:srgbClr val="002D56"/>
        </a:solidFill>
        <a:ln>
          <a:solidFill>
            <a:srgbClr val="002D5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100" b="1">
              <a:latin typeface="Arial" panose="020B0604020202020204" pitchFamily="34" charset="0"/>
              <a:cs typeface="Arial" panose="020B0604020202020204" pitchFamily="34" charset="0"/>
            </a:rPr>
            <a:t>WELCOME	</a:t>
          </a:r>
        </a:p>
      </xdr:txBody>
    </xdr:sp>
    <xdr:clientData/>
  </xdr:twoCellAnchor>
  <xdr:twoCellAnchor editAs="absolute">
    <xdr:from>
      <xdr:col>17</xdr:col>
      <xdr:colOff>329688</xdr:colOff>
      <xdr:row>9</xdr:row>
      <xdr:rowOff>114435</xdr:rowOff>
    </xdr:from>
    <xdr:to>
      <xdr:col>21</xdr:col>
      <xdr:colOff>169893</xdr:colOff>
      <xdr:row>20</xdr:row>
      <xdr:rowOff>2341</xdr:rowOff>
    </xdr:to>
    <xdr:pic>
      <xdr:nvPicPr>
        <xdr:cNvPr id="39" name="Picture 38">
          <a:extLst>
            <a:ext uri="{FF2B5EF4-FFF2-40B4-BE49-F238E27FC236}">
              <a16:creationId xmlns:a16="http://schemas.microsoft.com/office/drawing/2014/main" id="{00000000-0008-0000-0000-00002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064113" y="1495560"/>
          <a:ext cx="1983330" cy="1647650"/>
        </a:xfrm>
        <a:prstGeom prst="rect">
          <a:avLst/>
        </a:prstGeom>
      </xdr:spPr>
    </xdr:pic>
    <xdr:clientData/>
  </xdr:twoCellAnchor>
  <xdr:twoCellAnchor>
    <xdr:from>
      <xdr:col>19</xdr:col>
      <xdr:colOff>1</xdr:colOff>
      <xdr:row>35</xdr:row>
      <xdr:rowOff>139389</xdr:rowOff>
    </xdr:from>
    <xdr:to>
      <xdr:col>20</xdr:col>
      <xdr:colOff>220702</xdr:colOff>
      <xdr:row>39</xdr:row>
      <xdr:rowOff>0</xdr:rowOff>
    </xdr:to>
    <xdr:sp macro="[0]!TabIncentiveProcess" textlink="">
      <xdr:nvSpPr>
        <xdr:cNvPr id="40" name="Arrow: Right 39">
          <a:extLst>
            <a:ext uri="{FF2B5EF4-FFF2-40B4-BE49-F238E27FC236}">
              <a16:creationId xmlns:a16="http://schemas.microsoft.com/office/drawing/2014/main" id="{00000000-0008-0000-0000-000028000000}"/>
            </a:ext>
          </a:extLst>
        </xdr:cNvPr>
        <xdr:cNvSpPr/>
      </xdr:nvSpPr>
      <xdr:spPr>
        <a:xfrm>
          <a:off x="9780550" y="5622072"/>
          <a:ext cx="755030" cy="464635"/>
        </a:xfrm>
        <a:prstGeom prst="rightArrow">
          <a:avLst/>
        </a:prstGeom>
        <a:solidFill>
          <a:srgbClr val="002D56"/>
        </a:solidFill>
        <a:ln>
          <a:solidFill>
            <a:srgbClr val="002D5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32</xdr:col>
      <xdr:colOff>9163</xdr:colOff>
      <xdr:row>27</xdr:row>
      <xdr:rowOff>26076</xdr:rowOff>
    </xdr:from>
    <xdr:to>
      <xdr:col>35</xdr:col>
      <xdr:colOff>534964</xdr:colOff>
      <xdr:row>34</xdr:row>
      <xdr:rowOff>0</xdr:rowOff>
    </xdr:to>
    <xdr:sp macro="[0]!TabFAQs" textlink="">
      <xdr:nvSpPr>
        <xdr:cNvPr id="41" name="FAQOn" hidden="1">
          <a:extLst>
            <a:ext uri="{FF2B5EF4-FFF2-40B4-BE49-F238E27FC236}">
              <a16:creationId xmlns:a16="http://schemas.microsoft.com/office/drawing/2014/main" id="{00000000-0008-0000-0000-000029000000}"/>
            </a:ext>
          </a:extLst>
        </xdr:cNvPr>
        <xdr:cNvSpPr/>
      </xdr:nvSpPr>
      <xdr:spPr>
        <a:xfrm>
          <a:off x="6049407" y="4231015"/>
          <a:ext cx="2128789" cy="1100662"/>
        </a:xfrm>
        <a:prstGeom prst="roundRect">
          <a:avLst/>
        </a:prstGeom>
        <a:solidFill>
          <a:srgbClr val="002D56"/>
        </a:solidFill>
        <a:ln>
          <a:solidFill>
            <a:srgbClr val="002D5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800" b="1">
              <a:latin typeface="Arial" panose="020B0604020202020204" pitchFamily="34" charset="0"/>
              <a:cs typeface="Arial" panose="020B0604020202020204" pitchFamily="34" charset="0"/>
            </a:rPr>
            <a:t>FAQs</a:t>
          </a:r>
        </a:p>
      </xdr:txBody>
    </xdr:sp>
    <xdr:clientData/>
  </xdr:twoCellAnchor>
  <xdr:twoCellAnchor>
    <xdr:from>
      <xdr:col>39</xdr:col>
      <xdr:colOff>1</xdr:colOff>
      <xdr:row>35</xdr:row>
      <xdr:rowOff>139389</xdr:rowOff>
    </xdr:from>
    <xdr:to>
      <xdr:col>40</xdr:col>
      <xdr:colOff>220702</xdr:colOff>
      <xdr:row>39</xdr:row>
      <xdr:rowOff>0</xdr:rowOff>
    </xdr:to>
    <xdr:sp macro="[0]!TabCapsandThresholds" textlink="">
      <xdr:nvSpPr>
        <xdr:cNvPr id="43" name="Arrow: Right 42">
          <a:extLst>
            <a:ext uri="{FF2B5EF4-FFF2-40B4-BE49-F238E27FC236}">
              <a16:creationId xmlns:a16="http://schemas.microsoft.com/office/drawing/2014/main" id="{00000000-0008-0000-0000-00002B000000}"/>
            </a:ext>
          </a:extLst>
        </xdr:cNvPr>
        <xdr:cNvSpPr/>
      </xdr:nvSpPr>
      <xdr:spPr>
        <a:xfrm>
          <a:off x="9780550" y="5622072"/>
          <a:ext cx="755030" cy="464635"/>
        </a:xfrm>
        <a:prstGeom prst="rightArrow">
          <a:avLst/>
        </a:prstGeom>
        <a:solidFill>
          <a:srgbClr val="002D56"/>
        </a:solidFill>
        <a:ln>
          <a:solidFill>
            <a:srgbClr val="002D5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59</xdr:col>
      <xdr:colOff>1</xdr:colOff>
      <xdr:row>35</xdr:row>
      <xdr:rowOff>139389</xdr:rowOff>
    </xdr:from>
    <xdr:to>
      <xdr:col>60</xdr:col>
      <xdr:colOff>220702</xdr:colOff>
      <xdr:row>39</xdr:row>
      <xdr:rowOff>0</xdr:rowOff>
    </xdr:to>
    <xdr:sp macro="[0]!TabEquipment" textlink="">
      <xdr:nvSpPr>
        <xdr:cNvPr id="76" name="Arrow: Right 75">
          <a:extLst>
            <a:ext uri="{FF2B5EF4-FFF2-40B4-BE49-F238E27FC236}">
              <a16:creationId xmlns:a16="http://schemas.microsoft.com/office/drawing/2014/main" id="{00000000-0008-0000-0000-00004C000000}"/>
            </a:ext>
          </a:extLst>
        </xdr:cNvPr>
        <xdr:cNvSpPr/>
      </xdr:nvSpPr>
      <xdr:spPr>
        <a:xfrm>
          <a:off x="20358254" y="5556016"/>
          <a:ext cx="748593" cy="457357"/>
        </a:xfrm>
        <a:prstGeom prst="rightArrow">
          <a:avLst/>
        </a:prstGeom>
        <a:solidFill>
          <a:srgbClr val="002D56"/>
        </a:solidFill>
        <a:ln>
          <a:solidFill>
            <a:srgbClr val="002D5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79</xdr:col>
      <xdr:colOff>1</xdr:colOff>
      <xdr:row>35</xdr:row>
      <xdr:rowOff>139389</xdr:rowOff>
    </xdr:from>
    <xdr:to>
      <xdr:col>80</xdr:col>
      <xdr:colOff>220702</xdr:colOff>
      <xdr:row>39</xdr:row>
      <xdr:rowOff>0</xdr:rowOff>
    </xdr:to>
    <xdr:sp macro="[0]!TabNavigating" textlink="">
      <xdr:nvSpPr>
        <xdr:cNvPr id="82" name="Arrow: Right 81">
          <a:extLst>
            <a:ext uri="{FF2B5EF4-FFF2-40B4-BE49-F238E27FC236}">
              <a16:creationId xmlns:a16="http://schemas.microsoft.com/office/drawing/2014/main" id="{00000000-0008-0000-0000-000052000000}"/>
            </a:ext>
          </a:extLst>
        </xdr:cNvPr>
        <xdr:cNvSpPr/>
      </xdr:nvSpPr>
      <xdr:spPr>
        <a:xfrm>
          <a:off x="30916085" y="5556016"/>
          <a:ext cx="748593" cy="457357"/>
        </a:xfrm>
        <a:prstGeom prst="rightArrow">
          <a:avLst/>
        </a:prstGeom>
        <a:solidFill>
          <a:srgbClr val="002D56"/>
        </a:solidFill>
        <a:ln>
          <a:solidFill>
            <a:srgbClr val="002D5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99</xdr:col>
      <xdr:colOff>1</xdr:colOff>
      <xdr:row>35</xdr:row>
      <xdr:rowOff>139389</xdr:rowOff>
    </xdr:from>
    <xdr:to>
      <xdr:col>100</xdr:col>
      <xdr:colOff>220702</xdr:colOff>
      <xdr:row>39</xdr:row>
      <xdr:rowOff>0</xdr:rowOff>
    </xdr:to>
    <xdr:sp macro="[0]!TabFAQs" textlink="">
      <xdr:nvSpPr>
        <xdr:cNvPr id="92" name="Arrow: Right 91">
          <a:extLst>
            <a:ext uri="{FF2B5EF4-FFF2-40B4-BE49-F238E27FC236}">
              <a16:creationId xmlns:a16="http://schemas.microsoft.com/office/drawing/2014/main" id="{00000000-0008-0000-0000-00005C000000}"/>
            </a:ext>
          </a:extLst>
        </xdr:cNvPr>
        <xdr:cNvSpPr/>
      </xdr:nvSpPr>
      <xdr:spPr>
        <a:xfrm>
          <a:off x="41951869" y="5571779"/>
          <a:ext cx="754520" cy="488633"/>
        </a:xfrm>
        <a:prstGeom prst="rightArrow">
          <a:avLst/>
        </a:prstGeom>
        <a:solidFill>
          <a:srgbClr val="002D56"/>
        </a:solidFill>
        <a:ln>
          <a:solidFill>
            <a:srgbClr val="002D5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90</xdr:col>
      <xdr:colOff>32546</xdr:colOff>
      <xdr:row>20</xdr:row>
      <xdr:rowOff>21740</xdr:rowOff>
    </xdr:from>
    <xdr:to>
      <xdr:col>91</xdr:col>
      <xdr:colOff>0</xdr:colOff>
      <xdr:row>23</xdr:row>
      <xdr:rowOff>0</xdr:rowOff>
    </xdr:to>
    <xdr:sp macro="" textlink="">
      <xdr:nvSpPr>
        <xdr:cNvPr id="99" name="Arrow: Right 98">
          <a:extLst>
            <a:ext uri="{FF2B5EF4-FFF2-40B4-BE49-F238E27FC236}">
              <a16:creationId xmlns:a16="http://schemas.microsoft.com/office/drawing/2014/main" id="{00000000-0008-0000-0000-000063000000}"/>
            </a:ext>
          </a:extLst>
        </xdr:cNvPr>
        <xdr:cNvSpPr/>
      </xdr:nvSpPr>
      <xdr:spPr>
        <a:xfrm>
          <a:off x="47856420" y="3099048"/>
          <a:ext cx="501272" cy="449276"/>
        </a:xfrm>
        <a:prstGeom prst="rightArrow">
          <a:avLst>
            <a:gd name="adj1" fmla="val 50000"/>
            <a:gd name="adj2" fmla="val 54659"/>
          </a:avLst>
        </a:prstGeom>
        <a:solidFill>
          <a:srgbClr val="002D56"/>
        </a:solidFill>
        <a:ln>
          <a:solidFill>
            <a:srgbClr val="002D5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90</xdr:col>
      <xdr:colOff>47024</xdr:colOff>
      <xdr:row>31</xdr:row>
      <xdr:rowOff>141228</xdr:rowOff>
    </xdr:from>
    <xdr:to>
      <xdr:col>91</xdr:col>
      <xdr:colOff>677</xdr:colOff>
      <xdr:row>35</xdr:row>
      <xdr:rowOff>93</xdr:rowOff>
    </xdr:to>
    <xdr:pic>
      <xdr:nvPicPr>
        <xdr:cNvPr id="101" name="Graphic 100" descr="Raised Hand">
          <a:extLst>
            <a:ext uri="{FF2B5EF4-FFF2-40B4-BE49-F238E27FC236}">
              <a16:creationId xmlns:a16="http://schemas.microsoft.com/office/drawing/2014/main" id="{00000000-0008-0000-0000-00006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 xmlns:asvg="http://schemas.microsoft.com/office/drawing/2016/SVG/main" r:embed="rId4"/>
            </a:ext>
          </a:extLst>
        </a:blip>
        <a:stretch>
          <a:fillRect/>
        </a:stretch>
      </xdr:blipFill>
      <xdr:spPr>
        <a:xfrm>
          <a:off x="47870898" y="4945596"/>
          <a:ext cx="486794" cy="486794"/>
        </a:xfrm>
        <a:prstGeom prst="rect">
          <a:avLst/>
        </a:prstGeom>
      </xdr:spPr>
    </xdr:pic>
    <xdr:clientData/>
  </xdr:twoCellAnchor>
  <xdr:twoCellAnchor editAs="absolute">
    <xdr:from>
      <xdr:col>11</xdr:col>
      <xdr:colOff>531886</xdr:colOff>
      <xdr:row>8</xdr:row>
      <xdr:rowOff>4936</xdr:rowOff>
    </xdr:from>
    <xdr:to>
      <xdr:col>14</xdr:col>
      <xdr:colOff>531886</xdr:colOff>
      <xdr:row>10</xdr:row>
      <xdr:rowOff>154218</xdr:rowOff>
    </xdr:to>
    <xdr:sp macro="[0]!TabEquipment" textlink="">
      <xdr:nvSpPr>
        <xdr:cNvPr id="114" name="EquipmentOn" hidden="1">
          <a:extLst>
            <a:ext uri="{FF2B5EF4-FFF2-40B4-BE49-F238E27FC236}">
              <a16:creationId xmlns:a16="http://schemas.microsoft.com/office/drawing/2014/main" id="{00000000-0008-0000-0000-000072000000}"/>
            </a:ext>
          </a:extLst>
        </xdr:cNvPr>
        <xdr:cNvSpPr/>
      </xdr:nvSpPr>
      <xdr:spPr>
        <a:xfrm>
          <a:off x="6059026" y="1210444"/>
          <a:ext cx="1607344" cy="476704"/>
        </a:xfrm>
        <a:prstGeom prst="round2SameRect">
          <a:avLst/>
        </a:prstGeom>
        <a:solidFill>
          <a:srgbClr val="002D56"/>
        </a:solidFill>
        <a:ln>
          <a:solidFill>
            <a:srgbClr val="002D5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100" b="1">
              <a:latin typeface="Arial" panose="020B0604020202020204" pitchFamily="34" charset="0"/>
              <a:cs typeface="Arial" panose="020B0604020202020204" pitchFamily="34" charset="0"/>
            </a:rPr>
            <a:t>EQUIPMENT QUALIFICATIONS	</a:t>
          </a:r>
        </a:p>
      </xdr:txBody>
    </xdr:sp>
    <xdr:clientData/>
  </xdr:twoCellAnchor>
  <xdr:twoCellAnchor editAs="absolute">
    <xdr:from>
      <xdr:col>14</xdr:col>
      <xdr:colOff>535668</xdr:colOff>
      <xdr:row>8</xdr:row>
      <xdr:rowOff>0</xdr:rowOff>
    </xdr:from>
    <xdr:to>
      <xdr:col>17</xdr:col>
      <xdr:colOff>531968</xdr:colOff>
      <xdr:row>10</xdr:row>
      <xdr:rowOff>153468</xdr:rowOff>
    </xdr:to>
    <xdr:sp macro="[0]!TabNavigating" textlink="">
      <xdr:nvSpPr>
        <xdr:cNvPr id="115" name="NavigatingOn" hidden="1">
          <a:extLst>
            <a:ext uri="{FF2B5EF4-FFF2-40B4-BE49-F238E27FC236}">
              <a16:creationId xmlns:a16="http://schemas.microsoft.com/office/drawing/2014/main" id="{00000000-0008-0000-0000-000073000000}"/>
            </a:ext>
          </a:extLst>
        </xdr:cNvPr>
        <xdr:cNvSpPr/>
      </xdr:nvSpPr>
      <xdr:spPr>
        <a:xfrm>
          <a:off x="7623330" y="1205612"/>
          <a:ext cx="1598602" cy="479849"/>
        </a:xfrm>
        <a:prstGeom prst="round2SameRect">
          <a:avLst/>
        </a:prstGeom>
        <a:solidFill>
          <a:srgbClr val="002D56"/>
        </a:solidFill>
        <a:ln>
          <a:solidFill>
            <a:srgbClr val="002D5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100" b="1">
              <a:latin typeface="Arial" panose="020B0604020202020204" pitchFamily="34" charset="0"/>
              <a:cs typeface="Arial" panose="020B0604020202020204" pitchFamily="34" charset="0"/>
            </a:rPr>
            <a:t>NAVIGATING WORKBOOK</a:t>
          </a:r>
        </a:p>
      </xdr:txBody>
    </xdr:sp>
    <xdr:clientData/>
  </xdr:twoCellAnchor>
  <xdr:twoCellAnchor editAs="absolute">
    <xdr:from>
      <xdr:col>17</xdr:col>
      <xdr:colOff>533400</xdr:colOff>
      <xdr:row>8</xdr:row>
      <xdr:rowOff>11906</xdr:rowOff>
    </xdr:from>
    <xdr:to>
      <xdr:col>20</xdr:col>
      <xdr:colOff>533400</xdr:colOff>
      <xdr:row>11</xdr:row>
      <xdr:rowOff>1243</xdr:rowOff>
    </xdr:to>
    <xdr:sp macro="[0]!TabFAQs" textlink="">
      <xdr:nvSpPr>
        <xdr:cNvPr id="116" name="FAQOn">
          <a:extLst>
            <a:ext uri="{FF2B5EF4-FFF2-40B4-BE49-F238E27FC236}">
              <a16:creationId xmlns:a16="http://schemas.microsoft.com/office/drawing/2014/main" id="{00000000-0008-0000-0000-000074000000}"/>
            </a:ext>
          </a:extLst>
        </xdr:cNvPr>
        <xdr:cNvSpPr/>
      </xdr:nvSpPr>
      <xdr:spPr>
        <a:xfrm>
          <a:off x="9810750" y="1212056"/>
          <a:ext cx="1724025" cy="475112"/>
        </a:xfrm>
        <a:prstGeom prst="round2SameRect">
          <a:avLst/>
        </a:prstGeom>
        <a:solidFill>
          <a:srgbClr val="002D56"/>
        </a:solidFill>
        <a:ln>
          <a:solidFill>
            <a:srgbClr val="002D5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100" b="1">
              <a:latin typeface="Arial" panose="020B0604020202020204" pitchFamily="34" charset="0"/>
              <a:cs typeface="Arial" panose="020B0604020202020204" pitchFamily="34" charset="0"/>
            </a:rPr>
            <a:t>FAQs</a:t>
          </a:r>
        </a:p>
      </xdr:txBody>
    </xdr:sp>
    <xdr:clientData/>
  </xdr:twoCellAnchor>
  <xdr:twoCellAnchor editAs="absolute">
    <xdr:from>
      <xdr:col>8</xdr:col>
      <xdr:colOff>531969</xdr:colOff>
      <xdr:row>8</xdr:row>
      <xdr:rowOff>2341</xdr:rowOff>
    </xdr:from>
    <xdr:to>
      <xdr:col>11</xdr:col>
      <xdr:colOff>531968</xdr:colOff>
      <xdr:row>10</xdr:row>
      <xdr:rowOff>152858</xdr:rowOff>
    </xdr:to>
    <xdr:sp macro="[0]!TabCapsandThresholds" textlink="">
      <xdr:nvSpPr>
        <xdr:cNvPr id="117" name="CapsandThresholdsOn" hidden="1">
          <a:extLst>
            <a:ext uri="{FF2B5EF4-FFF2-40B4-BE49-F238E27FC236}">
              <a16:creationId xmlns:a16="http://schemas.microsoft.com/office/drawing/2014/main" id="{00000000-0008-0000-0000-000075000000}"/>
            </a:ext>
          </a:extLst>
        </xdr:cNvPr>
        <xdr:cNvSpPr/>
      </xdr:nvSpPr>
      <xdr:spPr>
        <a:xfrm>
          <a:off x="4415466" y="1213271"/>
          <a:ext cx="1594883" cy="475401"/>
        </a:xfrm>
        <a:prstGeom prst="round2SameRect">
          <a:avLst/>
        </a:prstGeom>
        <a:solidFill>
          <a:srgbClr val="002D56"/>
        </a:solidFill>
        <a:ln>
          <a:solidFill>
            <a:srgbClr val="002D5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100" b="1">
              <a:latin typeface="Arial" panose="020B0604020202020204" pitchFamily="34" charset="0"/>
              <a:cs typeface="Arial" panose="020B0604020202020204" pitchFamily="34" charset="0"/>
            </a:rPr>
            <a:t>CAPS AND THRESHOLDS</a:t>
          </a:r>
        </a:p>
      </xdr:txBody>
    </xdr:sp>
    <xdr:clientData/>
  </xdr:twoCellAnchor>
  <xdr:twoCellAnchor editAs="absolute">
    <xdr:from>
      <xdr:col>6</xdr:col>
      <xdr:colOff>5671</xdr:colOff>
      <xdr:row>8</xdr:row>
      <xdr:rowOff>2341</xdr:rowOff>
    </xdr:from>
    <xdr:to>
      <xdr:col>9</xdr:col>
      <xdr:colOff>2138</xdr:colOff>
      <xdr:row>10</xdr:row>
      <xdr:rowOff>152859</xdr:rowOff>
    </xdr:to>
    <xdr:sp macro="[0]!TabIncentiveProcess" textlink="">
      <xdr:nvSpPr>
        <xdr:cNvPr id="118" name="IncentiveProcessOn" hidden="1">
          <a:extLst>
            <a:ext uri="{FF2B5EF4-FFF2-40B4-BE49-F238E27FC236}">
              <a16:creationId xmlns:a16="http://schemas.microsoft.com/office/drawing/2014/main" id="{00000000-0008-0000-0000-000076000000}"/>
            </a:ext>
          </a:extLst>
        </xdr:cNvPr>
        <xdr:cNvSpPr/>
      </xdr:nvSpPr>
      <xdr:spPr>
        <a:xfrm>
          <a:off x="2796910" y="1211602"/>
          <a:ext cx="1615109" cy="481822"/>
        </a:xfrm>
        <a:prstGeom prst="round2SameRect">
          <a:avLst/>
        </a:prstGeom>
        <a:solidFill>
          <a:srgbClr val="002D56"/>
        </a:solidFill>
        <a:ln>
          <a:solidFill>
            <a:srgbClr val="002D5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100" b="1">
              <a:latin typeface="Arial" panose="020B0604020202020204" pitchFamily="34" charset="0"/>
              <a:cs typeface="Arial" panose="020B0604020202020204" pitchFamily="34" charset="0"/>
            </a:rPr>
            <a:t>INCENTIVE PROCESS</a:t>
          </a:r>
        </a:p>
      </xdr:txBody>
    </xdr:sp>
    <xdr:clientData/>
  </xdr:twoCellAnchor>
  <xdr:twoCellAnchor editAs="absolute">
    <xdr:from>
      <xdr:col>3</xdr:col>
      <xdr:colOff>0</xdr:colOff>
      <xdr:row>8</xdr:row>
      <xdr:rowOff>4936</xdr:rowOff>
    </xdr:from>
    <xdr:to>
      <xdr:col>6</xdr:col>
      <xdr:colOff>513</xdr:colOff>
      <xdr:row>10</xdr:row>
      <xdr:rowOff>149818</xdr:rowOff>
    </xdr:to>
    <xdr:sp macro="[0]!TabWelcome" textlink="">
      <xdr:nvSpPr>
        <xdr:cNvPr id="119" name="WelcomeOff" hidden="1">
          <a:extLst>
            <a:ext uri="{FF2B5EF4-FFF2-40B4-BE49-F238E27FC236}">
              <a16:creationId xmlns:a16="http://schemas.microsoft.com/office/drawing/2014/main" id="{00000000-0008-0000-0000-000077000000}"/>
            </a:ext>
          </a:extLst>
        </xdr:cNvPr>
        <xdr:cNvSpPr/>
      </xdr:nvSpPr>
      <xdr:spPr>
        <a:xfrm>
          <a:off x="1210077" y="1201598"/>
          <a:ext cx="1597554" cy="466854"/>
        </a:xfrm>
        <a:prstGeom prst="round2SameRect">
          <a:avLst>
            <a:gd name="adj1" fmla="val 12432"/>
            <a:gd name="adj2" fmla="val 0"/>
          </a:avLst>
        </a:prstGeom>
        <a:solidFill>
          <a:srgbClr val="8DC63F"/>
        </a:solidFill>
        <a:ln>
          <a:solidFill>
            <a:srgbClr val="8DC63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100" b="1">
              <a:solidFill>
                <a:sysClr val="windowText" lastClr="000000"/>
              </a:solidFill>
              <a:latin typeface="Arial" panose="020B0604020202020204" pitchFamily="34" charset="0"/>
              <a:cs typeface="Arial" panose="020B0604020202020204" pitchFamily="34" charset="0"/>
            </a:rPr>
            <a:t>WELCOME</a:t>
          </a:r>
        </a:p>
      </xdr:txBody>
    </xdr:sp>
    <xdr:clientData/>
  </xdr:twoCellAnchor>
  <xdr:twoCellAnchor editAs="absolute">
    <xdr:from>
      <xdr:col>11</xdr:col>
      <xdr:colOff>531886</xdr:colOff>
      <xdr:row>8</xdr:row>
      <xdr:rowOff>3631</xdr:rowOff>
    </xdr:from>
    <xdr:to>
      <xdr:col>14</xdr:col>
      <xdr:colOff>533823</xdr:colOff>
      <xdr:row>10</xdr:row>
      <xdr:rowOff>149817</xdr:rowOff>
    </xdr:to>
    <xdr:sp macro="[0]!TabEquipment" textlink="">
      <xdr:nvSpPr>
        <xdr:cNvPr id="120" name="EquipmentOff">
          <a:extLst>
            <a:ext uri="{FF2B5EF4-FFF2-40B4-BE49-F238E27FC236}">
              <a16:creationId xmlns:a16="http://schemas.microsoft.com/office/drawing/2014/main" id="{00000000-0008-0000-0000-000078000000}"/>
            </a:ext>
          </a:extLst>
        </xdr:cNvPr>
        <xdr:cNvSpPr/>
      </xdr:nvSpPr>
      <xdr:spPr>
        <a:xfrm>
          <a:off x="6043452" y="1200293"/>
          <a:ext cx="1589732" cy="468158"/>
        </a:xfrm>
        <a:prstGeom prst="round2SameRect">
          <a:avLst>
            <a:gd name="adj1" fmla="val 12422"/>
            <a:gd name="adj2" fmla="val 0"/>
          </a:avLst>
        </a:prstGeom>
        <a:solidFill>
          <a:srgbClr val="8DC63F"/>
        </a:solidFill>
        <a:ln>
          <a:solidFill>
            <a:srgbClr val="8DC63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100" b="1">
              <a:solidFill>
                <a:sysClr val="windowText" lastClr="000000"/>
              </a:solidFill>
              <a:latin typeface="Arial" panose="020B0604020202020204" pitchFamily="34" charset="0"/>
              <a:cs typeface="Arial" panose="020B0604020202020204" pitchFamily="34" charset="0"/>
            </a:rPr>
            <a:t>EQUIPMENT</a:t>
          </a:r>
          <a:r>
            <a:rPr lang="en-US" sz="1100" b="1" baseline="0">
              <a:solidFill>
                <a:sysClr val="windowText" lastClr="000000"/>
              </a:solidFill>
              <a:latin typeface="Arial" panose="020B0604020202020204" pitchFamily="34" charset="0"/>
              <a:cs typeface="Arial" panose="020B0604020202020204" pitchFamily="34" charset="0"/>
            </a:rPr>
            <a:t> QUALIFICATIONS</a:t>
          </a:r>
          <a:r>
            <a:rPr lang="en-US" sz="1100" b="1">
              <a:solidFill>
                <a:sysClr val="windowText" lastClr="000000"/>
              </a:solidFill>
              <a:latin typeface="Arial" panose="020B0604020202020204" pitchFamily="34" charset="0"/>
              <a:cs typeface="Arial" panose="020B0604020202020204" pitchFamily="34" charset="0"/>
            </a:rPr>
            <a:t>	</a:t>
          </a:r>
        </a:p>
      </xdr:txBody>
    </xdr:sp>
    <xdr:clientData/>
  </xdr:twoCellAnchor>
  <xdr:twoCellAnchor editAs="absolute">
    <xdr:from>
      <xdr:col>14</xdr:col>
      <xdr:colOff>531968</xdr:colOff>
      <xdr:row>8</xdr:row>
      <xdr:rowOff>1291</xdr:rowOff>
    </xdr:from>
    <xdr:to>
      <xdr:col>17</xdr:col>
      <xdr:colOff>534883</xdr:colOff>
      <xdr:row>10</xdr:row>
      <xdr:rowOff>149817</xdr:rowOff>
    </xdr:to>
    <xdr:sp macro="[0]!TabNavigating" textlink="">
      <xdr:nvSpPr>
        <xdr:cNvPr id="121" name="NavigatingOff">
          <a:extLst>
            <a:ext uri="{FF2B5EF4-FFF2-40B4-BE49-F238E27FC236}">
              <a16:creationId xmlns:a16="http://schemas.microsoft.com/office/drawing/2014/main" id="{00000000-0008-0000-0000-000079000000}"/>
            </a:ext>
          </a:extLst>
        </xdr:cNvPr>
        <xdr:cNvSpPr/>
      </xdr:nvSpPr>
      <xdr:spPr>
        <a:xfrm>
          <a:off x="7636099" y="1197953"/>
          <a:ext cx="1604724" cy="470498"/>
        </a:xfrm>
        <a:prstGeom prst="round2SameRect">
          <a:avLst/>
        </a:prstGeom>
        <a:solidFill>
          <a:srgbClr val="8DC63F"/>
        </a:solidFill>
        <a:ln>
          <a:solidFill>
            <a:srgbClr val="8DC63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100" b="1">
              <a:solidFill>
                <a:sysClr val="windowText" lastClr="000000"/>
              </a:solidFill>
              <a:latin typeface="Arial" panose="020B0604020202020204" pitchFamily="34" charset="0"/>
              <a:cs typeface="Arial" panose="020B0604020202020204" pitchFamily="34" charset="0"/>
            </a:rPr>
            <a:t>NAVIGATING WORKBOOK</a:t>
          </a:r>
        </a:p>
      </xdr:txBody>
    </xdr:sp>
    <xdr:clientData/>
  </xdr:twoCellAnchor>
  <xdr:twoCellAnchor editAs="absolute">
    <xdr:from>
      <xdr:col>17</xdr:col>
      <xdr:colOff>534951</xdr:colOff>
      <xdr:row>8</xdr:row>
      <xdr:rowOff>2341</xdr:rowOff>
    </xdr:from>
    <xdr:to>
      <xdr:col>21</xdr:col>
      <xdr:colOff>9525</xdr:colOff>
      <xdr:row>10</xdr:row>
      <xdr:rowOff>150867</xdr:rowOff>
    </xdr:to>
    <xdr:sp macro="[0]!TabFAQs" textlink="">
      <xdr:nvSpPr>
        <xdr:cNvPr id="122" name="FAQOff">
          <a:extLst>
            <a:ext uri="{FF2B5EF4-FFF2-40B4-BE49-F238E27FC236}">
              <a16:creationId xmlns:a16="http://schemas.microsoft.com/office/drawing/2014/main" id="{00000000-0008-0000-0000-00007A000000}"/>
            </a:ext>
          </a:extLst>
        </xdr:cNvPr>
        <xdr:cNvSpPr/>
      </xdr:nvSpPr>
      <xdr:spPr>
        <a:xfrm>
          <a:off x="9802776" y="1202491"/>
          <a:ext cx="1760574" cy="472376"/>
        </a:xfrm>
        <a:prstGeom prst="round2SameRect">
          <a:avLst/>
        </a:prstGeom>
        <a:solidFill>
          <a:srgbClr val="8DC63F"/>
        </a:solidFill>
        <a:ln>
          <a:solidFill>
            <a:srgbClr val="8DC63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100" b="1">
              <a:solidFill>
                <a:sysClr val="windowText" lastClr="000000"/>
              </a:solidFill>
              <a:latin typeface="Arial" panose="020B0604020202020204" pitchFamily="34" charset="0"/>
              <a:cs typeface="Arial" panose="020B0604020202020204" pitchFamily="34" charset="0"/>
            </a:rPr>
            <a:t>FAQs</a:t>
          </a:r>
        </a:p>
      </xdr:txBody>
    </xdr:sp>
    <xdr:clientData/>
  </xdr:twoCellAnchor>
  <xdr:twoCellAnchor editAs="absolute">
    <xdr:from>
      <xdr:col>8</xdr:col>
      <xdr:colOff>532676</xdr:colOff>
      <xdr:row>8</xdr:row>
      <xdr:rowOff>0</xdr:rowOff>
    </xdr:from>
    <xdr:to>
      <xdr:col>11</xdr:col>
      <xdr:colOff>531886</xdr:colOff>
      <xdr:row>10</xdr:row>
      <xdr:rowOff>149817</xdr:rowOff>
    </xdr:to>
    <xdr:sp macro="[0]!TabCapsandThresholds" textlink="">
      <xdr:nvSpPr>
        <xdr:cNvPr id="123" name="CapsandThresholdsOff">
          <a:extLst>
            <a:ext uri="{FF2B5EF4-FFF2-40B4-BE49-F238E27FC236}">
              <a16:creationId xmlns:a16="http://schemas.microsoft.com/office/drawing/2014/main" id="{00000000-0008-0000-0000-00007B000000}"/>
            </a:ext>
          </a:extLst>
        </xdr:cNvPr>
        <xdr:cNvSpPr/>
      </xdr:nvSpPr>
      <xdr:spPr>
        <a:xfrm>
          <a:off x="4442432" y="1196662"/>
          <a:ext cx="1601020" cy="471789"/>
        </a:xfrm>
        <a:prstGeom prst="round2SameRect">
          <a:avLst>
            <a:gd name="adj1" fmla="val 8193"/>
            <a:gd name="adj2" fmla="val 0"/>
          </a:avLst>
        </a:prstGeom>
        <a:solidFill>
          <a:srgbClr val="8DC63F"/>
        </a:solidFill>
        <a:ln>
          <a:solidFill>
            <a:srgbClr val="8DC63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100" b="1">
              <a:solidFill>
                <a:sysClr val="windowText" lastClr="000000"/>
              </a:solidFill>
              <a:latin typeface="Arial" panose="020B0604020202020204" pitchFamily="34" charset="0"/>
              <a:cs typeface="Arial" panose="020B0604020202020204" pitchFamily="34" charset="0"/>
            </a:rPr>
            <a:t>CAPS AND THRESHOLDS</a:t>
          </a:r>
        </a:p>
      </xdr:txBody>
    </xdr:sp>
    <xdr:clientData/>
  </xdr:twoCellAnchor>
  <xdr:twoCellAnchor editAs="absolute">
    <xdr:from>
      <xdr:col>6</xdr:col>
      <xdr:colOff>5671</xdr:colOff>
      <xdr:row>8</xdr:row>
      <xdr:rowOff>2341</xdr:rowOff>
    </xdr:from>
    <xdr:to>
      <xdr:col>9</xdr:col>
      <xdr:colOff>796</xdr:colOff>
      <xdr:row>10</xdr:row>
      <xdr:rowOff>149817</xdr:rowOff>
    </xdr:to>
    <xdr:sp macro="[0]!TabIncentiveProcess" textlink="">
      <xdr:nvSpPr>
        <xdr:cNvPr id="124" name="IncentiveProcessOff">
          <a:extLst>
            <a:ext uri="{FF2B5EF4-FFF2-40B4-BE49-F238E27FC236}">
              <a16:creationId xmlns:a16="http://schemas.microsoft.com/office/drawing/2014/main" id="{00000000-0008-0000-0000-00007C000000}"/>
            </a:ext>
          </a:extLst>
        </xdr:cNvPr>
        <xdr:cNvSpPr/>
      </xdr:nvSpPr>
      <xdr:spPr>
        <a:xfrm>
          <a:off x="2817558" y="1199003"/>
          <a:ext cx="1614480" cy="469448"/>
        </a:xfrm>
        <a:prstGeom prst="round2SameRect">
          <a:avLst>
            <a:gd name="adj1" fmla="val 14120"/>
            <a:gd name="adj2" fmla="val 0"/>
          </a:avLst>
        </a:prstGeom>
        <a:solidFill>
          <a:srgbClr val="8DC63F"/>
        </a:solidFill>
        <a:ln>
          <a:solidFill>
            <a:srgbClr val="8DC63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100" b="1">
              <a:solidFill>
                <a:sysClr val="windowText" lastClr="000000"/>
              </a:solidFill>
              <a:latin typeface="Arial" panose="020B0604020202020204" pitchFamily="34" charset="0"/>
              <a:cs typeface="Arial" panose="020B0604020202020204" pitchFamily="34" charset="0"/>
            </a:rPr>
            <a:t>INCENTIVE PROCESS</a:t>
          </a:r>
          <a:r>
            <a:rPr lang="en-US" sz="1100" b="1" baseline="0">
              <a:solidFill>
                <a:sysClr val="windowText" lastClr="000000"/>
              </a:solidFill>
              <a:latin typeface="Arial" panose="020B0604020202020204" pitchFamily="34" charset="0"/>
              <a:cs typeface="Arial" panose="020B0604020202020204" pitchFamily="34" charset="0"/>
            </a:rPr>
            <a:t> </a:t>
          </a:r>
          <a:endParaRPr lang="en-US" sz="1100" b="1">
            <a:solidFill>
              <a:sysClr val="windowText" lastClr="000000"/>
            </a:solidFill>
            <a:latin typeface="Arial" panose="020B0604020202020204" pitchFamily="34" charset="0"/>
            <a:cs typeface="Arial" panose="020B0604020202020204" pitchFamily="34" charset="0"/>
          </a:endParaRPr>
        </a:p>
      </xdr:txBody>
    </xdr:sp>
    <xdr:clientData/>
  </xdr:twoCellAnchor>
  <xdr:twoCellAnchor>
    <xdr:from>
      <xdr:col>23</xdr:col>
      <xdr:colOff>309668</xdr:colOff>
      <xdr:row>36</xdr:row>
      <xdr:rowOff>1324</xdr:rowOff>
    </xdr:from>
    <xdr:to>
      <xdr:col>25</xdr:col>
      <xdr:colOff>0</xdr:colOff>
      <xdr:row>39</xdr:row>
      <xdr:rowOff>10102</xdr:rowOff>
    </xdr:to>
    <xdr:sp macro="[0]!TabWelcome" textlink="">
      <xdr:nvSpPr>
        <xdr:cNvPr id="126" name="Arrow: Right 125">
          <a:extLst>
            <a:ext uri="{FF2B5EF4-FFF2-40B4-BE49-F238E27FC236}">
              <a16:creationId xmlns:a16="http://schemas.microsoft.com/office/drawing/2014/main" id="{00000000-0008-0000-0000-00007E000000}"/>
            </a:ext>
          </a:extLst>
        </xdr:cNvPr>
        <xdr:cNvSpPr/>
      </xdr:nvSpPr>
      <xdr:spPr>
        <a:xfrm rot="10800000">
          <a:off x="1516168" y="5515241"/>
          <a:ext cx="748665" cy="453278"/>
        </a:xfrm>
        <a:prstGeom prst="rightArrow">
          <a:avLst/>
        </a:prstGeom>
        <a:solidFill>
          <a:srgbClr val="002D56"/>
        </a:solidFill>
        <a:ln>
          <a:solidFill>
            <a:srgbClr val="002D5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43</xdr:col>
      <xdr:colOff>309667</xdr:colOff>
      <xdr:row>36</xdr:row>
      <xdr:rowOff>1324</xdr:rowOff>
    </xdr:from>
    <xdr:to>
      <xdr:col>45</xdr:col>
      <xdr:colOff>0</xdr:colOff>
      <xdr:row>39</xdr:row>
      <xdr:rowOff>16716</xdr:rowOff>
    </xdr:to>
    <xdr:sp macro="[0]!TabIncentiveProcess" textlink="">
      <xdr:nvSpPr>
        <xdr:cNvPr id="127" name="Arrow: Right 126">
          <a:extLst>
            <a:ext uri="{FF2B5EF4-FFF2-40B4-BE49-F238E27FC236}">
              <a16:creationId xmlns:a16="http://schemas.microsoft.com/office/drawing/2014/main" id="{00000000-0008-0000-0000-00007F000000}"/>
            </a:ext>
          </a:extLst>
        </xdr:cNvPr>
        <xdr:cNvSpPr/>
      </xdr:nvSpPr>
      <xdr:spPr>
        <a:xfrm rot="10800000">
          <a:off x="1524105" y="5752043"/>
          <a:ext cx="761895" cy="479736"/>
        </a:xfrm>
        <a:prstGeom prst="rightArrow">
          <a:avLst/>
        </a:prstGeom>
        <a:solidFill>
          <a:srgbClr val="002D56"/>
        </a:solidFill>
        <a:ln>
          <a:solidFill>
            <a:srgbClr val="002D5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63</xdr:col>
      <xdr:colOff>309668</xdr:colOff>
      <xdr:row>36</xdr:row>
      <xdr:rowOff>1324</xdr:rowOff>
    </xdr:from>
    <xdr:to>
      <xdr:col>65</xdr:col>
      <xdr:colOff>0</xdr:colOff>
      <xdr:row>39</xdr:row>
      <xdr:rowOff>13470</xdr:rowOff>
    </xdr:to>
    <xdr:sp macro="[0]!TabCapsandThresholds" textlink="">
      <xdr:nvSpPr>
        <xdr:cNvPr id="128" name="Arrow: Right 127">
          <a:extLst>
            <a:ext uri="{FF2B5EF4-FFF2-40B4-BE49-F238E27FC236}">
              <a16:creationId xmlns:a16="http://schemas.microsoft.com/office/drawing/2014/main" id="{00000000-0008-0000-0000-000080000000}"/>
            </a:ext>
          </a:extLst>
        </xdr:cNvPr>
        <xdr:cNvSpPr/>
      </xdr:nvSpPr>
      <xdr:spPr>
        <a:xfrm rot="10800000">
          <a:off x="1516168" y="5515241"/>
          <a:ext cx="748665" cy="456646"/>
        </a:xfrm>
        <a:prstGeom prst="rightArrow">
          <a:avLst/>
        </a:prstGeom>
        <a:solidFill>
          <a:srgbClr val="002D56"/>
        </a:solidFill>
        <a:ln>
          <a:solidFill>
            <a:srgbClr val="002D5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83</xdr:col>
      <xdr:colOff>309668</xdr:colOff>
      <xdr:row>36</xdr:row>
      <xdr:rowOff>1324</xdr:rowOff>
    </xdr:from>
    <xdr:to>
      <xdr:col>85</xdr:col>
      <xdr:colOff>0</xdr:colOff>
      <xdr:row>39</xdr:row>
      <xdr:rowOff>13470</xdr:rowOff>
    </xdr:to>
    <xdr:sp macro="[0]!TabEquipment" textlink="">
      <xdr:nvSpPr>
        <xdr:cNvPr id="129" name="Arrow: Right 128">
          <a:extLst>
            <a:ext uri="{FF2B5EF4-FFF2-40B4-BE49-F238E27FC236}">
              <a16:creationId xmlns:a16="http://schemas.microsoft.com/office/drawing/2014/main" id="{00000000-0008-0000-0000-000081000000}"/>
            </a:ext>
          </a:extLst>
        </xdr:cNvPr>
        <xdr:cNvSpPr/>
      </xdr:nvSpPr>
      <xdr:spPr>
        <a:xfrm rot="10800000">
          <a:off x="1516168" y="5515241"/>
          <a:ext cx="748665" cy="456646"/>
        </a:xfrm>
        <a:prstGeom prst="rightArrow">
          <a:avLst/>
        </a:prstGeom>
        <a:solidFill>
          <a:srgbClr val="002D56"/>
        </a:solidFill>
        <a:ln>
          <a:solidFill>
            <a:srgbClr val="002D5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103</xdr:col>
      <xdr:colOff>309667</xdr:colOff>
      <xdr:row>36</xdr:row>
      <xdr:rowOff>5292</xdr:rowOff>
    </xdr:from>
    <xdr:to>
      <xdr:col>105</xdr:col>
      <xdr:colOff>0</xdr:colOff>
      <xdr:row>39</xdr:row>
      <xdr:rowOff>16716</xdr:rowOff>
    </xdr:to>
    <xdr:sp macro="[0]!TabNavigating" textlink="">
      <xdr:nvSpPr>
        <xdr:cNvPr id="130" name="Arrow: Right 129">
          <a:extLst>
            <a:ext uri="{FF2B5EF4-FFF2-40B4-BE49-F238E27FC236}">
              <a16:creationId xmlns:a16="http://schemas.microsoft.com/office/drawing/2014/main" id="{00000000-0008-0000-0000-000082000000}"/>
            </a:ext>
          </a:extLst>
        </xdr:cNvPr>
        <xdr:cNvSpPr/>
      </xdr:nvSpPr>
      <xdr:spPr>
        <a:xfrm rot="10800000">
          <a:off x="1516167" y="5553605"/>
          <a:ext cx="753958" cy="463861"/>
        </a:xfrm>
        <a:prstGeom prst="rightArrow">
          <a:avLst/>
        </a:prstGeom>
        <a:solidFill>
          <a:srgbClr val="002D56"/>
        </a:solidFill>
        <a:ln>
          <a:solidFill>
            <a:srgbClr val="002D5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absolute">
    <xdr:from>
      <xdr:col>14</xdr:col>
      <xdr:colOff>236838</xdr:colOff>
      <xdr:row>41</xdr:row>
      <xdr:rowOff>51378</xdr:rowOff>
    </xdr:from>
    <xdr:to>
      <xdr:col>20</xdr:col>
      <xdr:colOff>501556</xdr:colOff>
      <xdr:row>46</xdr:row>
      <xdr:rowOff>49851</xdr:rowOff>
    </xdr:to>
    <xdr:sp macro="[0]!ProjectInformation" textlink="">
      <xdr:nvSpPr>
        <xdr:cNvPr id="140" name="Arrow: Right 139">
          <a:extLst>
            <a:ext uri="{FF2B5EF4-FFF2-40B4-BE49-F238E27FC236}">
              <a16:creationId xmlns:a16="http://schemas.microsoft.com/office/drawing/2014/main" id="{00000000-0008-0000-0000-00008C000000}"/>
            </a:ext>
          </a:extLst>
        </xdr:cNvPr>
        <xdr:cNvSpPr/>
      </xdr:nvSpPr>
      <xdr:spPr>
        <a:xfrm>
          <a:off x="7393333" y="6416319"/>
          <a:ext cx="3492014" cy="782885"/>
        </a:xfrm>
        <a:prstGeom prst="rightArrow">
          <a:avLst>
            <a:gd name="adj1" fmla="val 50000"/>
            <a:gd name="adj2" fmla="val 49723"/>
          </a:avLst>
        </a:prstGeom>
        <a:solidFill>
          <a:srgbClr val="002D56"/>
        </a:solidFill>
        <a:ln>
          <a:solidFill>
            <a:srgbClr val="002D5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600" b="1">
              <a:latin typeface="Arial" panose="020B0604020202020204" pitchFamily="34" charset="0"/>
              <a:cs typeface="Arial" panose="020B0604020202020204" pitchFamily="34" charset="0"/>
            </a:rPr>
            <a:t>Proceed to Project</a:t>
          </a:r>
          <a:r>
            <a:rPr lang="en-US" sz="1600" b="1" baseline="0">
              <a:latin typeface="Arial" panose="020B0604020202020204" pitchFamily="34" charset="0"/>
              <a:cs typeface="Arial" panose="020B0604020202020204" pitchFamily="34" charset="0"/>
            </a:rPr>
            <a:t> Information</a:t>
          </a:r>
          <a:endParaRPr lang="en-US" sz="1600" b="1">
            <a:latin typeface="Arial" panose="020B0604020202020204" pitchFamily="34" charset="0"/>
            <a:cs typeface="Arial" panose="020B0604020202020204" pitchFamily="34" charset="0"/>
          </a:endParaRPr>
        </a:p>
      </xdr:txBody>
    </xdr:sp>
    <xdr:clientData/>
  </xdr:twoCellAnchor>
  <xdr:twoCellAnchor editAs="absolute">
    <xdr:from>
      <xdr:col>3</xdr:col>
      <xdr:colOff>0</xdr:colOff>
      <xdr:row>2</xdr:row>
      <xdr:rowOff>84295</xdr:rowOff>
    </xdr:from>
    <xdr:to>
      <xdr:col>13</xdr:col>
      <xdr:colOff>700</xdr:colOff>
      <xdr:row>7</xdr:row>
      <xdr:rowOff>0</xdr:rowOff>
    </xdr:to>
    <xdr:sp macro="" textlink="">
      <xdr:nvSpPr>
        <xdr:cNvPr id="142" name="TextBox 141">
          <a:extLst>
            <a:ext uri="{FF2B5EF4-FFF2-40B4-BE49-F238E27FC236}">
              <a16:creationId xmlns:a16="http://schemas.microsoft.com/office/drawing/2014/main" id="{00000000-0008-0000-0000-00008E000000}"/>
            </a:ext>
          </a:extLst>
        </xdr:cNvPr>
        <xdr:cNvSpPr txBox="1"/>
      </xdr:nvSpPr>
      <xdr:spPr>
        <a:xfrm>
          <a:off x="1214438" y="322420"/>
          <a:ext cx="5369718" cy="725330"/>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000" b="1">
              <a:solidFill>
                <a:srgbClr val="002D56"/>
              </a:solidFill>
              <a:latin typeface="Arial" panose="020B0604020202020204" pitchFamily="34" charset="0"/>
              <a:cs typeface="Arial" panose="020B0604020202020204" pitchFamily="34" charset="0"/>
            </a:rPr>
            <a:t>Prescriptive Incentive Calculator</a:t>
          </a:r>
        </a:p>
        <a:p>
          <a:r>
            <a:rPr lang="en-US" sz="1400" b="1">
              <a:solidFill>
                <a:srgbClr val="8DC63F"/>
              </a:solidFill>
              <a:latin typeface="Arial" panose="020B0604020202020204" pitchFamily="34" charset="0"/>
              <a:cs typeface="Arial" panose="020B0604020202020204" pitchFamily="34" charset="0"/>
            </a:rPr>
            <a:t>Commercial and Industrial</a:t>
          </a:r>
          <a:r>
            <a:rPr lang="en-US" sz="1400" b="1" baseline="0">
              <a:solidFill>
                <a:srgbClr val="8DC63F"/>
              </a:solidFill>
              <a:latin typeface="Arial" panose="020B0604020202020204" pitchFamily="34" charset="0"/>
              <a:cs typeface="Arial" panose="020B0604020202020204" pitchFamily="34" charset="0"/>
            </a:rPr>
            <a:t> Program</a:t>
          </a:r>
          <a:endParaRPr lang="en-US" sz="1400" b="1">
            <a:solidFill>
              <a:srgbClr val="8DC63F"/>
            </a:solidFill>
            <a:latin typeface="Arial" panose="020B0604020202020204" pitchFamily="34" charset="0"/>
            <a:cs typeface="Arial" panose="020B0604020202020204" pitchFamily="34" charset="0"/>
          </a:endParaRPr>
        </a:p>
      </xdr:txBody>
    </xdr:sp>
    <xdr:clientData/>
  </xdr:twoCellAnchor>
  <xdr:twoCellAnchor>
    <xdr:from>
      <xdr:col>83</xdr:col>
      <xdr:colOff>207140</xdr:colOff>
      <xdr:row>19</xdr:row>
      <xdr:rowOff>111891</xdr:rowOff>
    </xdr:from>
    <xdr:to>
      <xdr:col>88</xdr:col>
      <xdr:colOff>214312</xdr:colOff>
      <xdr:row>36</xdr:row>
      <xdr:rowOff>35719</xdr:rowOff>
    </xdr:to>
    <xdr:pic>
      <xdr:nvPicPr>
        <xdr:cNvPr id="6" name="Picture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421578" y="3100360"/>
          <a:ext cx="2686078" cy="2686078"/>
        </a:xfrm>
        <a:prstGeom prst="rect">
          <a:avLst/>
        </a:prstGeom>
      </xdr:spPr>
    </xdr:pic>
    <xdr:clientData/>
  </xdr:twoCellAnchor>
  <xdr:twoCellAnchor>
    <xdr:from>
      <xdr:col>63</xdr:col>
      <xdr:colOff>340922</xdr:colOff>
      <xdr:row>19</xdr:row>
      <xdr:rowOff>78515</xdr:rowOff>
    </xdr:from>
    <xdr:to>
      <xdr:col>68</xdr:col>
      <xdr:colOff>193078</xdr:colOff>
      <xdr:row>35</xdr:row>
      <xdr:rowOff>0</xdr:rowOff>
    </xdr:to>
    <xdr:pic>
      <xdr:nvPicPr>
        <xdr:cNvPr id="8" name="Picture 7">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555360" y="3066984"/>
          <a:ext cx="2531062" cy="2528954"/>
        </a:xfrm>
        <a:prstGeom prst="rect">
          <a:avLst/>
        </a:prstGeom>
      </xdr:spPr>
    </xdr:pic>
    <xdr:clientData/>
  </xdr:twoCellAnchor>
  <xdr:twoCellAnchor>
    <xdr:from>
      <xdr:col>43</xdr:col>
      <xdr:colOff>310123</xdr:colOff>
      <xdr:row>20</xdr:row>
      <xdr:rowOff>12001</xdr:rowOff>
    </xdr:from>
    <xdr:to>
      <xdr:col>48</xdr:col>
      <xdr:colOff>166687</xdr:colOff>
      <xdr:row>35</xdr:row>
      <xdr:rowOff>92673</xdr:rowOff>
    </xdr:to>
    <xdr:pic>
      <xdr:nvPicPr>
        <xdr:cNvPr id="10" name="Picture 9">
          <a:extLst>
            <a:ext uri="{FF2B5EF4-FFF2-40B4-BE49-F238E27FC236}">
              <a16:creationId xmlns:a16="http://schemas.microsoft.com/office/drawing/2014/main" id="{00000000-0008-0000-0000-00000A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524561" y="3155251"/>
          <a:ext cx="2535470" cy="2533360"/>
        </a:xfrm>
        <a:prstGeom prst="rect">
          <a:avLst/>
        </a:prstGeom>
      </xdr:spPr>
    </xdr:pic>
    <xdr:clientData/>
  </xdr:twoCellAnchor>
  <xdr:twoCellAnchor>
    <xdr:from>
      <xdr:col>103</xdr:col>
      <xdr:colOff>417067</xdr:colOff>
      <xdr:row>19</xdr:row>
      <xdr:rowOff>118920</xdr:rowOff>
    </xdr:from>
    <xdr:to>
      <xdr:col>108</xdr:col>
      <xdr:colOff>216867</xdr:colOff>
      <xdr:row>34</xdr:row>
      <xdr:rowOff>142875</xdr:rowOff>
    </xdr:to>
    <xdr:pic>
      <xdr:nvPicPr>
        <xdr:cNvPr id="12" name="Picture 11">
          <a:extLst>
            <a:ext uri="{FF2B5EF4-FFF2-40B4-BE49-F238E27FC236}">
              <a16:creationId xmlns:a16="http://schemas.microsoft.com/office/drawing/2014/main" id="{00000000-0008-0000-0000-00000C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631505" y="3107389"/>
          <a:ext cx="2478706" cy="2476642"/>
        </a:xfrm>
        <a:prstGeom prst="rect">
          <a:avLst/>
        </a:prstGeom>
      </xdr:spPr>
    </xdr:pic>
    <xdr:clientData/>
  </xdr:twoCellAnchor>
  <xdr:twoCellAnchor>
    <xdr:from>
      <xdr:col>4</xdr:col>
      <xdr:colOff>157169</xdr:colOff>
      <xdr:row>22</xdr:row>
      <xdr:rowOff>11905</xdr:rowOff>
    </xdr:from>
    <xdr:to>
      <xdr:col>7</xdr:col>
      <xdr:colOff>330911</xdr:colOff>
      <xdr:row>32</xdr:row>
      <xdr:rowOff>42256</xdr:rowOff>
    </xdr:to>
    <xdr:pic>
      <xdr:nvPicPr>
        <xdr:cNvPr id="55" name="Light Bulb" descr="Lightbulb">
          <a:extLst>
            <a:ext uri="{FF2B5EF4-FFF2-40B4-BE49-F238E27FC236}">
              <a16:creationId xmlns:a16="http://schemas.microsoft.com/office/drawing/2014/main" id="{00000000-0008-0000-0000-000037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 uri="{96DAC541-7B7A-43D3-8B79-37D633B846F1}">
              <asvg:svgBlip xmlns="" xmlns:asvg="http://schemas.microsoft.com/office/drawing/2016/SVG/main" r:embed="rId10"/>
            </a:ext>
          </a:extLst>
        </a:blip>
        <a:stretch>
          <a:fillRect/>
        </a:stretch>
      </xdr:blipFill>
      <xdr:spPr>
        <a:xfrm>
          <a:off x="1907388" y="3464718"/>
          <a:ext cx="1792992" cy="1697226"/>
        </a:xfrm>
        <a:prstGeom prst="rect">
          <a:avLst/>
        </a:prstGeom>
      </xdr:spPr>
    </xdr:pic>
    <xdr:clientData/>
  </xdr:twoCellAnchor>
  <xdr:twoCellAnchor>
    <xdr:from>
      <xdr:col>23</xdr:col>
      <xdr:colOff>419935</xdr:colOff>
      <xdr:row>19</xdr:row>
      <xdr:rowOff>110374</xdr:rowOff>
    </xdr:from>
    <xdr:to>
      <xdr:col>28</xdr:col>
      <xdr:colOff>416719</xdr:colOff>
      <xdr:row>36</xdr:row>
      <xdr:rowOff>23812</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1634373" y="3098843"/>
          <a:ext cx="2675690" cy="2675688"/>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17</xdr:col>
      <xdr:colOff>123826</xdr:colOff>
      <xdr:row>4</xdr:row>
      <xdr:rowOff>85725</xdr:rowOff>
    </xdr:from>
    <xdr:to>
      <xdr:col>26</xdr:col>
      <xdr:colOff>321050</xdr:colOff>
      <xdr:row>33</xdr:row>
      <xdr:rowOff>38100</xdr:rowOff>
    </xdr:to>
    <xdr:pic>
      <xdr:nvPicPr>
        <xdr:cNvPr id="3" name="Picture 2">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1"/>
        <a:stretch>
          <a:fillRect/>
        </a:stretch>
      </xdr:blipFill>
      <xdr:spPr>
        <a:xfrm>
          <a:off x="9525001" y="771525"/>
          <a:ext cx="4997824" cy="4953000"/>
        </a:xfrm>
        <a:prstGeom prst="rect">
          <a:avLst/>
        </a:prstGeom>
      </xdr:spPr>
    </xdr:pic>
    <xdr:clientData/>
  </xdr:twoCellAnchor>
  <xdr:twoCellAnchor editAs="oneCell">
    <xdr:from>
      <xdr:col>28</xdr:col>
      <xdr:colOff>76200</xdr:colOff>
      <xdr:row>4</xdr:row>
      <xdr:rowOff>114300</xdr:rowOff>
    </xdr:from>
    <xdr:to>
      <xdr:col>37</xdr:col>
      <xdr:colOff>523219</xdr:colOff>
      <xdr:row>16</xdr:row>
      <xdr:rowOff>152138</xdr:rowOff>
    </xdr:to>
    <xdr:pic>
      <xdr:nvPicPr>
        <xdr:cNvPr id="5" name="Picture 4">
          <a:extLst>
            <a:ext uri="{FF2B5EF4-FFF2-40B4-BE49-F238E27FC236}">
              <a16:creationId xmlns:a16="http://schemas.microsoft.com/office/drawing/2014/main" id="{00000000-0008-0000-0B00-000005000000}"/>
            </a:ext>
          </a:extLst>
        </xdr:cNvPr>
        <xdr:cNvPicPr>
          <a:picLocks noChangeAspect="1"/>
        </xdr:cNvPicPr>
      </xdr:nvPicPr>
      <xdr:blipFill>
        <a:blip xmlns:r="http://schemas.openxmlformats.org/officeDocument/2006/relationships" r:embed="rId2"/>
        <a:stretch>
          <a:fillRect/>
        </a:stretch>
      </xdr:blipFill>
      <xdr:spPr>
        <a:xfrm>
          <a:off x="15011400" y="800100"/>
          <a:ext cx="5247619" cy="2095238"/>
        </a:xfrm>
        <a:prstGeom prst="rect">
          <a:avLst/>
        </a:prstGeom>
      </xdr:spPr>
    </xdr:pic>
    <xdr:clientData/>
  </xdr:twoCellAnchor>
  <xdr:twoCellAnchor editAs="oneCell">
    <xdr:from>
      <xdr:col>28</xdr:col>
      <xdr:colOff>142876</xdr:colOff>
      <xdr:row>20</xdr:row>
      <xdr:rowOff>123825</xdr:rowOff>
    </xdr:from>
    <xdr:to>
      <xdr:col>36</xdr:col>
      <xdr:colOff>93689</xdr:colOff>
      <xdr:row>33</xdr:row>
      <xdr:rowOff>66675</xdr:rowOff>
    </xdr:to>
    <xdr:pic>
      <xdr:nvPicPr>
        <xdr:cNvPr id="7" name="Picture 6">
          <a:extLst>
            <a:ext uri="{FF2B5EF4-FFF2-40B4-BE49-F238E27FC236}">
              <a16:creationId xmlns:a16="http://schemas.microsoft.com/office/drawing/2014/main" id="{00000000-0008-0000-0B00-000007000000}"/>
            </a:ext>
          </a:extLst>
        </xdr:cNvPr>
        <xdr:cNvPicPr>
          <a:picLocks noChangeAspect="1"/>
        </xdr:cNvPicPr>
      </xdr:nvPicPr>
      <xdr:blipFill>
        <a:blip xmlns:r="http://schemas.openxmlformats.org/officeDocument/2006/relationships" r:embed="rId3"/>
        <a:stretch>
          <a:fillRect/>
        </a:stretch>
      </xdr:blipFill>
      <xdr:spPr>
        <a:xfrm>
          <a:off x="15278101" y="3590925"/>
          <a:ext cx="4218013" cy="2162175"/>
        </a:xfrm>
        <a:prstGeom prst="rect">
          <a:avLst/>
        </a:prstGeom>
      </xdr:spPr>
    </xdr:pic>
    <xdr:clientData/>
  </xdr:twoCellAnchor>
  <xdr:twoCellAnchor editAs="oneCell">
    <xdr:from>
      <xdr:col>17</xdr:col>
      <xdr:colOff>57150</xdr:colOff>
      <xdr:row>46</xdr:row>
      <xdr:rowOff>66675</xdr:rowOff>
    </xdr:from>
    <xdr:to>
      <xdr:col>25</xdr:col>
      <xdr:colOff>470385</xdr:colOff>
      <xdr:row>60</xdr:row>
      <xdr:rowOff>133350</xdr:rowOff>
    </xdr:to>
    <xdr:pic>
      <xdr:nvPicPr>
        <xdr:cNvPr id="11" name="Picture 10">
          <a:extLst>
            <a:ext uri="{FF2B5EF4-FFF2-40B4-BE49-F238E27FC236}">
              <a16:creationId xmlns:a16="http://schemas.microsoft.com/office/drawing/2014/main" id="{00000000-0008-0000-0B00-00000B000000}"/>
            </a:ext>
          </a:extLst>
        </xdr:cNvPr>
        <xdr:cNvPicPr>
          <a:picLocks noChangeAspect="1"/>
        </xdr:cNvPicPr>
      </xdr:nvPicPr>
      <xdr:blipFill>
        <a:blip xmlns:r="http://schemas.openxmlformats.org/officeDocument/2006/relationships" r:embed="rId4"/>
        <a:stretch>
          <a:fillRect/>
        </a:stretch>
      </xdr:blipFill>
      <xdr:spPr>
        <a:xfrm>
          <a:off x="9458325" y="7896225"/>
          <a:ext cx="4680435" cy="2486025"/>
        </a:xfrm>
        <a:prstGeom prst="rect">
          <a:avLst/>
        </a:prstGeom>
      </xdr:spPr>
    </xdr:pic>
    <xdr:clientData/>
  </xdr:twoCellAnchor>
  <xdr:twoCellAnchor editAs="oneCell">
    <xdr:from>
      <xdr:col>29</xdr:col>
      <xdr:colOff>104776</xdr:colOff>
      <xdr:row>46</xdr:row>
      <xdr:rowOff>47626</xdr:rowOff>
    </xdr:from>
    <xdr:to>
      <xdr:col>37</xdr:col>
      <xdr:colOff>295276</xdr:colOff>
      <xdr:row>54</xdr:row>
      <xdr:rowOff>105588</xdr:rowOff>
    </xdr:to>
    <xdr:pic>
      <xdr:nvPicPr>
        <xdr:cNvPr id="13" name="Picture 12">
          <a:extLst>
            <a:ext uri="{FF2B5EF4-FFF2-40B4-BE49-F238E27FC236}">
              <a16:creationId xmlns:a16="http://schemas.microsoft.com/office/drawing/2014/main" id="{00000000-0008-0000-0B00-00000D000000}"/>
            </a:ext>
          </a:extLst>
        </xdr:cNvPr>
        <xdr:cNvPicPr>
          <a:picLocks noChangeAspect="1"/>
        </xdr:cNvPicPr>
      </xdr:nvPicPr>
      <xdr:blipFill>
        <a:blip xmlns:r="http://schemas.openxmlformats.org/officeDocument/2006/relationships" r:embed="rId5"/>
        <a:stretch>
          <a:fillRect/>
        </a:stretch>
      </xdr:blipFill>
      <xdr:spPr>
        <a:xfrm>
          <a:off x="15773401" y="7877176"/>
          <a:ext cx="4457700" cy="1429562"/>
        </a:xfrm>
        <a:prstGeom prst="rect">
          <a:avLst/>
        </a:prstGeom>
      </xdr:spPr>
    </xdr:pic>
    <xdr:clientData/>
  </xdr:twoCellAnchor>
  <xdr:twoCellAnchor editAs="oneCell">
    <xdr:from>
      <xdr:col>29</xdr:col>
      <xdr:colOff>66675</xdr:colOff>
      <xdr:row>58</xdr:row>
      <xdr:rowOff>57150</xdr:rowOff>
    </xdr:from>
    <xdr:to>
      <xdr:col>37</xdr:col>
      <xdr:colOff>476036</xdr:colOff>
      <xdr:row>69</xdr:row>
      <xdr:rowOff>66675</xdr:rowOff>
    </xdr:to>
    <xdr:pic>
      <xdr:nvPicPr>
        <xdr:cNvPr id="15" name="Picture 14">
          <a:extLst>
            <a:ext uri="{FF2B5EF4-FFF2-40B4-BE49-F238E27FC236}">
              <a16:creationId xmlns:a16="http://schemas.microsoft.com/office/drawing/2014/main" id="{00000000-0008-0000-0B00-00000F000000}"/>
            </a:ext>
          </a:extLst>
        </xdr:cNvPr>
        <xdr:cNvPicPr>
          <a:picLocks noChangeAspect="1"/>
        </xdr:cNvPicPr>
      </xdr:nvPicPr>
      <xdr:blipFill>
        <a:blip xmlns:r="http://schemas.openxmlformats.org/officeDocument/2006/relationships" r:embed="rId6"/>
        <a:stretch>
          <a:fillRect/>
        </a:stretch>
      </xdr:blipFill>
      <xdr:spPr>
        <a:xfrm>
          <a:off x="15811500" y="9944100"/>
          <a:ext cx="4676561" cy="19050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16</xdr:col>
      <xdr:colOff>76201</xdr:colOff>
      <xdr:row>4</xdr:row>
      <xdr:rowOff>66675</xdr:rowOff>
    </xdr:from>
    <xdr:to>
      <xdr:col>23</xdr:col>
      <xdr:colOff>476250</xdr:colOff>
      <xdr:row>12</xdr:row>
      <xdr:rowOff>70624</xdr:rowOff>
    </xdr:to>
    <xdr:pic>
      <xdr:nvPicPr>
        <xdr:cNvPr id="3" name="Picture 2">
          <a:extLst>
            <a:ext uri="{FF2B5EF4-FFF2-40B4-BE49-F238E27FC236}">
              <a16:creationId xmlns:a16="http://schemas.microsoft.com/office/drawing/2014/main" id="{00000000-0008-0000-0C00-000003000000}"/>
            </a:ext>
          </a:extLst>
        </xdr:cNvPr>
        <xdr:cNvPicPr>
          <a:picLocks noChangeAspect="1"/>
        </xdr:cNvPicPr>
      </xdr:nvPicPr>
      <xdr:blipFill>
        <a:blip xmlns:r="http://schemas.openxmlformats.org/officeDocument/2006/relationships" r:embed="rId1"/>
        <a:stretch>
          <a:fillRect/>
        </a:stretch>
      </xdr:blipFill>
      <xdr:spPr>
        <a:xfrm>
          <a:off x="8610601" y="752475"/>
          <a:ext cx="4133849" cy="1375549"/>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absolute">
    <xdr:from>
      <xdr:col>2</xdr:col>
      <xdr:colOff>37974</xdr:colOff>
      <xdr:row>2</xdr:row>
      <xdr:rowOff>153771</xdr:rowOff>
    </xdr:from>
    <xdr:to>
      <xdr:col>8</xdr:col>
      <xdr:colOff>396494</xdr:colOff>
      <xdr:row>5</xdr:row>
      <xdr:rowOff>89647</xdr:rowOff>
    </xdr:to>
    <xdr:pic>
      <xdr:nvPicPr>
        <xdr:cNvPr id="19" name="Picture 18">
          <a:extLst>
            <a:ext uri="{FF2B5EF4-FFF2-40B4-BE49-F238E27FC236}">
              <a16:creationId xmlns:a16="http://schemas.microsoft.com/office/drawing/2014/main" id="{00000000-0008-0000-0E00-00001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55150" y="534771"/>
          <a:ext cx="3585815" cy="608229"/>
        </a:xfrm>
        <a:prstGeom prst="rect">
          <a:avLst/>
        </a:prstGeom>
      </xdr:spPr>
    </xdr:pic>
    <xdr:clientData/>
  </xdr:twoCellAnchor>
  <xdr:twoCellAnchor editAs="absolute">
    <xdr:from>
      <xdr:col>23</xdr:col>
      <xdr:colOff>18995</xdr:colOff>
      <xdr:row>23</xdr:row>
      <xdr:rowOff>56730</xdr:rowOff>
    </xdr:from>
    <xdr:to>
      <xdr:col>29</xdr:col>
      <xdr:colOff>269028</xdr:colOff>
      <xdr:row>26</xdr:row>
      <xdr:rowOff>167262</xdr:rowOff>
    </xdr:to>
    <xdr:sp macro="[0]!SummaryReport" textlink="">
      <xdr:nvSpPr>
        <xdr:cNvPr id="8" name="Arrow: Right 7">
          <a:extLst>
            <a:ext uri="{FF2B5EF4-FFF2-40B4-BE49-F238E27FC236}">
              <a16:creationId xmlns:a16="http://schemas.microsoft.com/office/drawing/2014/main" id="{00000000-0008-0000-0E00-000008000000}"/>
            </a:ext>
          </a:extLst>
        </xdr:cNvPr>
        <xdr:cNvSpPr/>
      </xdr:nvSpPr>
      <xdr:spPr>
        <a:xfrm>
          <a:off x="12318151" y="5188324"/>
          <a:ext cx="3464721" cy="789188"/>
        </a:xfrm>
        <a:prstGeom prst="rightArrow">
          <a:avLst>
            <a:gd name="adj1" fmla="val 50000"/>
            <a:gd name="adj2" fmla="val 49723"/>
          </a:avLst>
        </a:prstGeom>
        <a:solidFill>
          <a:srgbClr val="002D56"/>
        </a:solidFill>
        <a:ln>
          <a:solidFill>
            <a:srgbClr val="002D5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600" b="1">
              <a:latin typeface="Arial" panose="020B0604020202020204" pitchFamily="34" charset="0"/>
              <a:cs typeface="Arial" panose="020B0604020202020204" pitchFamily="34" charset="0"/>
            </a:rPr>
            <a:t>Proceed to Summary Report</a:t>
          </a:r>
        </a:p>
      </xdr:txBody>
    </xdr:sp>
    <xdr:clientData/>
  </xdr:twoCellAnchor>
  <xdr:twoCellAnchor editAs="absolute">
    <xdr:from>
      <xdr:col>2</xdr:col>
      <xdr:colOff>11908</xdr:colOff>
      <xdr:row>23</xdr:row>
      <xdr:rowOff>72979</xdr:rowOff>
    </xdr:from>
    <xdr:to>
      <xdr:col>8</xdr:col>
      <xdr:colOff>247232</xdr:colOff>
      <xdr:row>26</xdr:row>
      <xdr:rowOff>183511</xdr:rowOff>
    </xdr:to>
    <xdr:sp macro="[0]!MeasureInput" textlink="">
      <xdr:nvSpPr>
        <xdr:cNvPr id="9" name="Arrow: Right 8">
          <a:extLst>
            <a:ext uri="{FF2B5EF4-FFF2-40B4-BE49-F238E27FC236}">
              <a16:creationId xmlns:a16="http://schemas.microsoft.com/office/drawing/2014/main" id="{00000000-0008-0000-0E00-000009000000}"/>
            </a:ext>
          </a:extLst>
        </xdr:cNvPr>
        <xdr:cNvSpPr/>
      </xdr:nvSpPr>
      <xdr:spPr>
        <a:xfrm flipH="1">
          <a:off x="726283" y="5204573"/>
          <a:ext cx="3450012" cy="789188"/>
        </a:xfrm>
        <a:prstGeom prst="rightArrow">
          <a:avLst>
            <a:gd name="adj1" fmla="val 50000"/>
            <a:gd name="adj2" fmla="val 49723"/>
          </a:avLst>
        </a:prstGeom>
        <a:solidFill>
          <a:srgbClr val="006F51"/>
        </a:solidFill>
        <a:ln>
          <a:solidFill>
            <a:srgbClr val="006F5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US" sz="1600" b="1">
              <a:latin typeface="Arial" panose="020B0604020202020204" pitchFamily="34" charset="0"/>
              <a:cs typeface="Arial" panose="020B0604020202020204" pitchFamily="34" charset="0"/>
            </a:rPr>
            <a:t>Back to</a:t>
          </a:r>
          <a:r>
            <a:rPr lang="en-US" sz="1600" b="1" baseline="0">
              <a:latin typeface="Arial" panose="020B0604020202020204" pitchFamily="34" charset="0"/>
              <a:cs typeface="Arial" panose="020B0604020202020204" pitchFamily="34" charset="0"/>
            </a:rPr>
            <a:t> Measure Input</a:t>
          </a:r>
          <a:endParaRPr lang="en-US" sz="1600" b="1">
            <a:latin typeface="Arial" panose="020B0604020202020204" pitchFamily="34" charset="0"/>
            <a:cs typeface="Arial" panose="020B0604020202020204" pitchFamily="34" charset="0"/>
          </a:endParaRPr>
        </a:p>
      </xdr:txBody>
    </xdr:sp>
    <xdr:clientData/>
  </xdr:twoCellAnchor>
  <mc:AlternateContent xmlns:mc="http://schemas.openxmlformats.org/markup-compatibility/2006">
    <mc:Choice xmlns:a14="http://schemas.microsoft.com/office/drawing/2010/main" Requires="a14">
      <xdr:twoCellAnchor>
        <xdr:from>
          <xdr:col>22</xdr:col>
          <xdr:colOff>523875</xdr:colOff>
          <xdr:row>17</xdr:row>
          <xdr:rowOff>0</xdr:rowOff>
        </xdr:from>
        <xdr:to>
          <xdr:col>29</xdr:col>
          <xdr:colOff>523875</xdr:colOff>
          <xdr:row>20</xdr:row>
          <xdr:rowOff>219075</xdr:rowOff>
        </xdr:to>
        <xdr:sp macro="" textlink="">
          <xdr:nvSpPr>
            <xdr:cNvPr id="12289" name="Button 1" hidden="1">
              <a:extLst>
                <a:ext uri="{63B3BB69-23CF-44E3-9099-C40C66FF867C}">
                  <a14:compatExt spid="_x0000_s12289"/>
                </a:ext>
                <a:ext uri="{FF2B5EF4-FFF2-40B4-BE49-F238E27FC236}">
                  <a16:creationId xmlns:a16="http://schemas.microsoft.com/office/drawing/2014/main" id="{00000000-0008-0000-0E00-000001300000}"/>
                </a:ext>
              </a:extLst>
            </xdr:cNvPr>
            <xdr:cNvSpPr/>
          </xdr:nvSpPr>
          <xdr:spPr bwMode="auto">
            <a:xfrm>
              <a:off x="0" y="0"/>
              <a:ext cx="0" cy="0"/>
            </a:xfrm>
            <a:prstGeom prst="rect">
              <a:avLst/>
            </a:prstGeom>
            <a:noFill/>
            <a:ln w="9525">
              <a:miter lim="800000"/>
              <a:headEnd/>
              <a:tailEnd/>
            </a:ln>
          </xdr:spPr>
          <xdr:txBody>
            <a:bodyPr vertOverflow="clip" wrap="square" lIns="36576" tIns="27432" rIns="0" bIns="27432" anchor="ctr" upright="1"/>
            <a:lstStyle/>
            <a:p>
              <a:pPr algn="l" rtl="0">
                <a:defRPr sz="1000"/>
              </a:pPr>
              <a:r>
                <a:rPr lang="en-US" sz="1400" b="1" i="0" u="none" strike="noStrike" baseline="0">
                  <a:solidFill>
                    <a:srgbClr val="000000"/>
                  </a:solidFill>
                  <a:latin typeface="Arial"/>
                  <a:cs typeface="Arial"/>
                </a:rPr>
                <a:t> Print Summary Report</a:t>
              </a:r>
            </a:p>
          </xdr:txBody>
        </xdr:sp>
        <xdr:clientData fPrintsWithSheet="0"/>
      </xdr:twoCellAnchor>
    </mc:Choice>
    <mc:Fallback/>
  </mc:AlternateContent>
  <xdr:twoCellAnchor>
    <xdr:from>
      <xdr:col>2</xdr:col>
      <xdr:colOff>0</xdr:colOff>
      <xdr:row>17</xdr:row>
      <xdr:rowOff>166688</xdr:rowOff>
    </xdr:from>
    <xdr:to>
      <xdr:col>8</xdr:col>
      <xdr:colOff>238124</xdr:colOff>
      <xdr:row>21</xdr:row>
      <xdr:rowOff>56604</xdr:rowOff>
    </xdr:to>
    <xdr:sp macro="[0]!ProjectInformation" textlink="">
      <xdr:nvSpPr>
        <xdr:cNvPr id="7" name="Arrow: Right 6">
          <a:extLst>
            <a:ext uri="{FF2B5EF4-FFF2-40B4-BE49-F238E27FC236}">
              <a16:creationId xmlns:a16="http://schemas.microsoft.com/office/drawing/2014/main" id="{00000000-0008-0000-0E00-000007000000}"/>
            </a:ext>
          </a:extLst>
        </xdr:cNvPr>
        <xdr:cNvSpPr/>
      </xdr:nvSpPr>
      <xdr:spPr>
        <a:xfrm flipH="1">
          <a:off x="714375" y="3940969"/>
          <a:ext cx="3452812" cy="794791"/>
        </a:xfrm>
        <a:prstGeom prst="rightArrow">
          <a:avLst>
            <a:gd name="adj1" fmla="val 50000"/>
            <a:gd name="adj2" fmla="val 49723"/>
          </a:avLst>
        </a:prstGeom>
        <a:solidFill>
          <a:srgbClr val="006F51"/>
        </a:solidFill>
        <a:ln>
          <a:solidFill>
            <a:srgbClr val="006F5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US" sz="1600" b="1">
              <a:latin typeface="Arial" panose="020B0604020202020204" pitchFamily="34" charset="0"/>
              <a:cs typeface="Arial" panose="020B0604020202020204" pitchFamily="34" charset="0"/>
            </a:rPr>
            <a:t>Back to Project</a:t>
          </a:r>
          <a:r>
            <a:rPr lang="en-US" sz="1600" b="1" baseline="0">
              <a:latin typeface="Arial" panose="020B0604020202020204" pitchFamily="34" charset="0"/>
              <a:cs typeface="Arial" panose="020B0604020202020204" pitchFamily="34" charset="0"/>
            </a:rPr>
            <a:t> Information</a:t>
          </a:r>
          <a:endParaRPr lang="en-US" sz="1600" b="1">
            <a:latin typeface="Arial" panose="020B0604020202020204" pitchFamily="34" charset="0"/>
            <a:cs typeface="Arial" panose="020B0604020202020204" pitchFamily="34" charset="0"/>
          </a:endParaRPr>
        </a:p>
      </xdr:txBody>
    </xdr:sp>
    <xdr:clientData/>
  </xdr:twoCellAnchor>
  <xdr:twoCellAnchor editAs="absolute">
    <xdr:from>
      <xdr:col>2</xdr:col>
      <xdr:colOff>11909</xdr:colOff>
      <xdr:row>12</xdr:row>
      <xdr:rowOff>59528</xdr:rowOff>
    </xdr:from>
    <xdr:to>
      <xdr:col>8</xdr:col>
      <xdr:colOff>247232</xdr:colOff>
      <xdr:row>15</xdr:row>
      <xdr:rowOff>153252</xdr:rowOff>
    </xdr:to>
    <xdr:sp macro="[0]!Instructions" textlink="">
      <xdr:nvSpPr>
        <xdr:cNvPr id="10" name="Arrow: Right 55">
          <a:extLst>
            <a:ext uri="{FF2B5EF4-FFF2-40B4-BE49-F238E27FC236}">
              <a16:creationId xmlns:a16="http://schemas.microsoft.com/office/drawing/2014/main" id="{00000000-0008-0000-0E00-00000A000000}"/>
            </a:ext>
          </a:extLst>
        </xdr:cNvPr>
        <xdr:cNvSpPr/>
      </xdr:nvSpPr>
      <xdr:spPr>
        <a:xfrm flipH="1">
          <a:off x="726284" y="2702716"/>
          <a:ext cx="3450011" cy="772380"/>
        </a:xfrm>
        <a:prstGeom prst="rightArrow">
          <a:avLst>
            <a:gd name="adj1" fmla="val 50000"/>
            <a:gd name="adj2" fmla="val 49723"/>
          </a:avLst>
        </a:prstGeom>
        <a:solidFill>
          <a:srgbClr val="006F51"/>
        </a:solidFill>
        <a:ln>
          <a:solidFill>
            <a:srgbClr val="006F5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US" sz="1600" b="1">
              <a:latin typeface="Arial" panose="020B0604020202020204" pitchFamily="34" charset="0"/>
              <a:cs typeface="Arial" panose="020B0604020202020204" pitchFamily="34" charset="0"/>
            </a:rPr>
            <a:t>Back to Instructions</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505886</xdr:colOff>
      <xdr:row>30</xdr:row>
      <xdr:rowOff>135464</xdr:rowOff>
    </xdr:from>
    <xdr:to>
      <xdr:col>10</xdr:col>
      <xdr:colOff>254000</xdr:colOff>
      <xdr:row>50</xdr:row>
      <xdr:rowOff>148166</xdr:rowOff>
    </xdr:to>
    <xdr:sp macro="" textlink="">
      <xdr:nvSpPr>
        <xdr:cNvPr id="17" name="Rectangle: Rounded Corners 16">
          <a:extLst>
            <a:ext uri="{FF2B5EF4-FFF2-40B4-BE49-F238E27FC236}">
              <a16:creationId xmlns:a16="http://schemas.microsoft.com/office/drawing/2014/main" id="{00000000-0008-0000-0F00-000011000000}"/>
            </a:ext>
          </a:extLst>
        </xdr:cNvPr>
        <xdr:cNvSpPr/>
      </xdr:nvSpPr>
      <xdr:spPr>
        <a:xfrm>
          <a:off x="643469" y="4548714"/>
          <a:ext cx="4859864" cy="2976035"/>
        </a:xfrm>
        <a:prstGeom prst="roundRect">
          <a:avLst/>
        </a:prstGeom>
        <a:noFill/>
        <a:ln w="19050">
          <a:solidFill>
            <a:srgbClr val="006F5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3</xdr:col>
      <xdr:colOff>550334</xdr:colOff>
      <xdr:row>52</xdr:row>
      <xdr:rowOff>20045</xdr:rowOff>
    </xdr:from>
    <xdr:to>
      <xdr:col>8</xdr:col>
      <xdr:colOff>75077</xdr:colOff>
      <xdr:row>54</xdr:row>
      <xdr:rowOff>138434</xdr:rowOff>
    </xdr:to>
    <xdr:pic>
      <xdr:nvPicPr>
        <xdr:cNvPr id="15" name="Picture 14">
          <a:extLst>
            <a:ext uri="{FF2B5EF4-FFF2-40B4-BE49-F238E27FC236}">
              <a16:creationId xmlns:a16="http://schemas.microsoft.com/office/drawing/2014/main" id="{00000000-0008-0000-0F00-00000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57917" y="7692962"/>
          <a:ext cx="2308160" cy="414722"/>
        </a:xfrm>
        <a:prstGeom prst="rect">
          <a:avLst/>
        </a:prstGeom>
      </xdr:spPr>
    </xdr:pic>
    <xdr:clientData/>
  </xdr:twoCellAnchor>
  <xdr:twoCellAnchor editAs="absolute">
    <xdr:from>
      <xdr:col>8</xdr:col>
      <xdr:colOff>243417</xdr:colOff>
      <xdr:row>0</xdr:row>
      <xdr:rowOff>31751</xdr:rowOff>
    </xdr:from>
    <xdr:to>
      <xdr:col>11</xdr:col>
      <xdr:colOff>95250</xdr:colOff>
      <xdr:row>9</xdr:row>
      <xdr:rowOff>100118</xdr:rowOff>
    </xdr:to>
    <xdr:pic>
      <xdr:nvPicPr>
        <xdr:cNvPr id="8" name="Picture 7">
          <a:extLst>
            <a:ext uri="{FF2B5EF4-FFF2-40B4-BE49-F238E27FC236}">
              <a16:creationId xmlns:a16="http://schemas.microsoft.com/office/drawing/2014/main" id="{00000000-0008-0000-0F00-000008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434417" y="31751"/>
          <a:ext cx="1651000" cy="1370117"/>
        </a:xfrm>
        <a:prstGeom prst="rect">
          <a:avLst/>
        </a:prstGeom>
      </xdr:spPr>
    </xdr:pic>
    <xdr:clientData/>
  </xdr:twoCellAnchor>
  <xdr:twoCellAnchor>
    <xdr:from>
      <xdr:col>1</xdr:col>
      <xdr:colOff>505885</xdr:colOff>
      <xdr:row>10</xdr:row>
      <xdr:rowOff>135464</xdr:rowOff>
    </xdr:from>
    <xdr:to>
      <xdr:col>10</xdr:col>
      <xdr:colOff>253999</xdr:colOff>
      <xdr:row>28</xdr:row>
      <xdr:rowOff>148165</xdr:rowOff>
    </xdr:to>
    <xdr:sp macro="" textlink="">
      <xdr:nvSpPr>
        <xdr:cNvPr id="18" name="Rectangle: Rounded Corners 17">
          <a:extLst>
            <a:ext uri="{FF2B5EF4-FFF2-40B4-BE49-F238E27FC236}">
              <a16:creationId xmlns:a16="http://schemas.microsoft.com/office/drawing/2014/main" id="{00000000-0008-0000-0F00-000012000000}"/>
            </a:ext>
          </a:extLst>
        </xdr:cNvPr>
        <xdr:cNvSpPr/>
      </xdr:nvSpPr>
      <xdr:spPr>
        <a:xfrm>
          <a:off x="643468" y="1585381"/>
          <a:ext cx="4859864" cy="2679701"/>
        </a:xfrm>
        <a:prstGeom prst="roundRect">
          <a:avLst/>
        </a:prstGeom>
        <a:noFill/>
        <a:ln w="19050">
          <a:solidFill>
            <a:srgbClr val="006F5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absolute">
    <xdr:from>
      <xdr:col>8</xdr:col>
      <xdr:colOff>232834</xdr:colOff>
      <xdr:row>58</xdr:row>
      <xdr:rowOff>52916</xdr:rowOff>
    </xdr:from>
    <xdr:to>
      <xdr:col>11</xdr:col>
      <xdr:colOff>84667</xdr:colOff>
      <xdr:row>67</xdr:row>
      <xdr:rowOff>121283</xdr:rowOff>
    </xdr:to>
    <xdr:pic>
      <xdr:nvPicPr>
        <xdr:cNvPr id="20" name="Picture 19">
          <a:extLst>
            <a:ext uri="{FF2B5EF4-FFF2-40B4-BE49-F238E27FC236}">
              <a16:creationId xmlns:a16="http://schemas.microsoft.com/office/drawing/2014/main" id="{00000000-0008-0000-0F00-00001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423834" y="8583083"/>
          <a:ext cx="1651000" cy="1370117"/>
        </a:xfrm>
        <a:prstGeom prst="rect">
          <a:avLst/>
        </a:prstGeom>
      </xdr:spPr>
    </xdr:pic>
    <xdr:clientData/>
  </xdr:twoCellAnchor>
  <xdr:twoCellAnchor>
    <xdr:from>
      <xdr:col>4</xdr:col>
      <xdr:colOff>510791</xdr:colOff>
      <xdr:row>12</xdr:row>
      <xdr:rowOff>29229</xdr:rowOff>
    </xdr:from>
    <xdr:to>
      <xdr:col>7</xdr:col>
      <xdr:colOff>56233</xdr:colOff>
      <xdr:row>20</xdr:row>
      <xdr:rowOff>45580</xdr:rowOff>
    </xdr:to>
    <xdr:pic>
      <xdr:nvPicPr>
        <xdr:cNvPr id="21" name="Picture 20">
          <a:extLst>
            <a:ext uri="{FF2B5EF4-FFF2-40B4-BE49-F238E27FC236}">
              <a16:creationId xmlns:a16="http://schemas.microsoft.com/office/drawing/2014/main" id="{00000000-0008-0000-0F00-00001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rot="3304167">
          <a:off x="2503128" y="1762225"/>
          <a:ext cx="1201684" cy="1228192"/>
        </a:xfrm>
        <a:prstGeom prst="rect">
          <a:avLst/>
        </a:prstGeom>
      </xdr:spPr>
    </xdr:pic>
    <xdr:clientData/>
  </xdr:twoCellAnchor>
  <xdr:twoCellAnchor>
    <xdr:from>
      <xdr:col>2</xdr:col>
      <xdr:colOff>10584</xdr:colOff>
      <xdr:row>71</xdr:row>
      <xdr:rowOff>10583</xdr:rowOff>
    </xdr:from>
    <xdr:to>
      <xdr:col>10</xdr:col>
      <xdr:colOff>0</xdr:colOff>
      <xdr:row>86</xdr:row>
      <xdr:rowOff>127000</xdr:rowOff>
    </xdr:to>
    <xdr:graphicFrame macro="">
      <xdr:nvGraphicFramePr>
        <xdr:cNvPr id="11" name="Chart 10">
          <a:extLst>
            <a:ext uri="{FF2B5EF4-FFF2-40B4-BE49-F238E27FC236}">
              <a16:creationId xmlns:a16="http://schemas.microsoft.com/office/drawing/2014/main" id="{00000000-0008-0000-0F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0</xdr:colOff>
      <xdr:row>92</xdr:row>
      <xdr:rowOff>0</xdr:rowOff>
    </xdr:from>
    <xdr:to>
      <xdr:col>9</xdr:col>
      <xdr:colOff>518582</xdr:colOff>
      <xdr:row>109</xdr:row>
      <xdr:rowOff>127000</xdr:rowOff>
    </xdr:to>
    <xdr:graphicFrame macro="">
      <xdr:nvGraphicFramePr>
        <xdr:cNvPr id="13" name="Chart 12">
          <a:extLst>
            <a:ext uri="{FF2B5EF4-FFF2-40B4-BE49-F238E27FC236}">
              <a16:creationId xmlns:a16="http://schemas.microsoft.com/office/drawing/2014/main" id="{00000000-0008-0000-0F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mc:AlternateContent xmlns:mc="http://schemas.openxmlformats.org/markup-compatibility/2006">
    <mc:Choice xmlns:a14="http://schemas.microsoft.com/office/drawing/2010/main" Requires="a14">
      <xdr:twoCellAnchor>
        <xdr:from>
          <xdr:col>12</xdr:col>
          <xdr:colOff>66675</xdr:colOff>
          <xdr:row>1</xdr:row>
          <xdr:rowOff>28575</xdr:rowOff>
        </xdr:from>
        <xdr:to>
          <xdr:col>19</xdr:col>
          <xdr:colOff>66675</xdr:colOff>
          <xdr:row>7</xdr:row>
          <xdr:rowOff>9525</xdr:rowOff>
        </xdr:to>
        <xdr:sp macro="" textlink="">
          <xdr:nvSpPr>
            <xdr:cNvPr id="13313" name="Button 1" hidden="1">
              <a:extLst>
                <a:ext uri="{63B3BB69-23CF-44E3-9099-C40C66FF867C}">
                  <a14:compatExt spid="_x0000_s13313"/>
                </a:ext>
                <a:ext uri="{FF2B5EF4-FFF2-40B4-BE49-F238E27FC236}">
                  <a16:creationId xmlns:a16="http://schemas.microsoft.com/office/drawing/2014/main" id="{00000000-0008-0000-0F00-000001340000}"/>
                </a:ext>
              </a:extLst>
            </xdr:cNvPr>
            <xdr:cNvSpPr/>
          </xdr:nvSpPr>
          <xdr:spPr bwMode="auto">
            <a:xfrm>
              <a:off x="0" y="0"/>
              <a:ext cx="0" cy="0"/>
            </a:xfrm>
            <a:prstGeom prst="rect">
              <a:avLst/>
            </a:prstGeom>
            <a:noFill/>
            <a:ln w="9525">
              <a:miter lim="800000"/>
              <a:headEnd/>
              <a:tailEnd/>
            </a:ln>
          </xdr:spPr>
          <xdr:txBody>
            <a:bodyPr vertOverflow="clip" wrap="square" lIns="36576" tIns="27432" rIns="0" bIns="27432" anchor="ctr" upright="1"/>
            <a:lstStyle/>
            <a:p>
              <a:pPr algn="l" rtl="0">
                <a:defRPr sz="1000"/>
              </a:pPr>
              <a:r>
                <a:rPr lang="en-US" sz="1400" b="1" i="0" u="none" strike="noStrike" baseline="0">
                  <a:solidFill>
                    <a:srgbClr val="000000"/>
                  </a:solidFill>
                  <a:latin typeface="Arial"/>
                  <a:cs typeface="Arial"/>
                </a:rPr>
                <a:t>Print Summary Report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47625</xdr:colOff>
          <xdr:row>8</xdr:row>
          <xdr:rowOff>66675</xdr:rowOff>
        </xdr:from>
        <xdr:to>
          <xdr:col>19</xdr:col>
          <xdr:colOff>47625</xdr:colOff>
          <xdr:row>14</xdr:row>
          <xdr:rowOff>38100</xdr:rowOff>
        </xdr:to>
        <xdr:sp macro="" textlink="">
          <xdr:nvSpPr>
            <xdr:cNvPr id="13314" name="Button 2" hidden="1">
              <a:extLst>
                <a:ext uri="{63B3BB69-23CF-44E3-9099-C40C66FF867C}">
                  <a14:compatExt spid="_x0000_s13314"/>
                </a:ext>
                <a:ext uri="{FF2B5EF4-FFF2-40B4-BE49-F238E27FC236}">
                  <a16:creationId xmlns:a16="http://schemas.microsoft.com/office/drawing/2014/main" id="{00000000-0008-0000-0F00-000002340000}"/>
                </a:ext>
              </a:extLst>
            </xdr:cNvPr>
            <xdr:cNvSpPr/>
          </xdr:nvSpPr>
          <xdr:spPr bwMode="auto">
            <a:xfrm>
              <a:off x="0" y="0"/>
              <a:ext cx="0" cy="0"/>
            </a:xfrm>
            <a:prstGeom prst="rect">
              <a:avLst/>
            </a:prstGeom>
            <a:noFill/>
            <a:ln w="9525">
              <a:miter lim="800000"/>
              <a:headEnd/>
              <a:tailEnd/>
            </a:ln>
          </xdr:spPr>
          <xdr:txBody>
            <a:bodyPr vertOverflow="clip" wrap="square" lIns="36576" tIns="27432" rIns="0" bIns="27432" anchor="ctr" upright="1"/>
            <a:lstStyle/>
            <a:p>
              <a:pPr algn="l" rtl="0">
                <a:defRPr sz="1000"/>
              </a:pPr>
              <a:r>
                <a:rPr lang="en-US" sz="1400" b="1" i="0" u="none" strike="noStrike" baseline="0">
                  <a:solidFill>
                    <a:srgbClr val="000000"/>
                  </a:solidFill>
                  <a:latin typeface="Arial"/>
                  <a:cs typeface="Arial"/>
                </a:rPr>
                <a:t>Instructions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66675</xdr:colOff>
          <xdr:row>15</xdr:row>
          <xdr:rowOff>123825</xdr:rowOff>
        </xdr:from>
        <xdr:to>
          <xdr:col>19</xdr:col>
          <xdr:colOff>66675</xdr:colOff>
          <xdr:row>21</xdr:row>
          <xdr:rowOff>104775</xdr:rowOff>
        </xdr:to>
        <xdr:sp macro="" textlink="">
          <xdr:nvSpPr>
            <xdr:cNvPr id="13315" name="Button 3" hidden="1">
              <a:extLst>
                <a:ext uri="{63B3BB69-23CF-44E3-9099-C40C66FF867C}">
                  <a14:compatExt spid="_x0000_s13315"/>
                </a:ext>
                <a:ext uri="{FF2B5EF4-FFF2-40B4-BE49-F238E27FC236}">
                  <a16:creationId xmlns:a16="http://schemas.microsoft.com/office/drawing/2014/main" id="{00000000-0008-0000-0F00-000003340000}"/>
                </a:ext>
              </a:extLst>
            </xdr:cNvPr>
            <xdr:cNvSpPr/>
          </xdr:nvSpPr>
          <xdr:spPr bwMode="auto">
            <a:xfrm>
              <a:off x="0" y="0"/>
              <a:ext cx="0" cy="0"/>
            </a:xfrm>
            <a:prstGeom prst="rect">
              <a:avLst/>
            </a:prstGeom>
            <a:noFill/>
            <a:ln w="9525">
              <a:miter lim="800000"/>
              <a:headEnd/>
              <a:tailEnd/>
            </a:ln>
          </xdr:spPr>
          <xdr:txBody>
            <a:bodyPr vertOverflow="clip" wrap="square" lIns="36576" tIns="27432" rIns="0" bIns="27432" anchor="ctr" upright="1"/>
            <a:lstStyle/>
            <a:p>
              <a:pPr algn="l" rtl="0">
                <a:defRPr sz="1000"/>
              </a:pPr>
              <a:r>
                <a:rPr lang="en-US" sz="1400" b="1" i="0" u="none" strike="noStrike" baseline="0">
                  <a:solidFill>
                    <a:srgbClr val="000000"/>
                  </a:solidFill>
                  <a:latin typeface="Arial"/>
                  <a:cs typeface="Arial"/>
                </a:rPr>
                <a:t>Project Information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66675</xdr:colOff>
          <xdr:row>23</xdr:row>
          <xdr:rowOff>104775</xdr:rowOff>
        </xdr:from>
        <xdr:to>
          <xdr:col>19</xdr:col>
          <xdr:colOff>66675</xdr:colOff>
          <xdr:row>29</xdr:row>
          <xdr:rowOff>76200</xdr:rowOff>
        </xdr:to>
        <xdr:sp macro="" textlink="">
          <xdr:nvSpPr>
            <xdr:cNvPr id="13316" name="Button 4" hidden="1">
              <a:extLst>
                <a:ext uri="{63B3BB69-23CF-44E3-9099-C40C66FF867C}">
                  <a14:compatExt spid="_x0000_s13316"/>
                </a:ext>
                <a:ext uri="{FF2B5EF4-FFF2-40B4-BE49-F238E27FC236}">
                  <a16:creationId xmlns:a16="http://schemas.microsoft.com/office/drawing/2014/main" id="{00000000-0008-0000-0F00-000004340000}"/>
                </a:ext>
              </a:extLst>
            </xdr:cNvPr>
            <xdr:cNvSpPr/>
          </xdr:nvSpPr>
          <xdr:spPr bwMode="auto">
            <a:xfrm>
              <a:off x="0" y="0"/>
              <a:ext cx="0" cy="0"/>
            </a:xfrm>
            <a:prstGeom prst="rect">
              <a:avLst/>
            </a:prstGeom>
            <a:noFill/>
            <a:ln w="9525">
              <a:miter lim="800000"/>
              <a:headEnd/>
              <a:tailEnd/>
            </a:ln>
          </xdr:spPr>
          <xdr:txBody>
            <a:bodyPr vertOverflow="clip" wrap="square" lIns="36576" tIns="27432" rIns="0" bIns="27432" anchor="ctr" upright="1"/>
            <a:lstStyle/>
            <a:p>
              <a:pPr algn="l" rtl="0">
                <a:defRPr sz="1000"/>
              </a:pPr>
              <a:r>
                <a:rPr lang="en-US" sz="1400" b="1" i="0" u="none" strike="noStrike" baseline="0">
                  <a:solidFill>
                    <a:srgbClr val="000000"/>
                  </a:solidFill>
                  <a:latin typeface="Arial"/>
                  <a:cs typeface="Arial"/>
                </a:rPr>
                <a:t>Measure Input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66675</xdr:colOff>
          <xdr:row>31</xdr:row>
          <xdr:rowOff>9525</xdr:rowOff>
        </xdr:from>
        <xdr:to>
          <xdr:col>19</xdr:col>
          <xdr:colOff>66675</xdr:colOff>
          <xdr:row>36</xdr:row>
          <xdr:rowOff>142875</xdr:rowOff>
        </xdr:to>
        <xdr:sp macro="" textlink="">
          <xdr:nvSpPr>
            <xdr:cNvPr id="13317" name="Button 5" hidden="1">
              <a:extLst>
                <a:ext uri="{63B3BB69-23CF-44E3-9099-C40C66FF867C}">
                  <a14:compatExt spid="_x0000_s13317"/>
                </a:ext>
                <a:ext uri="{FF2B5EF4-FFF2-40B4-BE49-F238E27FC236}">
                  <a16:creationId xmlns:a16="http://schemas.microsoft.com/office/drawing/2014/main" id="{00000000-0008-0000-0F00-000005340000}"/>
                </a:ext>
              </a:extLst>
            </xdr:cNvPr>
            <xdr:cNvSpPr/>
          </xdr:nvSpPr>
          <xdr:spPr bwMode="auto">
            <a:xfrm>
              <a:off x="0" y="0"/>
              <a:ext cx="0" cy="0"/>
            </a:xfrm>
            <a:prstGeom prst="rect">
              <a:avLst/>
            </a:prstGeom>
            <a:noFill/>
            <a:ln w="9525">
              <a:miter lim="800000"/>
              <a:headEnd/>
              <a:tailEnd/>
            </a:ln>
          </xdr:spPr>
          <xdr:txBody>
            <a:bodyPr vertOverflow="clip" wrap="square" lIns="36576" tIns="27432" rIns="0" bIns="27432" anchor="ctr" upright="1"/>
            <a:lstStyle/>
            <a:p>
              <a:pPr algn="l" rtl="0">
                <a:defRPr sz="1000"/>
              </a:pPr>
              <a:r>
                <a:rPr lang="en-US" sz="1400" b="1" i="0" u="none" strike="noStrike" baseline="0">
                  <a:solidFill>
                    <a:srgbClr val="000000"/>
                  </a:solidFill>
                  <a:latin typeface="Arial"/>
                  <a:cs typeface="Arial"/>
                </a:rPr>
                <a:t>Checklist</a:t>
              </a:r>
            </a:p>
          </xdr:txBody>
        </xdr:sp>
        <xdr:clientData fPrintsWithSheet="0"/>
      </xdr:twoCellAnchor>
    </mc:Choice>
    <mc:Fallback/>
  </mc:AlternateContent>
</xdr:wsDr>
</file>

<file path=xl/drawings/drawing14.xml><?xml version="1.0" encoding="utf-8"?>
<xdr:wsDr xmlns:xdr="http://schemas.openxmlformats.org/drawingml/2006/spreadsheetDrawing" xmlns:a="http://schemas.openxmlformats.org/drawingml/2006/main">
  <xdr:twoCellAnchor>
    <xdr:from>
      <xdr:col>0</xdr:col>
      <xdr:colOff>33337</xdr:colOff>
      <xdr:row>5</xdr:row>
      <xdr:rowOff>142875</xdr:rowOff>
    </xdr:from>
    <xdr:to>
      <xdr:col>8</xdr:col>
      <xdr:colOff>338137</xdr:colOff>
      <xdr:row>23</xdr:row>
      <xdr:rowOff>142875</xdr:rowOff>
    </xdr:to>
    <xdr:graphicFrame macro="">
      <xdr:nvGraphicFramePr>
        <xdr:cNvPr id="2" name="Chart 1">
          <a:extLst>
            <a:ext uri="{FF2B5EF4-FFF2-40B4-BE49-F238E27FC236}">
              <a16:creationId xmlns:a16="http://schemas.microsoft.com/office/drawing/2014/main" id="{00000000-0008-0000-11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100012</xdr:colOff>
      <xdr:row>32</xdr:row>
      <xdr:rowOff>9525</xdr:rowOff>
    </xdr:from>
    <xdr:to>
      <xdr:col>8</xdr:col>
      <xdr:colOff>404812</xdr:colOff>
      <xdr:row>50</xdr:row>
      <xdr:rowOff>9525</xdr:rowOff>
    </xdr:to>
    <xdr:graphicFrame macro="">
      <xdr:nvGraphicFramePr>
        <xdr:cNvPr id="4" name="Chart 3">
          <a:extLst>
            <a:ext uri="{FF2B5EF4-FFF2-40B4-BE49-F238E27FC236}">
              <a16:creationId xmlns:a16="http://schemas.microsoft.com/office/drawing/2014/main" id="{00000000-0008-0000-11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194469</xdr:colOff>
      <xdr:row>29</xdr:row>
      <xdr:rowOff>9525</xdr:rowOff>
    </xdr:from>
    <xdr:to>
      <xdr:col>16</xdr:col>
      <xdr:colOff>511969</xdr:colOff>
      <xdr:row>47</xdr:row>
      <xdr:rowOff>38100</xdr:rowOff>
    </xdr:to>
    <xdr:graphicFrame macro="">
      <xdr:nvGraphicFramePr>
        <xdr:cNvPr id="6" name="Chart 5">
          <a:extLst>
            <a:ext uri="{FF2B5EF4-FFF2-40B4-BE49-F238E27FC236}">
              <a16:creationId xmlns:a16="http://schemas.microsoft.com/office/drawing/2014/main" id="{00000000-0008-0000-11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absolute">
    <xdr:from>
      <xdr:col>13</xdr:col>
      <xdr:colOff>530671</xdr:colOff>
      <xdr:row>2</xdr:row>
      <xdr:rowOff>27676</xdr:rowOff>
    </xdr:from>
    <xdr:to>
      <xdr:col>20</xdr:col>
      <xdr:colOff>503992</xdr:colOff>
      <xdr:row>6</xdr:row>
      <xdr:rowOff>89556</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114827" y="265801"/>
          <a:ext cx="3730934" cy="704818"/>
        </a:xfrm>
        <a:prstGeom prst="rect">
          <a:avLst/>
        </a:prstGeom>
      </xdr:spPr>
    </xdr:pic>
    <xdr:clientData/>
  </xdr:twoCellAnchor>
  <xdr:twoCellAnchor editAs="absolute">
    <xdr:from>
      <xdr:col>17</xdr:col>
      <xdr:colOff>328140</xdr:colOff>
      <xdr:row>9</xdr:row>
      <xdr:rowOff>128442</xdr:rowOff>
    </xdr:from>
    <xdr:to>
      <xdr:col>21</xdr:col>
      <xdr:colOff>170446</xdr:colOff>
      <xdr:row>20</xdr:row>
      <xdr:rowOff>13967</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062565" y="1509567"/>
          <a:ext cx="1985431" cy="1647650"/>
        </a:xfrm>
        <a:prstGeom prst="rect">
          <a:avLst/>
        </a:prstGeom>
      </xdr:spPr>
    </xdr:pic>
    <xdr:clientData/>
  </xdr:twoCellAnchor>
  <xdr:twoCellAnchor>
    <xdr:from>
      <xdr:col>19</xdr:col>
      <xdr:colOff>1</xdr:colOff>
      <xdr:row>35</xdr:row>
      <xdr:rowOff>139389</xdr:rowOff>
    </xdr:from>
    <xdr:to>
      <xdr:col>20</xdr:col>
      <xdr:colOff>220702</xdr:colOff>
      <xdr:row>39</xdr:row>
      <xdr:rowOff>0</xdr:rowOff>
    </xdr:to>
    <xdr:sp macro="[0]!TabTradeAlly" textlink="">
      <xdr:nvSpPr>
        <xdr:cNvPr id="5" name="Arrow: Right 4">
          <a:extLst>
            <a:ext uri="{FF2B5EF4-FFF2-40B4-BE49-F238E27FC236}">
              <a16:creationId xmlns:a16="http://schemas.microsoft.com/office/drawing/2014/main" id="{00000000-0008-0000-0100-000005000000}"/>
            </a:ext>
          </a:extLst>
        </xdr:cNvPr>
        <xdr:cNvSpPr/>
      </xdr:nvSpPr>
      <xdr:spPr>
        <a:xfrm>
          <a:off x="9763126" y="5616264"/>
          <a:ext cx="754101" cy="470211"/>
        </a:xfrm>
        <a:prstGeom prst="rightArrow">
          <a:avLst/>
        </a:prstGeom>
        <a:solidFill>
          <a:srgbClr val="002D56"/>
        </a:solidFill>
        <a:ln>
          <a:solidFill>
            <a:srgbClr val="002D5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32</xdr:col>
      <xdr:colOff>9163</xdr:colOff>
      <xdr:row>27</xdr:row>
      <xdr:rowOff>26076</xdr:rowOff>
    </xdr:from>
    <xdr:to>
      <xdr:col>35</xdr:col>
      <xdr:colOff>534964</xdr:colOff>
      <xdr:row>34</xdr:row>
      <xdr:rowOff>0</xdr:rowOff>
    </xdr:to>
    <xdr:sp macro="[0]!TabFAQs" textlink="">
      <xdr:nvSpPr>
        <xdr:cNvPr id="6" name="FAQOn" hidden="1">
          <a:extLst>
            <a:ext uri="{FF2B5EF4-FFF2-40B4-BE49-F238E27FC236}">
              <a16:creationId xmlns:a16="http://schemas.microsoft.com/office/drawing/2014/main" id="{00000000-0008-0000-0100-000006000000}"/>
            </a:ext>
          </a:extLst>
        </xdr:cNvPr>
        <xdr:cNvSpPr/>
      </xdr:nvSpPr>
      <xdr:spPr>
        <a:xfrm>
          <a:off x="11896725" y="4226601"/>
          <a:ext cx="0" cy="1097874"/>
        </a:xfrm>
        <a:prstGeom prst="roundRect">
          <a:avLst/>
        </a:prstGeom>
        <a:solidFill>
          <a:srgbClr val="002D56"/>
        </a:solidFill>
        <a:ln>
          <a:solidFill>
            <a:srgbClr val="002D5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800" b="1">
              <a:latin typeface="Arial" panose="020B0604020202020204" pitchFamily="34" charset="0"/>
              <a:cs typeface="Arial" panose="020B0604020202020204" pitchFamily="34" charset="0"/>
            </a:rPr>
            <a:t>FAQs</a:t>
          </a:r>
        </a:p>
      </xdr:txBody>
    </xdr:sp>
    <xdr:clientData/>
  </xdr:twoCellAnchor>
  <xdr:twoCellAnchor>
    <xdr:from>
      <xdr:col>39</xdr:col>
      <xdr:colOff>1</xdr:colOff>
      <xdr:row>35</xdr:row>
      <xdr:rowOff>139389</xdr:rowOff>
    </xdr:from>
    <xdr:to>
      <xdr:col>40</xdr:col>
      <xdr:colOff>220702</xdr:colOff>
      <xdr:row>39</xdr:row>
      <xdr:rowOff>0</xdr:rowOff>
    </xdr:to>
    <xdr:sp macro="[0]!TabBuildingData" textlink="">
      <xdr:nvSpPr>
        <xdr:cNvPr id="7" name="Arrow: Right 6">
          <a:extLst>
            <a:ext uri="{FF2B5EF4-FFF2-40B4-BE49-F238E27FC236}">
              <a16:creationId xmlns:a16="http://schemas.microsoft.com/office/drawing/2014/main" id="{00000000-0008-0000-0100-000007000000}"/>
            </a:ext>
          </a:extLst>
        </xdr:cNvPr>
        <xdr:cNvSpPr/>
      </xdr:nvSpPr>
      <xdr:spPr>
        <a:xfrm>
          <a:off x="11896725" y="5616264"/>
          <a:ext cx="0" cy="470211"/>
        </a:xfrm>
        <a:prstGeom prst="rightArrow">
          <a:avLst/>
        </a:prstGeom>
        <a:solidFill>
          <a:srgbClr val="002D56"/>
        </a:solidFill>
        <a:ln>
          <a:solidFill>
            <a:srgbClr val="002D5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59</xdr:col>
      <xdr:colOff>1</xdr:colOff>
      <xdr:row>35</xdr:row>
      <xdr:rowOff>139389</xdr:rowOff>
    </xdr:from>
    <xdr:to>
      <xdr:col>60</xdr:col>
      <xdr:colOff>220702</xdr:colOff>
      <xdr:row>39</xdr:row>
      <xdr:rowOff>0</xdr:rowOff>
    </xdr:to>
    <xdr:sp macro="[0]!TabReferences" textlink="">
      <xdr:nvSpPr>
        <xdr:cNvPr id="8" name="Arrow: Right 7">
          <a:extLst>
            <a:ext uri="{FF2B5EF4-FFF2-40B4-BE49-F238E27FC236}">
              <a16:creationId xmlns:a16="http://schemas.microsoft.com/office/drawing/2014/main" id="{00000000-0008-0000-0100-000008000000}"/>
            </a:ext>
          </a:extLst>
        </xdr:cNvPr>
        <xdr:cNvSpPr/>
      </xdr:nvSpPr>
      <xdr:spPr>
        <a:xfrm>
          <a:off x="11896725" y="5616264"/>
          <a:ext cx="0" cy="470211"/>
        </a:xfrm>
        <a:prstGeom prst="rightArrow">
          <a:avLst/>
        </a:prstGeom>
        <a:solidFill>
          <a:srgbClr val="002D56"/>
        </a:solidFill>
        <a:ln>
          <a:solidFill>
            <a:srgbClr val="002D5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79</xdr:col>
      <xdr:colOff>1</xdr:colOff>
      <xdr:row>35</xdr:row>
      <xdr:rowOff>139389</xdr:rowOff>
    </xdr:from>
    <xdr:to>
      <xdr:col>80</xdr:col>
      <xdr:colOff>220702</xdr:colOff>
      <xdr:row>39</xdr:row>
      <xdr:rowOff>0</xdr:rowOff>
    </xdr:to>
    <xdr:sp macro="[0]!TabProgram" textlink="">
      <xdr:nvSpPr>
        <xdr:cNvPr id="9" name="Arrow: Right 8">
          <a:extLst>
            <a:ext uri="{FF2B5EF4-FFF2-40B4-BE49-F238E27FC236}">
              <a16:creationId xmlns:a16="http://schemas.microsoft.com/office/drawing/2014/main" id="{00000000-0008-0000-0100-000009000000}"/>
            </a:ext>
          </a:extLst>
        </xdr:cNvPr>
        <xdr:cNvSpPr/>
      </xdr:nvSpPr>
      <xdr:spPr>
        <a:xfrm>
          <a:off x="11896725" y="5616264"/>
          <a:ext cx="0" cy="470211"/>
        </a:xfrm>
        <a:prstGeom prst="rightArrow">
          <a:avLst/>
        </a:prstGeom>
        <a:solidFill>
          <a:srgbClr val="002D56"/>
        </a:solidFill>
        <a:ln>
          <a:solidFill>
            <a:srgbClr val="002D5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99</xdr:col>
      <xdr:colOff>1</xdr:colOff>
      <xdr:row>35</xdr:row>
      <xdr:rowOff>139389</xdr:rowOff>
    </xdr:from>
    <xdr:to>
      <xdr:col>100</xdr:col>
      <xdr:colOff>220702</xdr:colOff>
      <xdr:row>39</xdr:row>
      <xdr:rowOff>0</xdr:rowOff>
    </xdr:to>
    <xdr:sp macro="[0]!TabQuestionnaire" textlink="">
      <xdr:nvSpPr>
        <xdr:cNvPr id="10" name="Arrow: Right 9">
          <a:extLst>
            <a:ext uri="{FF2B5EF4-FFF2-40B4-BE49-F238E27FC236}">
              <a16:creationId xmlns:a16="http://schemas.microsoft.com/office/drawing/2014/main" id="{00000000-0008-0000-0100-00000A000000}"/>
            </a:ext>
          </a:extLst>
        </xdr:cNvPr>
        <xdr:cNvSpPr/>
      </xdr:nvSpPr>
      <xdr:spPr>
        <a:xfrm>
          <a:off x="11896725" y="5616264"/>
          <a:ext cx="0" cy="470211"/>
        </a:xfrm>
        <a:prstGeom prst="rightArrow">
          <a:avLst/>
        </a:prstGeom>
        <a:solidFill>
          <a:srgbClr val="002D56"/>
        </a:solidFill>
        <a:ln>
          <a:solidFill>
            <a:srgbClr val="002D5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23</xdr:col>
      <xdr:colOff>309668</xdr:colOff>
      <xdr:row>36</xdr:row>
      <xdr:rowOff>1324</xdr:rowOff>
    </xdr:from>
    <xdr:to>
      <xdr:col>25</xdr:col>
      <xdr:colOff>0</xdr:colOff>
      <xdr:row>39</xdr:row>
      <xdr:rowOff>10102</xdr:rowOff>
    </xdr:to>
    <xdr:sp macro="[0]!TabCustomer" textlink="">
      <xdr:nvSpPr>
        <xdr:cNvPr id="24" name="Arrow: Right 23">
          <a:extLst>
            <a:ext uri="{FF2B5EF4-FFF2-40B4-BE49-F238E27FC236}">
              <a16:creationId xmlns:a16="http://schemas.microsoft.com/office/drawing/2014/main" id="{00000000-0008-0000-0100-000018000000}"/>
            </a:ext>
          </a:extLst>
        </xdr:cNvPr>
        <xdr:cNvSpPr/>
      </xdr:nvSpPr>
      <xdr:spPr>
        <a:xfrm rot="10800000">
          <a:off x="11896725" y="5630599"/>
          <a:ext cx="0" cy="465978"/>
        </a:xfrm>
        <a:prstGeom prst="rightArrow">
          <a:avLst/>
        </a:prstGeom>
        <a:solidFill>
          <a:srgbClr val="002D56"/>
        </a:solidFill>
        <a:ln>
          <a:solidFill>
            <a:srgbClr val="002D5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43</xdr:col>
      <xdr:colOff>309667</xdr:colOff>
      <xdr:row>36</xdr:row>
      <xdr:rowOff>1324</xdr:rowOff>
    </xdr:from>
    <xdr:to>
      <xdr:col>45</xdr:col>
      <xdr:colOff>0</xdr:colOff>
      <xdr:row>39</xdr:row>
      <xdr:rowOff>16716</xdr:rowOff>
    </xdr:to>
    <xdr:sp macro="[0]!TabTradeAlly" textlink="">
      <xdr:nvSpPr>
        <xdr:cNvPr id="25" name="Arrow: Right 24">
          <a:extLst>
            <a:ext uri="{FF2B5EF4-FFF2-40B4-BE49-F238E27FC236}">
              <a16:creationId xmlns:a16="http://schemas.microsoft.com/office/drawing/2014/main" id="{00000000-0008-0000-0100-000019000000}"/>
            </a:ext>
          </a:extLst>
        </xdr:cNvPr>
        <xdr:cNvSpPr/>
      </xdr:nvSpPr>
      <xdr:spPr>
        <a:xfrm rot="10800000">
          <a:off x="11896725" y="5630599"/>
          <a:ext cx="0" cy="472592"/>
        </a:xfrm>
        <a:prstGeom prst="rightArrow">
          <a:avLst/>
        </a:prstGeom>
        <a:solidFill>
          <a:srgbClr val="002D56"/>
        </a:solidFill>
        <a:ln>
          <a:solidFill>
            <a:srgbClr val="002D5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63</xdr:col>
      <xdr:colOff>309668</xdr:colOff>
      <xdr:row>36</xdr:row>
      <xdr:rowOff>1324</xdr:rowOff>
    </xdr:from>
    <xdr:to>
      <xdr:col>65</xdr:col>
      <xdr:colOff>0</xdr:colOff>
      <xdr:row>39</xdr:row>
      <xdr:rowOff>13470</xdr:rowOff>
    </xdr:to>
    <xdr:sp macro="[0]!TabBuildingData" textlink="">
      <xdr:nvSpPr>
        <xdr:cNvPr id="26" name="Arrow: Right 25">
          <a:extLst>
            <a:ext uri="{FF2B5EF4-FFF2-40B4-BE49-F238E27FC236}">
              <a16:creationId xmlns:a16="http://schemas.microsoft.com/office/drawing/2014/main" id="{00000000-0008-0000-0100-00001A000000}"/>
            </a:ext>
          </a:extLst>
        </xdr:cNvPr>
        <xdr:cNvSpPr/>
      </xdr:nvSpPr>
      <xdr:spPr>
        <a:xfrm rot="10800000">
          <a:off x="11896725" y="5630599"/>
          <a:ext cx="0" cy="469346"/>
        </a:xfrm>
        <a:prstGeom prst="rightArrow">
          <a:avLst/>
        </a:prstGeom>
        <a:solidFill>
          <a:srgbClr val="002D56"/>
        </a:solidFill>
        <a:ln>
          <a:solidFill>
            <a:srgbClr val="002D5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83</xdr:col>
      <xdr:colOff>309668</xdr:colOff>
      <xdr:row>36</xdr:row>
      <xdr:rowOff>1324</xdr:rowOff>
    </xdr:from>
    <xdr:to>
      <xdr:col>85</xdr:col>
      <xdr:colOff>0</xdr:colOff>
      <xdr:row>39</xdr:row>
      <xdr:rowOff>13470</xdr:rowOff>
    </xdr:to>
    <xdr:sp macro="[0]!TabReferences" textlink="">
      <xdr:nvSpPr>
        <xdr:cNvPr id="27" name="Arrow: Right 26">
          <a:extLst>
            <a:ext uri="{FF2B5EF4-FFF2-40B4-BE49-F238E27FC236}">
              <a16:creationId xmlns:a16="http://schemas.microsoft.com/office/drawing/2014/main" id="{00000000-0008-0000-0100-00001B000000}"/>
            </a:ext>
          </a:extLst>
        </xdr:cNvPr>
        <xdr:cNvSpPr/>
      </xdr:nvSpPr>
      <xdr:spPr>
        <a:xfrm rot="10800000">
          <a:off x="11896725" y="5630599"/>
          <a:ext cx="0" cy="469346"/>
        </a:xfrm>
        <a:prstGeom prst="rightArrow">
          <a:avLst/>
        </a:prstGeom>
        <a:solidFill>
          <a:srgbClr val="002D56"/>
        </a:solidFill>
        <a:ln>
          <a:solidFill>
            <a:srgbClr val="002D5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103</xdr:col>
      <xdr:colOff>309667</xdr:colOff>
      <xdr:row>36</xdr:row>
      <xdr:rowOff>5292</xdr:rowOff>
    </xdr:from>
    <xdr:to>
      <xdr:col>105</xdr:col>
      <xdr:colOff>0</xdr:colOff>
      <xdr:row>39</xdr:row>
      <xdr:rowOff>16716</xdr:rowOff>
    </xdr:to>
    <xdr:sp macro="[0]!TabProgram" textlink="">
      <xdr:nvSpPr>
        <xdr:cNvPr id="28" name="Arrow: Right 27">
          <a:extLst>
            <a:ext uri="{FF2B5EF4-FFF2-40B4-BE49-F238E27FC236}">
              <a16:creationId xmlns:a16="http://schemas.microsoft.com/office/drawing/2014/main" id="{00000000-0008-0000-0100-00001C000000}"/>
            </a:ext>
          </a:extLst>
        </xdr:cNvPr>
        <xdr:cNvSpPr/>
      </xdr:nvSpPr>
      <xdr:spPr>
        <a:xfrm rot="10800000">
          <a:off x="11896725" y="5634567"/>
          <a:ext cx="0" cy="468624"/>
        </a:xfrm>
        <a:prstGeom prst="rightArrow">
          <a:avLst/>
        </a:prstGeom>
        <a:solidFill>
          <a:srgbClr val="002D56"/>
        </a:solidFill>
        <a:ln>
          <a:solidFill>
            <a:srgbClr val="002D5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absolute">
    <xdr:from>
      <xdr:col>14</xdr:col>
      <xdr:colOff>270985</xdr:colOff>
      <xdr:row>41</xdr:row>
      <xdr:rowOff>6555</xdr:rowOff>
    </xdr:from>
    <xdr:to>
      <xdr:col>20</xdr:col>
      <xdr:colOff>535585</xdr:colOff>
      <xdr:row>46</xdr:row>
      <xdr:rowOff>5028</xdr:rowOff>
    </xdr:to>
    <xdr:sp macro="[0]!MeasureInput" textlink="">
      <xdr:nvSpPr>
        <xdr:cNvPr id="30" name="Arrow: Right 29">
          <a:extLst>
            <a:ext uri="{FF2B5EF4-FFF2-40B4-BE49-F238E27FC236}">
              <a16:creationId xmlns:a16="http://schemas.microsoft.com/office/drawing/2014/main" id="{00000000-0008-0000-0100-00001E000000}"/>
            </a:ext>
          </a:extLst>
        </xdr:cNvPr>
        <xdr:cNvSpPr/>
      </xdr:nvSpPr>
      <xdr:spPr>
        <a:xfrm>
          <a:off x="7428182" y="6371496"/>
          <a:ext cx="3477327" cy="782885"/>
        </a:xfrm>
        <a:prstGeom prst="rightArrow">
          <a:avLst>
            <a:gd name="adj1" fmla="val 50000"/>
            <a:gd name="adj2" fmla="val 49723"/>
          </a:avLst>
        </a:prstGeom>
        <a:solidFill>
          <a:srgbClr val="002D56"/>
        </a:solidFill>
        <a:ln>
          <a:solidFill>
            <a:srgbClr val="002D5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600" b="1">
              <a:latin typeface="Arial" panose="020B0604020202020204" pitchFamily="34" charset="0"/>
              <a:cs typeface="Arial" panose="020B0604020202020204" pitchFamily="34" charset="0"/>
            </a:rPr>
            <a:t>Proceed to Measure Input</a:t>
          </a:r>
        </a:p>
      </xdr:txBody>
    </xdr:sp>
    <xdr:clientData/>
  </xdr:twoCellAnchor>
  <xdr:twoCellAnchor editAs="absolute">
    <xdr:from>
      <xdr:col>3</xdr:col>
      <xdr:colOff>0</xdr:colOff>
      <xdr:row>2</xdr:row>
      <xdr:rowOff>84295</xdr:rowOff>
    </xdr:from>
    <xdr:to>
      <xdr:col>13</xdr:col>
      <xdr:colOff>6618</xdr:colOff>
      <xdr:row>7</xdr:row>
      <xdr:rowOff>1029</xdr:rowOff>
    </xdr:to>
    <xdr:sp macro="" textlink="">
      <xdr:nvSpPr>
        <xdr:cNvPr id="32" name="TextBox 31">
          <a:extLst>
            <a:ext uri="{FF2B5EF4-FFF2-40B4-BE49-F238E27FC236}">
              <a16:creationId xmlns:a16="http://schemas.microsoft.com/office/drawing/2014/main" id="{00000000-0008-0000-0100-000020000000}"/>
            </a:ext>
          </a:extLst>
        </xdr:cNvPr>
        <xdr:cNvSpPr txBox="1"/>
      </xdr:nvSpPr>
      <xdr:spPr>
        <a:xfrm>
          <a:off x="1209675" y="331945"/>
          <a:ext cx="5356652" cy="706280"/>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400" b="1">
              <a:solidFill>
                <a:srgbClr val="002D56"/>
              </a:solidFill>
              <a:latin typeface="Arial" panose="020B0604020202020204" pitchFamily="34" charset="0"/>
              <a:cs typeface="Arial" panose="020B0604020202020204" pitchFamily="34" charset="0"/>
            </a:rPr>
            <a:t>Prescriptive Incentive Calculator</a:t>
          </a:r>
        </a:p>
        <a:p>
          <a:r>
            <a:rPr lang="en-US" sz="1400" b="1">
              <a:solidFill>
                <a:srgbClr val="8DC63F"/>
              </a:solidFill>
              <a:latin typeface="Arial" panose="020B0604020202020204" pitchFamily="34" charset="0"/>
              <a:cs typeface="Arial" panose="020B0604020202020204" pitchFamily="34" charset="0"/>
            </a:rPr>
            <a:t>Commercial and Industrial</a:t>
          </a:r>
          <a:r>
            <a:rPr lang="en-US" sz="1400" b="1" baseline="0">
              <a:solidFill>
                <a:srgbClr val="8DC63F"/>
              </a:solidFill>
              <a:latin typeface="Arial" panose="020B0604020202020204" pitchFamily="34" charset="0"/>
              <a:cs typeface="Arial" panose="020B0604020202020204" pitchFamily="34" charset="0"/>
            </a:rPr>
            <a:t> Program</a:t>
          </a:r>
          <a:endParaRPr lang="en-US" sz="1400" b="1">
            <a:solidFill>
              <a:srgbClr val="8DC63F"/>
            </a:solidFill>
            <a:latin typeface="Arial" panose="020B0604020202020204" pitchFamily="34" charset="0"/>
            <a:cs typeface="Arial" panose="020B0604020202020204" pitchFamily="34" charset="0"/>
          </a:endParaRPr>
        </a:p>
      </xdr:txBody>
    </xdr:sp>
    <xdr:clientData/>
  </xdr:twoCellAnchor>
  <xdr:twoCellAnchor editAs="absolute">
    <xdr:from>
      <xdr:col>3</xdr:col>
      <xdr:colOff>0</xdr:colOff>
      <xdr:row>8</xdr:row>
      <xdr:rowOff>7590</xdr:rowOff>
    </xdr:from>
    <xdr:to>
      <xdr:col>5</xdr:col>
      <xdr:colOff>525259</xdr:colOff>
      <xdr:row>10</xdr:row>
      <xdr:rowOff>150298</xdr:rowOff>
    </xdr:to>
    <xdr:sp macro="[0]!TabCustomer" textlink="">
      <xdr:nvSpPr>
        <xdr:cNvPr id="36" name="CustomerOn">
          <a:extLst>
            <a:ext uri="{FF2B5EF4-FFF2-40B4-BE49-F238E27FC236}">
              <a16:creationId xmlns:a16="http://schemas.microsoft.com/office/drawing/2014/main" id="{00000000-0008-0000-0100-000024000000}"/>
            </a:ext>
          </a:extLst>
        </xdr:cNvPr>
        <xdr:cNvSpPr/>
      </xdr:nvSpPr>
      <xdr:spPr>
        <a:xfrm>
          <a:off x="1211761" y="1207740"/>
          <a:ext cx="1589973" cy="466558"/>
        </a:xfrm>
        <a:prstGeom prst="round2SameRect">
          <a:avLst/>
        </a:prstGeom>
        <a:solidFill>
          <a:srgbClr val="002D56"/>
        </a:solidFill>
        <a:ln>
          <a:solidFill>
            <a:srgbClr val="002D5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100" b="1">
              <a:latin typeface="Arial" panose="020B0604020202020204" pitchFamily="34" charset="0"/>
              <a:cs typeface="Arial" panose="020B0604020202020204" pitchFamily="34" charset="0"/>
            </a:rPr>
            <a:t>CUSTOMER</a:t>
          </a:r>
        </a:p>
      </xdr:txBody>
    </xdr:sp>
    <xdr:clientData/>
  </xdr:twoCellAnchor>
  <xdr:twoCellAnchor editAs="absolute">
    <xdr:from>
      <xdr:col>6</xdr:col>
      <xdr:colOff>1515</xdr:colOff>
      <xdr:row>8</xdr:row>
      <xdr:rowOff>7590</xdr:rowOff>
    </xdr:from>
    <xdr:to>
      <xdr:col>9</xdr:col>
      <xdr:colOff>3233</xdr:colOff>
      <xdr:row>10</xdr:row>
      <xdr:rowOff>150945</xdr:rowOff>
    </xdr:to>
    <xdr:sp macro="[0]!TabTradeAlly" textlink="">
      <xdr:nvSpPr>
        <xdr:cNvPr id="37" name="TradeAllyOn" hidden="1">
          <a:extLst>
            <a:ext uri="{FF2B5EF4-FFF2-40B4-BE49-F238E27FC236}">
              <a16:creationId xmlns:a16="http://schemas.microsoft.com/office/drawing/2014/main" id="{00000000-0008-0000-0100-000025000000}"/>
            </a:ext>
          </a:extLst>
        </xdr:cNvPr>
        <xdr:cNvSpPr/>
      </xdr:nvSpPr>
      <xdr:spPr>
        <a:xfrm>
          <a:off x="2811390" y="1207740"/>
          <a:ext cx="1614618" cy="467205"/>
        </a:xfrm>
        <a:prstGeom prst="round2SameRect">
          <a:avLst/>
        </a:prstGeom>
        <a:solidFill>
          <a:srgbClr val="002D56"/>
        </a:solidFill>
        <a:ln>
          <a:solidFill>
            <a:srgbClr val="002D5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100" b="1">
              <a:latin typeface="Arial" panose="020B0604020202020204" pitchFamily="34" charset="0"/>
              <a:cs typeface="Arial" panose="020B0604020202020204" pitchFamily="34" charset="0"/>
            </a:rPr>
            <a:t>TRADE ALLY/</a:t>
          </a:r>
        </a:p>
        <a:p>
          <a:pPr algn="l"/>
          <a:r>
            <a:rPr lang="en-US" sz="1100" b="1">
              <a:latin typeface="Arial" panose="020B0604020202020204" pitchFamily="34" charset="0"/>
              <a:cs typeface="Arial" panose="020B0604020202020204" pitchFamily="34" charset="0"/>
            </a:rPr>
            <a:t>CONTRACTOR</a:t>
          </a:r>
        </a:p>
      </xdr:txBody>
    </xdr:sp>
    <xdr:clientData/>
  </xdr:twoCellAnchor>
  <xdr:twoCellAnchor editAs="absolute">
    <xdr:from>
      <xdr:col>9</xdr:col>
      <xdr:colOff>10268</xdr:colOff>
      <xdr:row>7</xdr:row>
      <xdr:rowOff>151962</xdr:rowOff>
    </xdr:from>
    <xdr:to>
      <xdr:col>12</xdr:col>
      <xdr:colOff>721</xdr:colOff>
      <xdr:row>10</xdr:row>
      <xdr:rowOff>142989</xdr:rowOff>
    </xdr:to>
    <xdr:sp macro="[0]!TabBuildingData" textlink="">
      <xdr:nvSpPr>
        <xdr:cNvPr id="38" name="BuildingOn" hidden="1">
          <a:extLst>
            <a:ext uri="{FF2B5EF4-FFF2-40B4-BE49-F238E27FC236}">
              <a16:creationId xmlns:a16="http://schemas.microsoft.com/office/drawing/2014/main" id="{00000000-0008-0000-0100-000026000000}"/>
            </a:ext>
          </a:extLst>
        </xdr:cNvPr>
        <xdr:cNvSpPr/>
      </xdr:nvSpPr>
      <xdr:spPr>
        <a:xfrm>
          <a:off x="4410818" y="1178545"/>
          <a:ext cx="1577953" cy="467277"/>
        </a:xfrm>
        <a:prstGeom prst="round2SameRect">
          <a:avLst/>
        </a:prstGeom>
        <a:solidFill>
          <a:srgbClr val="002D56"/>
        </a:solidFill>
        <a:ln>
          <a:solidFill>
            <a:srgbClr val="002D5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100" b="1">
              <a:latin typeface="Arial" panose="020B0604020202020204" pitchFamily="34" charset="0"/>
              <a:cs typeface="Arial" panose="020B0604020202020204" pitchFamily="34" charset="0"/>
            </a:rPr>
            <a:t>BUILDING DATA</a:t>
          </a:r>
        </a:p>
      </xdr:txBody>
    </xdr:sp>
    <xdr:clientData/>
  </xdr:twoCellAnchor>
  <xdr:twoCellAnchor editAs="absolute">
    <xdr:from>
      <xdr:col>12</xdr:col>
      <xdr:colOff>6849</xdr:colOff>
      <xdr:row>8</xdr:row>
      <xdr:rowOff>3795</xdr:rowOff>
    </xdr:from>
    <xdr:to>
      <xdr:col>15</xdr:col>
      <xdr:colOff>3235</xdr:colOff>
      <xdr:row>10</xdr:row>
      <xdr:rowOff>151649</xdr:rowOff>
    </xdr:to>
    <xdr:sp macro="[0]!TabReferences" textlink="">
      <xdr:nvSpPr>
        <xdr:cNvPr id="39" name="ReferenceOn" hidden="1">
          <a:extLst>
            <a:ext uri="{FF2B5EF4-FFF2-40B4-BE49-F238E27FC236}">
              <a16:creationId xmlns:a16="http://schemas.microsoft.com/office/drawing/2014/main" id="{00000000-0008-0000-0100-000027000000}"/>
            </a:ext>
          </a:extLst>
        </xdr:cNvPr>
        <xdr:cNvSpPr/>
      </xdr:nvSpPr>
      <xdr:spPr>
        <a:xfrm>
          <a:off x="6001007" y="1192822"/>
          <a:ext cx="1586728" cy="467485"/>
        </a:xfrm>
        <a:prstGeom prst="round2SameRect">
          <a:avLst/>
        </a:prstGeom>
        <a:solidFill>
          <a:srgbClr val="002D56"/>
        </a:solidFill>
        <a:ln>
          <a:solidFill>
            <a:srgbClr val="002D5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b="1">
              <a:latin typeface="Arial" panose="020B0604020202020204" pitchFamily="34" charset="0"/>
              <a:cs typeface="Arial" panose="020B0604020202020204" pitchFamily="34" charset="0"/>
            </a:rPr>
            <a:t>BUILDIN</a:t>
          </a:r>
          <a:r>
            <a:rPr lang="en-US" sz="1100" b="1" baseline="0">
              <a:latin typeface="Arial" panose="020B0604020202020204" pitchFamily="34" charset="0"/>
              <a:cs typeface="Arial" panose="020B0604020202020204" pitchFamily="34" charset="0"/>
            </a:rPr>
            <a:t>G DATA REFERENCES</a:t>
          </a:r>
          <a:endParaRPr lang="en-US" sz="1100" b="1">
            <a:latin typeface="Arial" panose="020B0604020202020204" pitchFamily="34" charset="0"/>
            <a:cs typeface="Arial" panose="020B0604020202020204" pitchFamily="34" charset="0"/>
          </a:endParaRPr>
        </a:p>
      </xdr:txBody>
    </xdr:sp>
    <xdr:clientData/>
  </xdr:twoCellAnchor>
  <xdr:twoCellAnchor editAs="absolute">
    <xdr:from>
      <xdr:col>15</xdr:col>
      <xdr:colOff>6236</xdr:colOff>
      <xdr:row>8</xdr:row>
      <xdr:rowOff>3795</xdr:rowOff>
    </xdr:from>
    <xdr:to>
      <xdr:col>18</xdr:col>
      <xdr:colOff>3472</xdr:colOff>
      <xdr:row>10</xdr:row>
      <xdr:rowOff>150744</xdr:rowOff>
    </xdr:to>
    <xdr:sp macro="[0]!TabProgram" textlink="">
      <xdr:nvSpPr>
        <xdr:cNvPr id="40" name="ProgramOn" hidden="1">
          <a:extLst>
            <a:ext uri="{FF2B5EF4-FFF2-40B4-BE49-F238E27FC236}">
              <a16:creationId xmlns:a16="http://schemas.microsoft.com/office/drawing/2014/main" id="{00000000-0008-0000-0100-000028000000}"/>
            </a:ext>
          </a:extLst>
        </xdr:cNvPr>
        <xdr:cNvSpPr/>
      </xdr:nvSpPr>
      <xdr:spPr>
        <a:xfrm>
          <a:off x="7592156" y="1192822"/>
          <a:ext cx="1588998" cy="466580"/>
        </a:xfrm>
        <a:prstGeom prst="round2SameRect">
          <a:avLst/>
        </a:prstGeom>
        <a:solidFill>
          <a:srgbClr val="002D56"/>
        </a:solidFill>
        <a:ln>
          <a:solidFill>
            <a:srgbClr val="002D5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100" b="1">
              <a:latin typeface="Arial" panose="020B0604020202020204" pitchFamily="34" charset="0"/>
              <a:cs typeface="Arial" panose="020B0604020202020204" pitchFamily="34" charset="0"/>
            </a:rPr>
            <a:t>PROGRAM SELECTION</a:t>
          </a:r>
        </a:p>
      </xdr:txBody>
    </xdr:sp>
    <xdr:clientData/>
  </xdr:twoCellAnchor>
  <xdr:twoCellAnchor editAs="absolute">
    <xdr:from>
      <xdr:col>18</xdr:col>
      <xdr:colOff>3363</xdr:colOff>
      <xdr:row>7</xdr:row>
      <xdr:rowOff>146366</xdr:rowOff>
    </xdr:from>
    <xdr:to>
      <xdr:col>21</xdr:col>
      <xdr:colOff>1692</xdr:colOff>
      <xdr:row>10</xdr:row>
      <xdr:rowOff>141158</xdr:rowOff>
    </xdr:to>
    <xdr:sp macro="[0]!TabQuestionnaire" textlink="">
      <xdr:nvSpPr>
        <xdr:cNvPr id="41" name="QuestionnaireOn" hidden="1">
          <a:extLst>
            <a:ext uri="{FF2B5EF4-FFF2-40B4-BE49-F238E27FC236}">
              <a16:creationId xmlns:a16="http://schemas.microsoft.com/office/drawing/2014/main" id="{00000000-0008-0000-0100-000029000000}"/>
            </a:ext>
          </a:extLst>
        </xdr:cNvPr>
        <xdr:cNvSpPr/>
      </xdr:nvSpPr>
      <xdr:spPr>
        <a:xfrm>
          <a:off x="9273569" y="1214436"/>
          <a:ext cx="1589004" cy="474535"/>
        </a:xfrm>
        <a:prstGeom prst="round2SameRect">
          <a:avLst/>
        </a:prstGeom>
        <a:solidFill>
          <a:srgbClr val="002D56"/>
        </a:solidFill>
        <a:ln>
          <a:solidFill>
            <a:srgbClr val="002D5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100" b="1">
              <a:latin typeface="Arial" panose="020B0604020202020204" pitchFamily="34" charset="0"/>
              <a:cs typeface="Arial" panose="020B0604020202020204" pitchFamily="34" charset="0"/>
            </a:rPr>
            <a:t>PRESCRIPTIVE</a:t>
          </a:r>
          <a:r>
            <a:rPr lang="en-US" sz="1100" b="1" baseline="0">
              <a:latin typeface="Arial" panose="020B0604020202020204" pitchFamily="34" charset="0"/>
              <a:cs typeface="Arial" panose="020B0604020202020204" pitchFamily="34" charset="0"/>
            </a:rPr>
            <a:t> PROJECT</a:t>
          </a:r>
          <a:endParaRPr lang="en-US" sz="1100" b="1">
            <a:latin typeface="Arial" panose="020B0604020202020204" pitchFamily="34" charset="0"/>
            <a:cs typeface="Arial" panose="020B0604020202020204" pitchFamily="34" charset="0"/>
          </a:endParaRPr>
        </a:p>
      </xdr:txBody>
    </xdr:sp>
    <xdr:clientData/>
  </xdr:twoCellAnchor>
  <xdr:twoCellAnchor editAs="absolute">
    <xdr:from>
      <xdr:col>3</xdr:col>
      <xdr:colOff>0</xdr:colOff>
      <xdr:row>8</xdr:row>
      <xdr:rowOff>3795</xdr:rowOff>
    </xdr:from>
    <xdr:to>
      <xdr:col>5</xdr:col>
      <xdr:colOff>525259</xdr:colOff>
      <xdr:row>10</xdr:row>
      <xdr:rowOff>146503</xdr:rowOff>
    </xdr:to>
    <xdr:sp macro="[0]!TabCustomer" textlink="">
      <xdr:nvSpPr>
        <xdr:cNvPr id="42" name="CustomerOff" hidden="1">
          <a:extLst>
            <a:ext uri="{FF2B5EF4-FFF2-40B4-BE49-F238E27FC236}">
              <a16:creationId xmlns:a16="http://schemas.microsoft.com/office/drawing/2014/main" id="{00000000-0008-0000-0100-00002A000000}"/>
            </a:ext>
          </a:extLst>
        </xdr:cNvPr>
        <xdr:cNvSpPr/>
      </xdr:nvSpPr>
      <xdr:spPr>
        <a:xfrm>
          <a:off x="1211761" y="1203945"/>
          <a:ext cx="1589973" cy="466558"/>
        </a:xfrm>
        <a:prstGeom prst="round2SameRect">
          <a:avLst/>
        </a:prstGeom>
        <a:solidFill>
          <a:srgbClr val="8DC63F"/>
        </a:solidFill>
        <a:ln>
          <a:solidFill>
            <a:srgbClr val="8DC63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100" b="1">
              <a:ln>
                <a:noFill/>
              </a:ln>
              <a:solidFill>
                <a:sysClr val="windowText" lastClr="000000"/>
              </a:solidFill>
              <a:latin typeface="Arial" panose="020B0604020202020204" pitchFamily="34" charset="0"/>
              <a:cs typeface="Arial" panose="020B0604020202020204" pitchFamily="34" charset="0"/>
            </a:rPr>
            <a:t>CUSTOMER</a:t>
          </a:r>
        </a:p>
      </xdr:txBody>
    </xdr:sp>
    <xdr:clientData/>
  </xdr:twoCellAnchor>
  <xdr:twoCellAnchor editAs="absolute">
    <xdr:from>
      <xdr:col>5</xdr:col>
      <xdr:colOff>525390</xdr:colOff>
      <xdr:row>7</xdr:row>
      <xdr:rowOff>149010</xdr:rowOff>
    </xdr:from>
    <xdr:to>
      <xdr:col>8</xdr:col>
      <xdr:colOff>534252</xdr:colOff>
      <xdr:row>10</xdr:row>
      <xdr:rowOff>138377</xdr:rowOff>
    </xdr:to>
    <xdr:sp macro="[0]!TabTradeAlly" textlink="">
      <xdr:nvSpPr>
        <xdr:cNvPr id="43" name="TradeAllyOff">
          <a:extLst>
            <a:ext uri="{FF2B5EF4-FFF2-40B4-BE49-F238E27FC236}">
              <a16:creationId xmlns:a16="http://schemas.microsoft.com/office/drawing/2014/main" id="{00000000-0008-0000-0100-00002B000000}"/>
            </a:ext>
          </a:extLst>
        </xdr:cNvPr>
        <xdr:cNvSpPr/>
      </xdr:nvSpPr>
      <xdr:spPr>
        <a:xfrm>
          <a:off x="2811390" y="1209460"/>
          <a:ext cx="1628112" cy="476730"/>
        </a:xfrm>
        <a:prstGeom prst="round2SameRect">
          <a:avLst/>
        </a:prstGeom>
        <a:solidFill>
          <a:srgbClr val="8DC63F"/>
        </a:solidFill>
        <a:ln>
          <a:solidFill>
            <a:srgbClr val="8DC63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100" b="1">
              <a:ln>
                <a:noFill/>
              </a:ln>
              <a:solidFill>
                <a:sysClr val="windowText" lastClr="000000"/>
              </a:solidFill>
              <a:latin typeface="Arial" panose="020B0604020202020204" pitchFamily="34" charset="0"/>
              <a:cs typeface="Arial" panose="020B0604020202020204" pitchFamily="34" charset="0"/>
            </a:rPr>
            <a:t>TRADE ALLY/</a:t>
          </a:r>
        </a:p>
        <a:p>
          <a:pPr algn="l"/>
          <a:r>
            <a:rPr lang="en-US" sz="1100" b="1">
              <a:ln>
                <a:noFill/>
              </a:ln>
              <a:solidFill>
                <a:sysClr val="windowText" lastClr="000000"/>
              </a:solidFill>
              <a:latin typeface="Arial" panose="020B0604020202020204" pitchFamily="34" charset="0"/>
              <a:cs typeface="Arial" panose="020B0604020202020204" pitchFamily="34" charset="0"/>
            </a:rPr>
            <a:t>CONTRACTOR</a:t>
          </a:r>
        </a:p>
      </xdr:txBody>
    </xdr:sp>
    <xdr:clientData/>
  </xdr:twoCellAnchor>
  <xdr:twoCellAnchor editAs="absolute">
    <xdr:from>
      <xdr:col>9</xdr:col>
      <xdr:colOff>10268</xdr:colOff>
      <xdr:row>7</xdr:row>
      <xdr:rowOff>149224</xdr:rowOff>
    </xdr:from>
    <xdr:to>
      <xdr:col>12</xdr:col>
      <xdr:colOff>721</xdr:colOff>
      <xdr:row>10</xdr:row>
      <xdr:rowOff>142944</xdr:rowOff>
    </xdr:to>
    <xdr:sp macro="[0]!TabBuildingData" textlink="">
      <xdr:nvSpPr>
        <xdr:cNvPr id="44" name="BuildingOff">
          <a:extLst>
            <a:ext uri="{FF2B5EF4-FFF2-40B4-BE49-F238E27FC236}">
              <a16:creationId xmlns:a16="http://schemas.microsoft.com/office/drawing/2014/main" id="{00000000-0008-0000-0100-00002C000000}"/>
            </a:ext>
          </a:extLst>
        </xdr:cNvPr>
        <xdr:cNvSpPr/>
      </xdr:nvSpPr>
      <xdr:spPr>
        <a:xfrm>
          <a:off x="4458443" y="1214437"/>
          <a:ext cx="1597797" cy="476320"/>
        </a:xfrm>
        <a:prstGeom prst="round2SameRect">
          <a:avLst/>
        </a:prstGeom>
        <a:solidFill>
          <a:srgbClr val="8DC63F"/>
        </a:solidFill>
        <a:ln>
          <a:solidFill>
            <a:srgbClr val="8DC63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100" b="1">
              <a:ln>
                <a:noFill/>
              </a:ln>
              <a:solidFill>
                <a:sysClr val="windowText" lastClr="000000"/>
              </a:solidFill>
              <a:latin typeface="Arial" panose="020B0604020202020204" pitchFamily="34" charset="0"/>
              <a:cs typeface="Arial" panose="020B0604020202020204" pitchFamily="34" charset="0"/>
            </a:rPr>
            <a:t>BUILDING</a:t>
          </a:r>
          <a:r>
            <a:rPr lang="en-US" sz="1100" b="1" baseline="0">
              <a:ln>
                <a:noFill/>
              </a:ln>
              <a:solidFill>
                <a:sysClr val="windowText" lastClr="000000"/>
              </a:solidFill>
              <a:latin typeface="Arial" panose="020B0604020202020204" pitchFamily="34" charset="0"/>
              <a:cs typeface="Arial" panose="020B0604020202020204" pitchFamily="34" charset="0"/>
            </a:rPr>
            <a:t> DATA</a:t>
          </a:r>
          <a:endParaRPr lang="en-US" sz="1100" b="1">
            <a:ln>
              <a:noFill/>
            </a:ln>
            <a:solidFill>
              <a:sysClr val="windowText" lastClr="000000"/>
            </a:solidFill>
            <a:latin typeface="Arial" panose="020B0604020202020204" pitchFamily="34" charset="0"/>
            <a:cs typeface="Arial" panose="020B0604020202020204" pitchFamily="34" charset="0"/>
          </a:endParaRPr>
        </a:p>
      </xdr:txBody>
    </xdr:sp>
    <xdr:clientData/>
  </xdr:twoCellAnchor>
  <xdr:twoCellAnchor editAs="absolute">
    <xdr:from>
      <xdr:col>12</xdr:col>
      <xdr:colOff>6849</xdr:colOff>
      <xdr:row>8</xdr:row>
      <xdr:rowOff>0</xdr:rowOff>
    </xdr:from>
    <xdr:to>
      <xdr:col>15</xdr:col>
      <xdr:colOff>422</xdr:colOff>
      <xdr:row>10</xdr:row>
      <xdr:rowOff>147854</xdr:rowOff>
    </xdr:to>
    <xdr:sp macro="[0]!TabReferences" textlink="">
      <xdr:nvSpPr>
        <xdr:cNvPr id="45" name="ReferenceOff">
          <a:extLst>
            <a:ext uri="{FF2B5EF4-FFF2-40B4-BE49-F238E27FC236}">
              <a16:creationId xmlns:a16="http://schemas.microsoft.com/office/drawing/2014/main" id="{00000000-0008-0000-0100-00002D000000}"/>
            </a:ext>
          </a:extLst>
        </xdr:cNvPr>
        <xdr:cNvSpPr/>
      </xdr:nvSpPr>
      <xdr:spPr>
        <a:xfrm>
          <a:off x="6001007" y="1189027"/>
          <a:ext cx="1583915" cy="467485"/>
        </a:xfrm>
        <a:prstGeom prst="round2SameRect">
          <a:avLst/>
        </a:prstGeom>
        <a:solidFill>
          <a:srgbClr val="8DC63F"/>
        </a:solidFill>
        <a:ln>
          <a:solidFill>
            <a:srgbClr val="8DC63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b="1">
              <a:ln>
                <a:noFill/>
              </a:ln>
              <a:solidFill>
                <a:sysClr val="windowText" lastClr="000000"/>
              </a:solidFill>
              <a:latin typeface="Arial" panose="020B0604020202020204" pitchFamily="34" charset="0"/>
              <a:cs typeface="Arial" panose="020B0604020202020204" pitchFamily="34" charset="0"/>
            </a:rPr>
            <a:t>BUIDING DATA REFERENCES</a:t>
          </a:r>
        </a:p>
      </xdr:txBody>
    </xdr:sp>
    <xdr:clientData/>
  </xdr:twoCellAnchor>
  <xdr:twoCellAnchor editAs="absolute">
    <xdr:from>
      <xdr:col>15</xdr:col>
      <xdr:colOff>6236</xdr:colOff>
      <xdr:row>8</xdr:row>
      <xdr:rowOff>0</xdr:rowOff>
    </xdr:from>
    <xdr:to>
      <xdr:col>18</xdr:col>
      <xdr:colOff>2081</xdr:colOff>
      <xdr:row>10</xdr:row>
      <xdr:rowOff>146949</xdr:rowOff>
    </xdr:to>
    <xdr:sp macro="[0]!TabProgram" textlink="">
      <xdr:nvSpPr>
        <xdr:cNvPr id="46" name="ProgramOff">
          <a:extLst>
            <a:ext uri="{FF2B5EF4-FFF2-40B4-BE49-F238E27FC236}">
              <a16:creationId xmlns:a16="http://schemas.microsoft.com/office/drawing/2014/main" id="{00000000-0008-0000-0100-00002E000000}"/>
            </a:ext>
          </a:extLst>
        </xdr:cNvPr>
        <xdr:cNvSpPr/>
      </xdr:nvSpPr>
      <xdr:spPr>
        <a:xfrm>
          <a:off x="7592156" y="1189027"/>
          <a:ext cx="1586186" cy="466580"/>
        </a:xfrm>
        <a:prstGeom prst="round2SameRect">
          <a:avLst/>
        </a:prstGeom>
        <a:solidFill>
          <a:srgbClr val="8DC63F"/>
        </a:solidFill>
        <a:ln>
          <a:solidFill>
            <a:srgbClr val="8DC63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100" b="1">
              <a:ln>
                <a:noFill/>
              </a:ln>
              <a:solidFill>
                <a:sysClr val="windowText" lastClr="000000"/>
              </a:solidFill>
              <a:latin typeface="Arial" panose="020B0604020202020204" pitchFamily="34" charset="0"/>
              <a:cs typeface="Arial" panose="020B0604020202020204" pitchFamily="34" charset="0"/>
            </a:rPr>
            <a:t>PROGRAM SELECTION</a:t>
          </a:r>
        </a:p>
      </xdr:txBody>
    </xdr:sp>
    <xdr:clientData/>
  </xdr:twoCellAnchor>
  <xdr:twoCellAnchor editAs="absolute">
    <xdr:from>
      <xdr:col>18</xdr:col>
      <xdr:colOff>15901</xdr:colOff>
      <xdr:row>8</xdr:row>
      <xdr:rowOff>115</xdr:rowOff>
    </xdr:from>
    <xdr:to>
      <xdr:col>21</xdr:col>
      <xdr:colOff>306</xdr:colOff>
      <xdr:row>10</xdr:row>
      <xdr:rowOff>147823</xdr:rowOff>
    </xdr:to>
    <xdr:sp macro="[0]!TabQuestionnaire" textlink="">
      <xdr:nvSpPr>
        <xdr:cNvPr id="47" name="QuestionnaireOff">
          <a:extLst>
            <a:ext uri="{FF2B5EF4-FFF2-40B4-BE49-F238E27FC236}">
              <a16:creationId xmlns:a16="http://schemas.microsoft.com/office/drawing/2014/main" id="{00000000-0008-0000-0100-00002F000000}"/>
            </a:ext>
          </a:extLst>
        </xdr:cNvPr>
        <xdr:cNvSpPr/>
      </xdr:nvSpPr>
      <xdr:spPr>
        <a:xfrm>
          <a:off x="9276643" y="1197421"/>
          <a:ext cx="1581857" cy="474402"/>
        </a:xfrm>
        <a:prstGeom prst="round2SameRect">
          <a:avLst/>
        </a:prstGeom>
        <a:solidFill>
          <a:srgbClr val="8DC63F"/>
        </a:solidFill>
        <a:ln>
          <a:solidFill>
            <a:srgbClr val="8DC63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100" b="1">
              <a:ln>
                <a:noFill/>
              </a:ln>
              <a:solidFill>
                <a:sysClr val="windowText" lastClr="000000"/>
              </a:solidFill>
              <a:latin typeface="Arial" panose="020B0604020202020204" pitchFamily="34" charset="0"/>
              <a:cs typeface="Arial" panose="020B0604020202020204" pitchFamily="34" charset="0"/>
            </a:rPr>
            <a:t>PRESCRIPTIVE PROJECT</a:t>
          </a:r>
        </a:p>
      </xdr:txBody>
    </xdr:sp>
    <xdr:clientData/>
  </xdr:twoCellAnchor>
  <xdr:twoCellAnchor>
    <xdr:from>
      <xdr:col>43</xdr:col>
      <xdr:colOff>358647</xdr:colOff>
      <xdr:row>19</xdr:row>
      <xdr:rowOff>121693</xdr:rowOff>
    </xdr:from>
    <xdr:to>
      <xdr:col>48</xdr:col>
      <xdr:colOff>195385</xdr:colOff>
      <xdr:row>36</xdr:row>
      <xdr:rowOff>17386</xdr:rowOff>
    </xdr:to>
    <xdr:pic>
      <xdr:nvPicPr>
        <xdr:cNvPr id="49" name="Picture 48">
          <a:extLst>
            <a:ext uri="{FF2B5EF4-FFF2-40B4-BE49-F238E27FC236}">
              <a16:creationId xmlns:a16="http://schemas.microsoft.com/office/drawing/2014/main" id="{00000000-0008-0000-0100-000031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579801" y="2979193"/>
          <a:ext cx="2523276" cy="2521174"/>
        </a:xfrm>
        <a:prstGeom prst="rect">
          <a:avLst/>
        </a:prstGeom>
      </xdr:spPr>
    </xdr:pic>
    <xdr:clientData/>
  </xdr:twoCellAnchor>
  <xdr:twoCellAnchor>
    <xdr:from>
      <xdr:col>83</xdr:col>
      <xdr:colOff>488190</xdr:colOff>
      <xdr:row>20</xdr:row>
      <xdr:rowOff>13431</xdr:rowOff>
    </xdr:from>
    <xdr:to>
      <xdr:col>88</xdr:col>
      <xdr:colOff>155298</xdr:colOff>
      <xdr:row>35</xdr:row>
      <xdr:rowOff>36635</xdr:rowOff>
    </xdr:to>
    <xdr:pic>
      <xdr:nvPicPr>
        <xdr:cNvPr id="52" name="Picture 51">
          <a:extLst>
            <a:ext uri="{FF2B5EF4-FFF2-40B4-BE49-F238E27FC236}">
              <a16:creationId xmlns:a16="http://schemas.microsoft.com/office/drawing/2014/main" id="{00000000-0008-0000-0100-000034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709344" y="3017469"/>
          <a:ext cx="2353646" cy="2355608"/>
        </a:xfrm>
        <a:prstGeom prst="rect">
          <a:avLst/>
        </a:prstGeom>
      </xdr:spPr>
    </xdr:pic>
    <xdr:clientData/>
  </xdr:twoCellAnchor>
  <xdr:twoCellAnchor>
    <xdr:from>
      <xdr:col>3</xdr:col>
      <xdr:colOff>220990</xdr:colOff>
      <xdr:row>19</xdr:row>
      <xdr:rowOff>67415</xdr:rowOff>
    </xdr:from>
    <xdr:to>
      <xdr:col>7</xdr:col>
      <xdr:colOff>483288</xdr:colOff>
      <xdr:row>35</xdr:row>
      <xdr:rowOff>12213</xdr:rowOff>
    </xdr:to>
    <xdr:pic>
      <xdr:nvPicPr>
        <xdr:cNvPr id="53" name="Picture 52">
          <a:extLst>
            <a:ext uri="{FF2B5EF4-FFF2-40B4-BE49-F238E27FC236}">
              <a16:creationId xmlns:a16="http://schemas.microsoft.com/office/drawing/2014/main" id="{00000000-0008-0000-0100-00003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442144" y="2924915"/>
          <a:ext cx="2423740" cy="2423740"/>
        </a:xfrm>
        <a:prstGeom prst="rect">
          <a:avLst/>
        </a:prstGeom>
      </xdr:spPr>
    </xdr:pic>
    <xdr:clientData/>
  </xdr:twoCellAnchor>
  <xdr:twoCellAnchor>
    <xdr:from>
      <xdr:col>63</xdr:col>
      <xdr:colOff>355332</xdr:colOff>
      <xdr:row>19</xdr:row>
      <xdr:rowOff>50011</xdr:rowOff>
    </xdr:from>
    <xdr:to>
      <xdr:col>68</xdr:col>
      <xdr:colOff>124192</xdr:colOff>
      <xdr:row>35</xdr:row>
      <xdr:rowOff>24423</xdr:rowOff>
    </xdr:to>
    <xdr:pic>
      <xdr:nvPicPr>
        <xdr:cNvPr id="54" name="Picture 53">
          <a:extLst>
            <a:ext uri="{FF2B5EF4-FFF2-40B4-BE49-F238E27FC236}">
              <a16:creationId xmlns:a16="http://schemas.microsoft.com/office/drawing/2014/main" id="{00000000-0008-0000-0100-000036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576486" y="2907511"/>
          <a:ext cx="2455398" cy="2453354"/>
        </a:xfrm>
        <a:prstGeom prst="rect">
          <a:avLst/>
        </a:prstGeom>
      </xdr:spPr>
    </xdr:pic>
    <xdr:clientData/>
  </xdr:twoCellAnchor>
  <xdr:twoCellAnchor>
    <xdr:from>
      <xdr:col>103</xdr:col>
      <xdr:colOff>390769</xdr:colOff>
      <xdr:row>20</xdr:row>
      <xdr:rowOff>0</xdr:rowOff>
    </xdr:from>
    <xdr:to>
      <xdr:col>108</xdr:col>
      <xdr:colOff>56933</xdr:colOff>
      <xdr:row>35</xdr:row>
      <xdr:rowOff>20298</xdr:rowOff>
    </xdr:to>
    <xdr:pic>
      <xdr:nvPicPr>
        <xdr:cNvPr id="55" name="Picture 54">
          <a:extLst>
            <a:ext uri="{FF2B5EF4-FFF2-40B4-BE49-F238E27FC236}">
              <a16:creationId xmlns:a16="http://schemas.microsoft.com/office/drawing/2014/main" id="{00000000-0008-0000-0100-000037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611923" y="3004038"/>
          <a:ext cx="2352702" cy="2352702"/>
        </a:xfrm>
        <a:prstGeom prst="rect">
          <a:avLst/>
        </a:prstGeom>
      </xdr:spPr>
    </xdr:pic>
    <xdr:clientData/>
  </xdr:twoCellAnchor>
  <xdr:twoCellAnchor editAs="absolute">
    <xdr:from>
      <xdr:col>3</xdr:col>
      <xdr:colOff>0</xdr:colOff>
      <xdr:row>41</xdr:row>
      <xdr:rowOff>2073</xdr:rowOff>
    </xdr:from>
    <xdr:to>
      <xdr:col>9</xdr:col>
      <xdr:colOff>216274</xdr:colOff>
      <xdr:row>46</xdr:row>
      <xdr:rowOff>546</xdr:rowOff>
    </xdr:to>
    <xdr:sp macro="[0]!Instructions" textlink="">
      <xdr:nvSpPr>
        <xdr:cNvPr id="56" name="Arrow: Right 55">
          <a:extLst>
            <a:ext uri="{FF2B5EF4-FFF2-40B4-BE49-F238E27FC236}">
              <a16:creationId xmlns:a16="http://schemas.microsoft.com/office/drawing/2014/main" id="{00000000-0008-0000-0100-000038000000}"/>
            </a:ext>
          </a:extLst>
        </xdr:cNvPr>
        <xdr:cNvSpPr/>
      </xdr:nvSpPr>
      <xdr:spPr>
        <a:xfrm flipH="1">
          <a:off x="1214438" y="6538604"/>
          <a:ext cx="3450011" cy="772380"/>
        </a:xfrm>
        <a:prstGeom prst="rightArrow">
          <a:avLst>
            <a:gd name="adj1" fmla="val 50000"/>
            <a:gd name="adj2" fmla="val 49723"/>
          </a:avLst>
        </a:prstGeom>
        <a:solidFill>
          <a:srgbClr val="006F51"/>
        </a:solidFill>
        <a:ln>
          <a:solidFill>
            <a:srgbClr val="006F5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US" sz="1600" b="1">
              <a:latin typeface="Arial" panose="020B0604020202020204" pitchFamily="34" charset="0"/>
              <a:cs typeface="Arial" panose="020B0604020202020204" pitchFamily="34" charset="0"/>
            </a:rPr>
            <a:t>                   Back to Instructions</a:t>
          </a:r>
        </a:p>
      </xdr:txBody>
    </xdr:sp>
    <xdr:clientData/>
  </xdr:twoCellAnchor>
  <xdr:twoCellAnchor>
    <xdr:from>
      <xdr:col>23</xdr:col>
      <xdr:colOff>333375</xdr:colOff>
      <xdr:row>19</xdr:row>
      <xdr:rowOff>59532</xdr:rowOff>
    </xdr:from>
    <xdr:to>
      <xdr:col>28</xdr:col>
      <xdr:colOff>336591</xdr:colOff>
      <xdr:row>35</xdr:row>
      <xdr:rowOff>134183</xdr:rowOff>
    </xdr:to>
    <xdr:pic>
      <xdr:nvPicPr>
        <xdr:cNvPr id="11" name="Picture 10">
          <a:extLst>
            <a:ext uri="{FF2B5EF4-FFF2-40B4-BE49-F238E27FC236}">
              <a16:creationId xmlns:a16="http://schemas.microsoft.com/office/drawing/2014/main" id="{00000000-0008-0000-0100-00000B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1547813" y="3048001"/>
          <a:ext cx="2682122" cy="2682120"/>
        </a:xfrm>
        <a:prstGeom prst="rect">
          <a:avLst/>
        </a:prstGeom>
      </xdr:spPr>
    </xdr:pic>
    <xdr:clientData/>
  </xdr:twoCellAnchor>
  <mc:AlternateContent xmlns:mc="http://schemas.openxmlformats.org/markup-compatibility/2006">
    <mc:Choice xmlns:a14="http://schemas.microsoft.com/office/drawing/2010/main" Requires="a14">
      <xdr:twoCellAnchor>
        <xdr:from>
          <xdr:col>113</xdr:col>
          <xdr:colOff>28575</xdr:colOff>
          <xdr:row>22</xdr:row>
          <xdr:rowOff>9525</xdr:rowOff>
        </xdr:from>
        <xdr:to>
          <xdr:col>119</xdr:col>
          <xdr:colOff>485775</xdr:colOff>
          <xdr:row>23</xdr:row>
          <xdr:rowOff>152400</xdr:rowOff>
        </xdr:to>
        <xdr:sp macro="" textlink="">
          <xdr:nvSpPr>
            <xdr:cNvPr id="2059" name="Check Box 11" hidden="1">
              <a:extLst>
                <a:ext uri="{63B3BB69-23CF-44E3-9099-C40C66FF867C}">
                  <a14:compatExt spid="_x0000_s2059"/>
                </a:ext>
                <a:ext uri="{FF2B5EF4-FFF2-40B4-BE49-F238E27FC236}">
                  <a16:creationId xmlns:a16="http://schemas.microsoft.com/office/drawing/2014/main" id="{00000000-0008-0000-0100-00000B080000}"/>
                </a:ext>
              </a:extLst>
            </xdr:cNvPr>
            <xdr:cNvSpPr/>
          </xdr:nvSpPr>
          <xdr:spPr bwMode="auto">
            <a:xfrm>
              <a:off x="0" y="0"/>
              <a:ext cx="0" cy="0"/>
            </a:xfrm>
            <a:prstGeom prst="rect">
              <a:avLst/>
            </a:prstGeom>
            <a:solidFill>
              <a:srgbClr val="F2F2F2"/>
            </a:solidFill>
            <a:ln w="9525">
              <a:solidFill>
                <a:srgbClr val="F2F2F2"/>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113</xdr:col>
          <xdr:colOff>28575</xdr:colOff>
          <xdr:row>24</xdr:row>
          <xdr:rowOff>9525</xdr:rowOff>
        </xdr:from>
        <xdr:to>
          <xdr:col>119</xdr:col>
          <xdr:colOff>485775</xdr:colOff>
          <xdr:row>25</xdr:row>
          <xdr:rowOff>152400</xdr:rowOff>
        </xdr:to>
        <xdr:sp macro="" textlink="">
          <xdr:nvSpPr>
            <xdr:cNvPr id="2061" name="Check Box 13" hidden="1">
              <a:extLst>
                <a:ext uri="{63B3BB69-23CF-44E3-9099-C40C66FF867C}">
                  <a14:compatExt spid="_x0000_s2061"/>
                </a:ext>
                <a:ext uri="{FF2B5EF4-FFF2-40B4-BE49-F238E27FC236}">
                  <a16:creationId xmlns:a16="http://schemas.microsoft.com/office/drawing/2014/main" id="{00000000-0008-0000-0100-00000D080000}"/>
                </a:ext>
              </a:extLst>
            </xdr:cNvPr>
            <xdr:cNvSpPr/>
          </xdr:nvSpPr>
          <xdr:spPr bwMode="auto">
            <a:xfrm>
              <a:off x="0" y="0"/>
              <a:ext cx="0" cy="0"/>
            </a:xfrm>
            <a:prstGeom prst="rect">
              <a:avLst/>
            </a:prstGeom>
            <a:solidFill>
              <a:srgbClr val="FFFFFF"/>
            </a:solidFill>
            <a:ln w="9525">
              <a:solidFill>
                <a:srgbClr val="FFFFFF"/>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113</xdr:col>
          <xdr:colOff>28575</xdr:colOff>
          <xdr:row>26</xdr:row>
          <xdr:rowOff>9525</xdr:rowOff>
        </xdr:from>
        <xdr:to>
          <xdr:col>119</xdr:col>
          <xdr:colOff>485775</xdr:colOff>
          <xdr:row>27</xdr:row>
          <xdr:rowOff>152400</xdr:rowOff>
        </xdr:to>
        <xdr:sp macro="" textlink="">
          <xdr:nvSpPr>
            <xdr:cNvPr id="2062" name="Check Box 14" hidden="1">
              <a:extLst>
                <a:ext uri="{63B3BB69-23CF-44E3-9099-C40C66FF867C}">
                  <a14:compatExt spid="_x0000_s2062"/>
                </a:ext>
                <a:ext uri="{FF2B5EF4-FFF2-40B4-BE49-F238E27FC236}">
                  <a16:creationId xmlns:a16="http://schemas.microsoft.com/office/drawing/2014/main" id="{00000000-0008-0000-0100-00000E080000}"/>
                </a:ext>
              </a:extLst>
            </xdr:cNvPr>
            <xdr:cNvSpPr/>
          </xdr:nvSpPr>
          <xdr:spPr bwMode="auto">
            <a:xfrm>
              <a:off x="0" y="0"/>
              <a:ext cx="0" cy="0"/>
            </a:xfrm>
            <a:prstGeom prst="rect">
              <a:avLst/>
            </a:prstGeom>
            <a:solidFill>
              <a:srgbClr val="F2F2F2"/>
            </a:solidFill>
            <a:ln w="9525">
              <a:solidFill>
                <a:srgbClr val="F2F2F2"/>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113</xdr:col>
          <xdr:colOff>28575</xdr:colOff>
          <xdr:row>28</xdr:row>
          <xdr:rowOff>28575</xdr:rowOff>
        </xdr:from>
        <xdr:to>
          <xdr:col>119</xdr:col>
          <xdr:colOff>466725</xdr:colOff>
          <xdr:row>29</xdr:row>
          <xdr:rowOff>161925</xdr:rowOff>
        </xdr:to>
        <xdr:sp macro="" textlink="">
          <xdr:nvSpPr>
            <xdr:cNvPr id="2063" name="Check Box 15" hidden="1">
              <a:extLst>
                <a:ext uri="{63B3BB69-23CF-44E3-9099-C40C66FF867C}">
                  <a14:compatExt spid="_x0000_s2063"/>
                </a:ext>
                <a:ext uri="{FF2B5EF4-FFF2-40B4-BE49-F238E27FC236}">
                  <a16:creationId xmlns:a16="http://schemas.microsoft.com/office/drawing/2014/main" id="{00000000-0008-0000-0100-00000F080000}"/>
                </a:ext>
              </a:extLst>
            </xdr:cNvPr>
            <xdr:cNvSpPr/>
          </xdr:nvSpPr>
          <xdr:spPr bwMode="auto">
            <a:xfrm>
              <a:off x="0" y="0"/>
              <a:ext cx="0" cy="0"/>
            </a:xfrm>
            <a:prstGeom prst="rect">
              <a:avLst/>
            </a:prstGeom>
            <a:solidFill>
              <a:srgbClr val="FFFFFF"/>
            </a:solidFill>
            <a:ln w="9525">
              <a:solidFill>
                <a:srgbClr val="FFFFFF"/>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113</xdr:col>
          <xdr:colOff>28575</xdr:colOff>
          <xdr:row>30</xdr:row>
          <xdr:rowOff>9525</xdr:rowOff>
        </xdr:from>
        <xdr:to>
          <xdr:col>119</xdr:col>
          <xdr:colOff>485775</xdr:colOff>
          <xdr:row>31</xdr:row>
          <xdr:rowOff>152400</xdr:rowOff>
        </xdr:to>
        <xdr:sp macro="" textlink="">
          <xdr:nvSpPr>
            <xdr:cNvPr id="2064" name="Check Box 16" hidden="1">
              <a:extLst>
                <a:ext uri="{63B3BB69-23CF-44E3-9099-C40C66FF867C}">
                  <a14:compatExt spid="_x0000_s2064"/>
                </a:ext>
                <a:ext uri="{FF2B5EF4-FFF2-40B4-BE49-F238E27FC236}">
                  <a16:creationId xmlns:a16="http://schemas.microsoft.com/office/drawing/2014/main" id="{00000000-0008-0000-0100-000010080000}"/>
                </a:ext>
              </a:extLst>
            </xdr:cNvPr>
            <xdr:cNvSpPr/>
          </xdr:nvSpPr>
          <xdr:spPr bwMode="auto">
            <a:xfrm>
              <a:off x="0" y="0"/>
              <a:ext cx="0" cy="0"/>
            </a:xfrm>
            <a:prstGeom prst="rect">
              <a:avLst/>
            </a:prstGeom>
            <a:solidFill>
              <a:srgbClr val="F2F2F2"/>
            </a:solidFill>
            <a:ln w="9525">
              <a:solidFill>
                <a:srgbClr val="F2F2F2"/>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113</xdr:col>
          <xdr:colOff>28575</xdr:colOff>
          <xdr:row>32</xdr:row>
          <xdr:rowOff>9525</xdr:rowOff>
        </xdr:from>
        <xdr:to>
          <xdr:col>119</xdr:col>
          <xdr:colOff>485775</xdr:colOff>
          <xdr:row>34</xdr:row>
          <xdr:rowOff>0</xdr:rowOff>
        </xdr:to>
        <xdr:sp macro="" textlink="">
          <xdr:nvSpPr>
            <xdr:cNvPr id="2065" name="Check Box 17" hidden="1">
              <a:extLst>
                <a:ext uri="{63B3BB69-23CF-44E3-9099-C40C66FF867C}">
                  <a14:compatExt spid="_x0000_s2065"/>
                </a:ext>
                <a:ext uri="{FF2B5EF4-FFF2-40B4-BE49-F238E27FC236}">
                  <a16:creationId xmlns:a16="http://schemas.microsoft.com/office/drawing/2014/main" id="{00000000-0008-0000-0100-000011080000}"/>
                </a:ext>
              </a:extLst>
            </xdr:cNvPr>
            <xdr:cNvSpPr/>
          </xdr:nvSpPr>
          <xdr:spPr bwMode="auto">
            <a:xfrm>
              <a:off x="0" y="0"/>
              <a:ext cx="0" cy="0"/>
            </a:xfrm>
            <a:prstGeom prst="rect">
              <a:avLst/>
            </a:prstGeom>
            <a:solidFill>
              <a:srgbClr val="FFFFFF"/>
            </a:solidFill>
            <a:ln w="9525">
              <a:solidFill>
                <a:srgbClr val="FFFFFF"/>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113</xdr:col>
          <xdr:colOff>28575</xdr:colOff>
          <xdr:row>34</xdr:row>
          <xdr:rowOff>9525</xdr:rowOff>
        </xdr:from>
        <xdr:to>
          <xdr:col>119</xdr:col>
          <xdr:colOff>485775</xdr:colOff>
          <xdr:row>35</xdr:row>
          <xdr:rowOff>133350</xdr:rowOff>
        </xdr:to>
        <xdr:sp macro="" textlink="">
          <xdr:nvSpPr>
            <xdr:cNvPr id="2066" name="Check Box 18" hidden="1">
              <a:extLst>
                <a:ext uri="{63B3BB69-23CF-44E3-9099-C40C66FF867C}">
                  <a14:compatExt spid="_x0000_s2066"/>
                </a:ext>
                <a:ext uri="{FF2B5EF4-FFF2-40B4-BE49-F238E27FC236}">
                  <a16:creationId xmlns:a16="http://schemas.microsoft.com/office/drawing/2014/main" id="{00000000-0008-0000-0100-000012080000}"/>
                </a:ext>
              </a:extLst>
            </xdr:cNvPr>
            <xdr:cNvSpPr/>
          </xdr:nvSpPr>
          <xdr:spPr bwMode="auto">
            <a:xfrm>
              <a:off x="0" y="0"/>
              <a:ext cx="0" cy="0"/>
            </a:xfrm>
            <a:prstGeom prst="rect">
              <a:avLst/>
            </a:prstGeom>
            <a:solidFill>
              <a:srgbClr val="F2F2F2"/>
            </a:solidFill>
            <a:ln w="9525">
              <a:solidFill>
                <a:srgbClr val="F2F2F2"/>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113</xdr:col>
          <xdr:colOff>38100</xdr:colOff>
          <xdr:row>20</xdr:row>
          <xdr:rowOff>28575</xdr:rowOff>
        </xdr:from>
        <xdr:to>
          <xdr:col>119</xdr:col>
          <xdr:colOff>485775</xdr:colOff>
          <xdr:row>21</xdr:row>
          <xdr:rowOff>142875</xdr:rowOff>
        </xdr:to>
        <xdr:sp macro="" textlink="">
          <xdr:nvSpPr>
            <xdr:cNvPr id="2067" name="Check Box 19" hidden="1">
              <a:extLst>
                <a:ext uri="{63B3BB69-23CF-44E3-9099-C40C66FF867C}">
                  <a14:compatExt spid="_x0000_s2067"/>
                </a:ext>
                <a:ext uri="{FF2B5EF4-FFF2-40B4-BE49-F238E27FC236}">
                  <a16:creationId xmlns:a16="http://schemas.microsoft.com/office/drawing/2014/main" id="{00000000-0008-0000-0100-000013080000}"/>
                </a:ext>
              </a:extLst>
            </xdr:cNvPr>
            <xdr:cNvSpPr/>
          </xdr:nvSpPr>
          <xdr:spPr bwMode="auto">
            <a:xfrm>
              <a:off x="0" y="0"/>
              <a:ext cx="0" cy="0"/>
            </a:xfrm>
            <a:prstGeom prst="rect">
              <a:avLst/>
            </a:prstGeom>
            <a:solidFill>
              <a:srgbClr val="FFFFFF"/>
            </a:solidFill>
            <a:ln w="9525">
              <a:solidFill>
                <a:srgbClr val="FFFFFF"/>
              </a:solidFill>
              <a:miter lim="800000"/>
              <a:headEnd/>
              <a:tailEnd/>
            </a:ln>
          </xdr:spPr>
        </xdr:sp>
        <xdr:clientData fLocksWithSheet="0"/>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22</xdr:col>
      <xdr:colOff>5967</xdr:colOff>
      <xdr:row>62</xdr:row>
      <xdr:rowOff>194982</xdr:rowOff>
    </xdr:from>
    <xdr:to>
      <xdr:col>27</xdr:col>
      <xdr:colOff>501969</xdr:colOff>
      <xdr:row>68</xdr:row>
      <xdr:rowOff>15842</xdr:rowOff>
    </xdr:to>
    <xdr:sp macro="[0]!Checklist" textlink="">
      <xdr:nvSpPr>
        <xdr:cNvPr id="6" name="Arrow: Right 5">
          <a:extLst>
            <a:ext uri="{FF2B5EF4-FFF2-40B4-BE49-F238E27FC236}">
              <a16:creationId xmlns:a16="http://schemas.microsoft.com/office/drawing/2014/main" id="{00000000-0008-0000-0200-000006000000}"/>
            </a:ext>
          </a:extLst>
        </xdr:cNvPr>
        <xdr:cNvSpPr/>
      </xdr:nvSpPr>
      <xdr:spPr>
        <a:xfrm>
          <a:off x="15846042" y="2347632"/>
          <a:ext cx="3477327" cy="782885"/>
        </a:xfrm>
        <a:prstGeom prst="rightArrow">
          <a:avLst>
            <a:gd name="adj1" fmla="val 50000"/>
            <a:gd name="adj2" fmla="val 49723"/>
          </a:avLst>
        </a:prstGeom>
        <a:solidFill>
          <a:srgbClr val="002D56"/>
        </a:solidFill>
        <a:ln>
          <a:solidFill>
            <a:srgbClr val="002D5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600" b="1">
              <a:latin typeface="Arial" panose="020B0604020202020204" pitchFamily="34" charset="0"/>
              <a:cs typeface="Arial" panose="020B0604020202020204" pitchFamily="34" charset="0"/>
            </a:rPr>
            <a:t>Proceed to Checklist</a:t>
          </a:r>
        </a:p>
      </xdr:txBody>
    </xdr:sp>
    <xdr:clientData/>
  </xdr:twoCellAnchor>
  <xdr:twoCellAnchor>
    <xdr:from>
      <xdr:col>14</xdr:col>
      <xdr:colOff>161925</xdr:colOff>
      <xdr:row>63</xdr:row>
      <xdr:rowOff>0</xdr:rowOff>
    </xdr:from>
    <xdr:to>
      <xdr:col>18</xdr:col>
      <xdr:colOff>462244</xdr:colOff>
      <xdr:row>68</xdr:row>
      <xdr:rowOff>20885</xdr:rowOff>
    </xdr:to>
    <xdr:sp macro="[0]!ProjectInformation" textlink="">
      <xdr:nvSpPr>
        <xdr:cNvPr id="7" name="Arrow: Right 6">
          <a:extLst>
            <a:ext uri="{FF2B5EF4-FFF2-40B4-BE49-F238E27FC236}">
              <a16:creationId xmlns:a16="http://schemas.microsoft.com/office/drawing/2014/main" id="{00000000-0008-0000-0200-000007000000}"/>
            </a:ext>
          </a:extLst>
        </xdr:cNvPr>
        <xdr:cNvSpPr/>
      </xdr:nvSpPr>
      <xdr:spPr>
        <a:xfrm flipH="1">
          <a:off x="9686925" y="2352675"/>
          <a:ext cx="3462619" cy="782885"/>
        </a:xfrm>
        <a:prstGeom prst="rightArrow">
          <a:avLst>
            <a:gd name="adj1" fmla="val 50000"/>
            <a:gd name="adj2" fmla="val 49723"/>
          </a:avLst>
        </a:prstGeom>
        <a:solidFill>
          <a:srgbClr val="006F51"/>
        </a:solidFill>
        <a:ln>
          <a:solidFill>
            <a:srgbClr val="006F5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US" sz="1600" b="1">
              <a:latin typeface="Arial" panose="020B0604020202020204" pitchFamily="34" charset="0"/>
              <a:cs typeface="Arial" panose="020B0604020202020204" pitchFamily="34" charset="0"/>
            </a:rPr>
            <a:t>Back to Project</a:t>
          </a:r>
          <a:r>
            <a:rPr lang="en-US" sz="1600" b="1" baseline="0">
              <a:latin typeface="Arial" panose="020B0604020202020204" pitchFamily="34" charset="0"/>
              <a:cs typeface="Arial" panose="020B0604020202020204" pitchFamily="34" charset="0"/>
            </a:rPr>
            <a:t> Information</a:t>
          </a:r>
          <a:endParaRPr lang="en-US" sz="1600" b="1">
            <a:latin typeface="Arial" panose="020B0604020202020204" pitchFamily="34" charset="0"/>
            <a:cs typeface="Arial" panose="020B0604020202020204" pitchFamily="34" charset="0"/>
          </a:endParaRP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27</xdr:col>
      <xdr:colOff>28576</xdr:colOff>
      <xdr:row>15</xdr:row>
      <xdr:rowOff>57151</xdr:rowOff>
    </xdr:from>
    <xdr:to>
      <xdr:col>37</xdr:col>
      <xdr:colOff>467240</xdr:colOff>
      <xdr:row>34</xdr:row>
      <xdr:rowOff>104776</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stretch>
          <a:fillRect/>
        </a:stretch>
      </xdr:blipFill>
      <xdr:spPr>
        <a:xfrm>
          <a:off x="14830426" y="2676526"/>
          <a:ext cx="5925064" cy="3295650"/>
        </a:xfrm>
        <a:prstGeom prst="rect">
          <a:avLst/>
        </a:prstGeom>
      </xdr:spPr>
    </xdr:pic>
    <xdr:clientData/>
  </xdr:twoCellAnchor>
  <xdr:twoCellAnchor editAs="oneCell">
    <xdr:from>
      <xdr:col>27</xdr:col>
      <xdr:colOff>123825</xdr:colOff>
      <xdr:row>36</xdr:row>
      <xdr:rowOff>133350</xdr:rowOff>
    </xdr:from>
    <xdr:to>
      <xdr:col>37</xdr:col>
      <xdr:colOff>233464</xdr:colOff>
      <xdr:row>54</xdr:row>
      <xdr:rowOff>116118</xdr:rowOff>
    </xdr:to>
    <xdr:pic>
      <xdr:nvPicPr>
        <xdr:cNvPr id="5" name="Picture 4">
          <a:extLst>
            <a:ext uri="{FF2B5EF4-FFF2-40B4-BE49-F238E27FC236}">
              <a16:creationId xmlns:a16="http://schemas.microsoft.com/office/drawing/2014/main" id="{00000000-0008-0000-0500-000005000000}"/>
            </a:ext>
          </a:extLst>
        </xdr:cNvPr>
        <xdr:cNvPicPr>
          <a:picLocks noChangeAspect="1"/>
        </xdr:cNvPicPr>
      </xdr:nvPicPr>
      <xdr:blipFill>
        <a:blip xmlns:r="http://schemas.openxmlformats.org/officeDocument/2006/relationships" r:embed="rId2"/>
        <a:stretch>
          <a:fillRect/>
        </a:stretch>
      </xdr:blipFill>
      <xdr:spPr>
        <a:xfrm>
          <a:off x="15116175" y="6248400"/>
          <a:ext cx="5596039" cy="298314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16</xdr:col>
      <xdr:colOff>19050</xdr:colOff>
      <xdr:row>10</xdr:row>
      <xdr:rowOff>85725</xdr:rowOff>
    </xdr:from>
    <xdr:to>
      <xdr:col>24</xdr:col>
      <xdr:colOff>256612</xdr:colOff>
      <xdr:row>15</xdr:row>
      <xdr:rowOff>161805</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1"/>
        <a:stretch>
          <a:fillRect/>
        </a:stretch>
      </xdr:blipFill>
      <xdr:spPr>
        <a:xfrm>
          <a:off x="8553450" y="1133475"/>
          <a:ext cx="4504762" cy="961905"/>
        </a:xfrm>
        <a:prstGeom prst="rect">
          <a:avLst/>
        </a:prstGeom>
      </xdr:spPr>
    </xdr:pic>
    <xdr:clientData/>
  </xdr:twoCellAnchor>
  <xdr:twoCellAnchor editAs="oneCell">
    <xdr:from>
      <xdr:col>16</xdr:col>
      <xdr:colOff>47626</xdr:colOff>
      <xdr:row>18</xdr:row>
      <xdr:rowOff>76200</xdr:rowOff>
    </xdr:from>
    <xdr:to>
      <xdr:col>27</xdr:col>
      <xdr:colOff>437910</xdr:colOff>
      <xdr:row>36</xdr:row>
      <xdr:rowOff>76200</xdr:rowOff>
    </xdr:to>
    <xdr:pic>
      <xdr:nvPicPr>
        <xdr:cNvPr id="5" name="Picture 4">
          <a:extLst>
            <a:ext uri="{FF2B5EF4-FFF2-40B4-BE49-F238E27FC236}">
              <a16:creationId xmlns:a16="http://schemas.microsoft.com/office/drawing/2014/main" id="{00000000-0008-0000-0600-000005000000}"/>
            </a:ext>
          </a:extLst>
        </xdr:cNvPr>
        <xdr:cNvPicPr>
          <a:picLocks noChangeAspect="1"/>
        </xdr:cNvPicPr>
      </xdr:nvPicPr>
      <xdr:blipFill>
        <a:blip xmlns:r="http://schemas.openxmlformats.org/officeDocument/2006/relationships" r:embed="rId2"/>
        <a:stretch>
          <a:fillRect/>
        </a:stretch>
      </xdr:blipFill>
      <xdr:spPr>
        <a:xfrm>
          <a:off x="8582026" y="2457450"/>
          <a:ext cx="6257684" cy="318135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19</xdr:col>
      <xdr:colOff>38100</xdr:colOff>
      <xdr:row>5</xdr:row>
      <xdr:rowOff>19050</xdr:rowOff>
    </xdr:from>
    <xdr:to>
      <xdr:col>29</xdr:col>
      <xdr:colOff>503864</xdr:colOff>
      <xdr:row>35</xdr:row>
      <xdr:rowOff>9525</xdr:rowOff>
    </xdr:to>
    <xdr:pic>
      <xdr:nvPicPr>
        <xdr:cNvPr id="14" name="Picture 13">
          <a:extLst>
            <a:ext uri="{FF2B5EF4-FFF2-40B4-BE49-F238E27FC236}">
              <a16:creationId xmlns:a16="http://schemas.microsoft.com/office/drawing/2014/main" id="{00000000-0008-0000-0700-00000E000000}"/>
            </a:ext>
          </a:extLst>
        </xdr:cNvPr>
        <xdr:cNvPicPr>
          <a:picLocks noChangeAspect="1"/>
        </xdr:cNvPicPr>
      </xdr:nvPicPr>
      <xdr:blipFill>
        <a:blip xmlns:r="http://schemas.openxmlformats.org/officeDocument/2006/relationships" r:embed="rId1"/>
        <a:stretch>
          <a:fillRect/>
        </a:stretch>
      </xdr:blipFill>
      <xdr:spPr>
        <a:xfrm>
          <a:off x="8610600" y="866775"/>
          <a:ext cx="5799764" cy="5495925"/>
        </a:xfrm>
        <a:prstGeom prst="rect">
          <a:avLst/>
        </a:prstGeom>
      </xdr:spPr>
    </xdr:pic>
    <xdr:clientData/>
  </xdr:twoCellAnchor>
  <xdr:twoCellAnchor editAs="oneCell">
    <xdr:from>
      <xdr:col>19</xdr:col>
      <xdr:colOff>38100</xdr:colOff>
      <xdr:row>35</xdr:row>
      <xdr:rowOff>95250</xdr:rowOff>
    </xdr:from>
    <xdr:to>
      <xdr:col>29</xdr:col>
      <xdr:colOff>361950</xdr:colOff>
      <xdr:row>42</xdr:row>
      <xdr:rowOff>183828</xdr:rowOff>
    </xdr:to>
    <xdr:pic>
      <xdr:nvPicPr>
        <xdr:cNvPr id="16" name="Picture 15">
          <a:extLst>
            <a:ext uri="{FF2B5EF4-FFF2-40B4-BE49-F238E27FC236}">
              <a16:creationId xmlns:a16="http://schemas.microsoft.com/office/drawing/2014/main" id="{00000000-0008-0000-0700-000010000000}"/>
            </a:ext>
          </a:extLst>
        </xdr:cNvPr>
        <xdr:cNvPicPr>
          <a:picLocks noChangeAspect="1"/>
        </xdr:cNvPicPr>
      </xdr:nvPicPr>
      <xdr:blipFill>
        <a:blip xmlns:r="http://schemas.openxmlformats.org/officeDocument/2006/relationships" r:embed="rId2"/>
        <a:stretch>
          <a:fillRect/>
        </a:stretch>
      </xdr:blipFill>
      <xdr:spPr>
        <a:xfrm>
          <a:off x="8791575" y="6400800"/>
          <a:ext cx="5657850" cy="1374453"/>
        </a:xfrm>
        <a:prstGeom prst="rect">
          <a:avLst/>
        </a:prstGeom>
      </xdr:spPr>
    </xdr:pic>
    <xdr:clientData/>
  </xdr:twoCellAnchor>
  <xdr:twoCellAnchor editAs="oneCell">
    <xdr:from>
      <xdr:col>19</xdr:col>
      <xdr:colOff>19050</xdr:colOff>
      <xdr:row>43</xdr:row>
      <xdr:rowOff>85725</xdr:rowOff>
    </xdr:from>
    <xdr:to>
      <xdr:col>28</xdr:col>
      <xdr:colOff>352425</xdr:colOff>
      <xdr:row>60</xdr:row>
      <xdr:rowOff>119771</xdr:rowOff>
    </xdr:to>
    <xdr:pic>
      <xdr:nvPicPr>
        <xdr:cNvPr id="18" name="Picture 17">
          <a:extLst>
            <a:ext uri="{FF2B5EF4-FFF2-40B4-BE49-F238E27FC236}">
              <a16:creationId xmlns:a16="http://schemas.microsoft.com/office/drawing/2014/main" id="{00000000-0008-0000-0700-000012000000}"/>
            </a:ext>
          </a:extLst>
        </xdr:cNvPr>
        <xdr:cNvPicPr>
          <a:picLocks noChangeAspect="1"/>
        </xdr:cNvPicPr>
      </xdr:nvPicPr>
      <xdr:blipFill>
        <a:blip xmlns:r="http://schemas.openxmlformats.org/officeDocument/2006/relationships" r:embed="rId3"/>
        <a:stretch>
          <a:fillRect/>
        </a:stretch>
      </xdr:blipFill>
      <xdr:spPr>
        <a:xfrm>
          <a:off x="8591550" y="7962900"/>
          <a:ext cx="5133975" cy="3129671"/>
        </a:xfrm>
        <a:prstGeom prst="rect">
          <a:avLst/>
        </a:prstGeom>
      </xdr:spPr>
    </xdr:pic>
    <xdr:clientData/>
  </xdr:twoCellAnchor>
  <xdr:twoCellAnchor editAs="oneCell">
    <xdr:from>
      <xdr:col>19</xdr:col>
      <xdr:colOff>19050</xdr:colOff>
      <xdr:row>62</xdr:row>
      <xdr:rowOff>114300</xdr:rowOff>
    </xdr:from>
    <xdr:to>
      <xdr:col>26</xdr:col>
      <xdr:colOff>447676</xdr:colOff>
      <xdr:row>78</xdr:row>
      <xdr:rowOff>165310</xdr:rowOff>
    </xdr:to>
    <xdr:pic>
      <xdr:nvPicPr>
        <xdr:cNvPr id="20" name="Picture 19">
          <a:extLst>
            <a:ext uri="{FF2B5EF4-FFF2-40B4-BE49-F238E27FC236}">
              <a16:creationId xmlns:a16="http://schemas.microsoft.com/office/drawing/2014/main" id="{00000000-0008-0000-0700-000014000000}"/>
            </a:ext>
          </a:extLst>
        </xdr:cNvPr>
        <xdr:cNvPicPr>
          <a:picLocks noChangeAspect="1"/>
        </xdr:cNvPicPr>
      </xdr:nvPicPr>
      <xdr:blipFill>
        <a:blip xmlns:r="http://schemas.openxmlformats.org/officeDocument/2006/relationships" r:embed="rId4"/>
        <a:stretch>
          <a:fillRect/>
        </a:stretch>
      </xdr:blipFill>
      <xdr:spPr>
        <a:xfrm>
          <a:off x="8591550" y="11220450"/>
          <a:ext cx="4162426" cy="3022810"/>
        </a:xfrm>
        <a:prstGeom prst="rect">
          <a:avLst/>
        </a:prstGeom>
      </xdr:spPr>
    </xdr:pic>
    <xdr:clientData/>
  </xdr:twoCellAnchor>
  <xdr:twoCellAnchor editAs="oneCell">
    <xdr:from>
      <xdr:col>27</xdr:col>
      <xdr:colOff>123825</xdr:colOff>
      <xdr:row>63</xdr:row>
      <xdr:rowOff>47625</xdr:rowOff>
    </xdr:from>
    <xdr:to>
      <xdr:col>30</xdr:col>
      <xdr:colOff>428387</xdr:colOff>
      <xdr:row>67</xdr:row>
      <xdr:rowOff>104677</xdr:rowOff>
    </xdr:to>
    <xdr:pic>
      <xdr:nvPicPr>
        <xdr:cNvPr id="2" name="Picture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5"/>
        <a:stretch>
          <a:fillRect/>
        </a:stretch>
      </xdr:blipFill>
      <xdr:spPr>
        <a:xfrm>
          <a:off x="14411325" y="11496675"/>
          <a:ext cx="1904762" cy="780952"/>
        </a:xfrm>
        <a:prstGeom prst="rect">
          <a:avLst/>
        </a:prstGeom>
      </xdr:spPr>
    </xdr:pic>
    <xdr:clientData/>
  </xdr:twoCellAnchor>
  <xdr:twoCellAnchor editAs="oneCell">
    <xdr:from>
      <xdr:col>30</xdr:col>
      <xdr:colOff>0</xdr:colOff>
      <xdr:row>18</xdr:row>
      <xdr:rowOff>0</xdr:rowOff>
    </xdr:from>
    <xdr:to>
      <xdr:col>41</xdr:col>
      <xdr:colOff>174561</xdr:colOff>
      <xdr:row>23</xdr:row>
      <xdr:rowOff>8850</xdr:rowOff>
    </xdr:to>
    <xdr:pic>
      <xdr:nvPicPr>
        <xdr:cNvPr id="3" name="Picture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6"/>
        <a:stretch>
          <a:fillRect/>
        </a:stretch>
      </xdr:blipFill>
      <xdr:spPr>
        <a:xfrm>
          <a:off x="17068800" y="3254188"/>
          <a:ext cx="6485714" cy="91428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16</xdr:col>
      <xdr:colOff>28575</xdr:colOff>
      <xdr:row>5</xdr:row>
      <xdr:rowOff>114300</xdr:rowOff>
    </xdr:from>
    <xdr:to>
      <xdr:col>25</xdr:col>
      <xdr:colOff>447675</xdr:colOff>
      <xdr:row>13</xdr:row>
      <xdr:rowOff>79260</xdr:rowOff>
    </xdr:to>
    <xdr:pic>
      <xdr:nvPicPr>
        <xdr:cNvPr id="2" name="Picture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stretch>
          <a:fillRect/>
        </a:stretch>
      </xdr:blipFill>
      <xdr:spPr>
        <a:xfrm>
          <a:off x="8562975" y="962025"/>
          <a:ext cx="5219700" cy="133656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16</xdr:col>
      <xdr:colOff>47625</xdr:colOff>
      <xdr:row>5</xdr:row>
      <xdr:rowOff>142875</xdr:rowOff>
    </xdr:from>
    <xdr:to>
      <xdr:col>26</xdr:col>
      <xdr:colOff>482136</xdr:colOff>
      <xdr:row>19</xdr:row>
      <xdr:rowOff>133350</xdr:rowOff>
    </xdr:to>
    <xdr:pic>
      <xdr:nvPicPr>
        <xdr:cNvPr id="3" name="Picture 2">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1"/>
        <a:stretch>
          <a:fillRect/>
        </a:stretch>
      </xdr:blipFill>
      <xdr:spPr>
        <a:xfrm>
          <a:off x="8582025" y="962025"/>
          <a:ext cx="5768511" cy="2333625"/>
        </a:xfrm>
        <a:prstGeom prst="rect">
          <a:avLst/>
        </a:prstGeom>
      </xdr:spPr>
    </xdr:pic>
    <xdr:clientData/>
  </xdr:twoCellAnchor>
  <xdr:twoCellAnchor editAs="oneCell">
    <xdr:from>
      <xdr:col>27</xdr:col>
      <xdr:colOff>57150</xdr:colOff>
      <xdr:row>5</xdr:row>
      <xdr:rowOff>47626</xdr:rowOff>
    </xdr:from>
    <xdr:to>
      <xdr:col>34</xdr:col>
      <xdr:colOff>247650</xdr:colOff>
      <xdr:row>21</xdr:row>
      <xdr:rowOff>38189</xdr:rowOff>
    </xdr:to>
    <xdr:pic>
      <xdr:nvPicPr>
        <xdr:cNvPr id="5" name="Picture 4">
          <a:extLst>
            <a:ext uri="{FF2B5EF4-FFF2-40B4-BE49-F238E27FC236}">
              <a16:creationId xmlns:a16="http://schemas.microsoft.com/office/drawing/2014/main" id="{00000000-0008-0000-0900-000005000000}"/>
            </a:ext>
          </a:extLst>
        </xdr:cNvPr>
        <xdr:cNvPicPr>
          <a:picLocks noChangeAspect="1"/>
        </xdr:cNvPicPr>
      </xdr:nvPicPr>
      <xdr:blipFill>
        <a:blip xmlns:r="http://schemas.openxmlformats.org/officeDocument/2006/relationships" r:embed="rId2"/>
        <a:stretch>
          <a:fillRect/>
        </a:stretch>
      </xdr:blipFill>
      <xdr:spPr>
        <a:xfrm>
          <a:off x="14458950" y="895351"/>
          <a:ext cx="3924300" cy="2695663"/>
        </a:xfrm>
        <a:prstGeom prst="rect">
          <a:avLst/>
        </a:prstGeom>
      </xdr:spPr>
    </xdr:pic>
    <xdr:clientData/>
  </xdr:twoCellAnchor>
  <xdr:twoCellAnchor editAs="oneCell">
    <xdr:from>
      <xdr:col>16</xdr:col>
      <xdr:colOff>9526</xdr:colOff>
      <xdr:row>20</xdr:row>
      <xdr:rowOff>19051</xdr:rowOff>
    </xdr:from>
    <xdr:to>
      <xdr:col>26</xdr:col>
      <xdr:colOff>504826</xdr:colOff>
      <xdr:row>36</xdr:row>
      <xdr:rowOff>44589</xdr:rowOff>
    </xdr:to>
    <xdr:pic>
      <xdr:nvPicPr>
        <xdr:cNvPr id="7" name="Picture 6">
          <a:extLst>
            <a:ext uri="{FF2B5EF4-FFF2-40B4-BE49-F238E27FC236}">
              <a16:creationId xmlns:a16="http://schemas.microsoft.com/office/drawing/2014/main" id="{00000000-0008-0000-0900-000007000000}"/>
            </a:ext>
          </a:extLst>
        </xdr:cNvPr>
        <xdr:cNvPicPr>
          <a:picLocks noChangeAspect="1"/>
        </xdr:cNvPicPr>
      </xdr:nvPicPr>
      <xdr:blipFill>
        <a:blip xmlns:r="http://schemas.openxmlformats.org/officeDocument/2006/relationships" r:embed="rId3"/>
        <a:stretch>
          <a:fillRect/>
        </a:stretch>
      </xdr:blipFill>
      <xdr:spPr>
        <a:xfrm>
          <a:off x="8543926" y="3371851"/>
          <a:ext cx="5829300" cy="2692538"/>
        </a:xfrm>
        <a:prstGeom prst="rect">
          <a:avLst/>
        </a:prstGeom>
      </xdr:spPr>
    </xdr:pic>
    <xdr:clientData/>
  </xdr:twoCellAnchor>
  <xdr:twoCellAnchor editAs="oneCell">
    <xdr:from>
      <xdr:col>27</xdr:col>
      <xdr:colOff>57151</xdr:colOff>
      <xdr:row>22</xdr:row>
      <xdr:rowOff>19050</xdr:rowOff>
    </xdr:from>
    <xdr:to>
      <xdr:col>34</xdr:col>
      <xdr:colOff>361033</xdr:colOff>
      <xdr:row>37</xdr:row>
      <xdr:rowOff>9524</xdr:rowOff>
    </xdr:to>
    <xdr:pic>
      <xdr:nvPicPr>
        <xdr:cNvPr id="9" name="Picture 8">
          <a:extLst>
            <a:ext uri="{FF2B5EF4-FFF2-40B4-BE49-F238E27FC236}">
              <a16:creationId xmlns:a16="http://schemas.microsoft.com/office/drawing/2014/main" id="{00000000-0008-0000-0900-000009000000}"/>
            </a:ext>
          </a:extLst>
        </xdr:cNvPr>
        <xdr:cNvPicPr>
          <a:picLocks noChangeAspect="1"/>
        </xdr:cNvPicPr>
      </xdr:nvPicPr>
      <xdr:blipFill>
        <a:blip xmlns:r="http://schemas.openxmlformats.org/officeDocument/2006/relationships" r:embed="rId4"/>
        <a:stretch>
          <a:fillRect/>
        </a:stretch>
      </xdr:blipFill>
      <xdr:spPr>
        <a:xfrm>
          <a:off x="14458951" y="3695700"/>
          <a:ext cx="4037682" cy="2457449"/>
        </a:xfrm>
        <a:prstGeom prst="rect">
          <a:avLst/>
        </a:prstGeom>
      </xdr:spPr>
    </xdr:pic>
    <xdr:clientData/>
  </xdr:twoCellAnchor>
  <xdr:twoCellAnchor editAs="oneCell">
    <xdr:from>
      <xdr:col>16</xdr:col>
      <xdr:colOff>57150</xdr:colOff>
      <xdr:row>44</xdr:row>
      <xdr:rowOff>28575</xdr:rowOff>
    </xdr:from>
    <xdr:to>
      <xdr:col>26</xdr:col>
      <xdr:colOff>439052</xdr:colOff>
      <xdr:row>53</xdr:row>
      <xdr:rowOff>47625</xdr:rowOff>
    </xdr:to>
    <xdr:pic>
      <xdr:nvPicPr>
        <xdr:cNvPr id="11" name="Picture 10">
          <a:extLst>
            <a:ext uri="{FF2B5EF4-FFF2-40B4-BE49-F238E27FC236}">
              <a16:creationId xmlns:a16="http://schemas.microsoft.com/office/drawing/2014/main" id="{00000000-0008-0000-0900-00000B000000}"/>
            </a:ext>
          </a:extLst>
        </xdr:cNvPr>
        <xdr:cNvPicPr>
          <a:picLocks noChangeAspect="1"/>
        </xdr:cNvPicPr>
      </xdr:nvPicPr>
      <xdr:blipFill>
        <a:blip xmlns:r="http://schemas.openxmlformats.org/officeDocument/2006/relationships" r:embed="rId5"/>
        <a:stretch>
          <a:fillRect/>
        </a:stretch>
      </xdr:blipFill>
      <xdr:spPr>
        <a:xfrm>
          <a:off x="8591550" y="7381875"/>
          <a:ext cx="5715902" cy="1552575"/>
        </a:xfrm>
        <a:prstGeom prst="rect">
          <a:avLst/>
        </a:prstGeom>
      </xdr:spPr>
    </xdr:pic>
    <xdr:clientData/>
  </xdr:twoCellAnchor>
  <xdr:twoCellAnchor editAs="oneCell">
    <xdr:from>
      <xdr:col>26</xdr:col>
      <xdr:colOff>495300</xdr:colOff>
      <xdr:row>44</xdr:row>
      <xdr:rowOff>28574</xdr:rowOff>
    </xdr:from>
    <xdr:to>
      <xdr:col>34</xdr:col>
      <xdr:colOff>447675</xdr:colOff>
      <xdr:row>53</xdr:row>
      <xdr:rowOff>93372</xdr:rowOff>
    </xdr:to>
    <xdr:pic>
      <xdr:nvPicPr>
        <xdr:cNvPr id="13" name="Picture 12">
          <a:extLst>
            <a:ext uri="{FF2B5EF4-FFF2-40B4-BE49-F238E27FC236}">
              <a16:creationId xmlns:a16="http://schemas.microsoft.com/office/drawing/2014/main" id="{00000000-0008-0000-0900-00000D000000}"/>
            </a:ext>
          </a:extLst>
        </xdr:cNvPr>
        <xdr:cNvPicPr>
          <a:picLocks noChangeAspect="1"/>
        </xdr:cNvPicPr>
      </xdr:nvPicPr>
      <xdr:blipFill>
        <a:blip xmlns:r="http://schemas.openxmlformats.org/officeDocument/2006/relationships" r:embed="rId6"/>
        <a:stretch>
          <a:fillRect/>
        </a:stretch>
      </xdr:blipFill>
      <xdr:spPr>
        <a:xfrm>
          <a:off x="14363700" y="7381874"/>
          <a:ext cx="4219575" cy="1598323"/>
        </a:xfrm>
        <a:prstGeom prst="rect">
          <a:avLst/>
        </a:prstGeom>
      </xdr:spPr>
    </xdr:pic>
    <xdr:clientData/>
  </xdr:twoCellAnchor>
  <xdr:twoCellAnchor editAs="oneCell">
    <xdr:from>
      <xdr:col>16</xdr:col>
      <xdr:colOff>66676</xdr:colOff>
      <xdr:row>60</xdr:row>
      <xdr:rowOff>95250</xdr:rowOff>
    </xdr:from>
    <xdr:to>
      <xdr:col>25</xdr:col>
      <xdr:colOff>258950</xdr:colOff>
      <xdr:row>66</xdr:row>
      <xdr:rowOff>47625</xdr:rowOff>
    </xdr:to>
    <xdr:pic>
      <xdr:nvPicPr>
        <xdr:cNvPr id="14" name="Picture 13">
          <a:extLst>
            <a:ext uri="{FF2B5EF4-FFF2-40B4-BE49-F238E27FC236}">
              <a16:creationId xmlns:a16="http://schemas.microsoft.com/office/drawing/2014/main" id="{00000000-0008-0000-0900-00000E000000}"/>
            </a:ext>
          </a:extLst>
        </xdr:cNvPr>
        <xdr:cNvPicPr>
          <a:picLocks noChangeAspect="1"/>
        </xdr:cNvPicPr>
      </xdr:nvPicPr>
      <xdr:blipFill>
        <a:blip xmlns:r="http://schemas.openxmlformats.org/officeDocument/2006/relationships" r:embed="rId7"/>
        <a:stretch>
          <a:fillRect/>
        </a:stretch>
      </xdr:blipFill>
      <xdr:spPr>
        <a:xfrm>
          <a:off x="8877301" y="10153650"/>
          <a:ext cx="4992874" cy="1000125"/>
        </a:xfrm>
        <a:prstGeom prst="rect">
          <a:avLst/>
        </a:prstGeom>
      </xdr:spPr>
    </xdr:pic>
    <xdr:clientData/>
  </xdr:twoCellAnchor>
  <xdr:twoCellAnchor editAs="oneCell">
    <xdr:from>
      <xdr:col>25</xdr:col>
      <xdr:colOff>371474</xdr:colOff>
      <xdr:row>59</xdr:row>
      <xdr:rowOff>149681</xdr:rowOff>
    </xdr:from>
    <xdr:to>
      <xdr:col>34</xdr:col>
      <xdr:colOff>373897</xdr:colOff>
      <xdr:row>66</xdr:row>
      <xdr:rowOff>133349</xdr:rowOff>
    </xdr:to>
    <xdr:pic>
      <xdr:nvPicPr>
        <xdr:cNvPr id="16" name="Picture 15">
          <a:extLst>
            <a:ext uri="{FF2B5EF4-FFF2-40B4-BE49-F238E27FC236}">
              <a16:creationId xmlns:a16="http://schemas.microsoft.com/office/drawing/2014/main" id="{00000000-0008-0000-0900-000010000000}"/>
            </a:ext>
          </a:extLst>
        </xdr:cNvPr>
        <xdr:cNvPicPr>
          <a:picLocks noChangeAspect="1"/>
        </xdr:cNvPicPr>
      </xdr:nvPicPr>
      <xdr:blipFill>
        <a:blip xmlns:r="http://schemas.openxmlformats.org/officeDocument/2006/relationships" r:embed="rId8"/>
        <a:stretch>
          <a:fillRect/>
        </a:stretch>
      </xdr:blipFill>
      <xdr:spPr>
        <a:xfrm>
          <a:off x="13982699" y="10046156"/>
          <a:ext cx="4803023" cy="1193343"/>
        </a:xfrm>
        <a:prstGeom prst="rect">
          <a:avLst/>
        </a:prstGeom>
      </xdr:spPr>
    </xdr:pic>
    <xdr:clientData/>
  </xdr:twoCellAnchor>
  <xdr:twoCellAnchor editAs="oneCell">
    <xdr:from>
      <xdr:col>16</xdr:col>
      <xdr:colOff>0</xdr:colOff>
      <xdr:row>73</xdr:row>
      <xdr:rowOff>0</xdr:rowOff>
    </xdr:from>
    <xdr:to>
      <xdr:col>27</xdr:col>
      <xdr:colOff>380219</xdr:colOff>
      <xdr:row>100</xdr:row>
      <xdr:rowOff>28015</xdr:rowOff>
    </xdr:to>
    <xdr:pic>
      <xdr:nvPicPr>
        <xdr:cNvPr id="18" name="Picture 17">
          <a:extLst>
            <a:ext uri="{FF2B5EF4-FFF2-40B4-BE49-F238E27FC236}">
              <a16:creationId xmlns:a16="http://schemas.microsoft.com/office/drawing/2014/main" id="{00000000-0008-0000-0900-000012000000}"/>
            </a:ext>
          </a:extLst>
        </xdr:cNvPr>
        <xdr:cNvPicPr>
          <a:picLocks noChangeAspect="1"/>
        </xdr:cNvPicPr>
      </xdr:nvPicPr>
      <xdr:blipFill>
        <a:blip xmlns:r="http://schemas.openxmlformats.org/officeDocument/2006/relationships" r:embed="rId9"/>
        <a:stretch>
          <a:fillRect/>
        </a:stretch>
      </xdr:blipFill>
      <xdr:spPr>
        <a:xfrm>
          <a:off x="8810625" y="12277725"/>
          <a:ext cx="6247619" cy="447619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16</xdr:col>
      <xdr:colOff>57150</xdr:colOff>
      <xdr:row>5</xdr:row>
      <xdr:rowOff>123825</xdr:rowOff>
    </xdr:from>
    <xdr:to>
      <xdr:col>24</xdr:col>
      <xdr:colOff>447675</xdr:colOff>
      <xdr:row>15</xdr:row>
      <xdr:rowOff>142508</xdr:rowOff>
    </xdr:to>
    <xdr:pic>
      <xdr:nvPicPr>
        <xdr:cNvPr id="2" name="Picture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stretch>
          <a:fillRect/>
        </a:stretch>
      </xdr:blipFill>
      <xdr:spPr>
        <a:xfrm>
          <a:off x="8591550" y="971550"/>
          <a:ext cx="4733925" cy="1714133"/>
        </a:xfrm>
        <a:prstGeom prst="rect">
          <a:avLst/>
        </a:prstGeom>
      </xdr:spPr>
    </xdr:pic>
    <xdr:clientData/>
  </xdr:twoCellAnchor>
  <xdr:twoCellAnchor editAs="oneCell">
    <xdr:from>
      <xdr:col>25</xdr:col>
      <xdr:colOff>47625</xdr:colOff>
      <xdr:row>5</xdr:row>
      <xdr:rowOff>104776</xdr:rowOff>
    </xdr:from>
    <xdr:to>
      <xdr:col>31</xdr:col>
      <xdr:colOff>302202</xdr:colOff>
      <xdr:row>23</xdr:row>
      <xdr:rowOff>28576</xdr:rowOff>
    </xdr:to>
    <xdr:pic>
      <xdr:nvPicPr>
        <xdr:cNvPr id="4" name="Picture 3">
          <a:extLst>
            <a:ext uri="{FF2B5EF4-FFF2-40B4-BE49-F238E27FC236}">
              <a16:creationId xmlns:a16="http://schemas.microsoft.com/office/drawing/2014/main" id="{00000000-0008-0000-0A00-000004000000}"/>
            </a:ext>
          </a:extLst>
        </xdr:cNvPr>
        <xdr:cNvPicPr>
          <a:picLocks noChangeAspect="1"/>
        </xdr:cNvPicPr>
      </xdr:nvPicPr>
      <xdr:blipFill>
        <a:blip xmlns:r="http://schemas.openxmlformats.org/officeDocument/2006/relationships" r:embed="rId2"/>
        <a:stretch>
          <a:fillRect/>
        </a:stretch>
      </xdr:blipFill>
      <xdr:spPr>
        <a:xfrm>
          <a:off x="13458825" y="952501"/>
          <a:ext cx="3454977" cy="3028950"/>
        </a:xfrm>
        <a:prstGeom prst="rect">
          <a:avLst/>
        </a:prstGeom>
      </xdr:spPr>
    </xdr:pic>
    <xdr:clientData/>
  </xdr:twoCellAnchor>
  <xdr:twoCellAnchor editAs="oneCell">
    <xdr:from>
      <xdr:col>25</xdr:col>
      <xdr:colOff>85724</xdr:colOff>
      <xdr:row>24</xdr:row>
      <xdr:rowOff>95250</xdr:rowOff>
    </xdr:from>
    <xdr:to>
      <xdr:col>31</xdr:col>
      <xdr:colOff>228599</xdr:colOff>
      <xdr:row>31</xdr:row>
      <xdr:rowOff>38100</xdr:rowOff>
    </xdr:to>
    <xdr:pic>
      <xdr:nvPicPr>
        <xdr:cNvPr id="6" name="Picture 5">
          <a:extLst>
            <a:ext uri="{FF2B5EF4-FFF2-40B4-BE49-F238E27FC236}">
              <a16:creationId xmlns:a16="http://schemas.microsoft.com/office/drawing/2014/main" id="{00000000-0008-0000-0A00-000006000000}"/>
            </a:ext>
          </a:extLst>
        </xdr:cNvPr>
        <xdr:cNvPicPr>
          <a:picLocks noChangeAspect="1"/>
        </xdr:cNvPicPr>
      </xdr:nvPicPr>
      <xdr:blipFill>
        <a:blip xmlns:r="http://schemas.openxmlformats.org/officeDocument/2006/relationships" r:embed="rId3"/>
        <a:stretch>
          <a:fillRect/>
        </a:stretch>
      </xdr:blipFill>
      <xdr:spPr>
        <a:xfrm>
          <a:off x="13496924" y="4095750"/>
          <a:ext cx="3343275" cy="1076325"/>
        </a:xfrm>
        <a:prstGeom prst="rect">
          <a:avLst/>
        </a:prstGeom>
      </xdr:spPr>
    </xdr:pic>
    <xdr:clientData/>
  </xdr:twoCellAnchor>
  <xdr:twoCellAnchor editAs="oneCell">
    <xdr:from>
      <xdr:col>25</xdr:col>
      <xdr:colOff>85725</xdr:colOff>
      <xdr:row>31</xdr:row>
      <xdr:rowOff>123826</xdr:rowOff>
    </xdr:from>
    <xdr:to>
      <xdr:col>31</xdr:col>
      <xdr:colOff>295274</xdr:colOff>
      <xdr:row>34</xdr:row>
      <xdr:rowOff>12838</xdr:rowOff>
    </xdr:to>
    <xdr:pic>
      <xdr:nvPicPr>
        <xdr:cNvPr id="8" name="Picture 7">
          <a:extLst>
            <a:ext uri="{FF2B5EF4-FFF2-40B4-BE49-F238E27FC236}">
              <a16:creationId xmlns:a16="http://schemas.microsoft.com/office/drawing/2014/main" id="{00000000-0008-0000-0A00-000008000000}"/>
            </a:ext>
          </a:extLst>
        </xdr:cNvPr>
        <xdr:cNvPicPr>
          <a:picLocks noChangeAspect="1"/>
        </xdr:cNvPicPr>
      </xdr:nvPicPr>
      <xdr:blipFill>
        <a:blip xmlns:r="http://schemas.openxmlformats.org/officeDocument/2006/relationships" r:embed="rId4"/>
        <a:stretch>
          <a:fillRect/>
        </a:stretch>
      </xdr:blipFill>
      <xdr:spPr>
        <a:xfrm>
          <a:off x="13496925" y="5257801"/>
          <a:ext cx="3409949" cy="393837"/>
        </a:xfrm>
        <a:prstGeom prst="rect">
          <a:avLst/>
        </a:prstGeom>
      </xdr:spPr>
    </xdr:pic>
    <xdr:clientData/>
  </xdr:twoCellAnchor>
  <xdr:twoCellAnchor editAs="oneCell">
    <xdr:from>
      <xdr:col>16</xdr:col>
      <xdr:colOff>57150</xdr:colOff>
      <xdr:row>20</xdr:row>
      <xdr:rowOff>0</xdr:rowOff>
    </xdr:from>
    <xdr:to>
      <xdr:col>24</xdr:col>
      <xdr:colOff>259917</xdr:colOff>
      <xdr:row>29</xdr:row>
      <xdr:rowOff>142874</xdr:rowOff>
    </xdr:to>
    <xdr:pic>
      <xdr:nvPicPr>
        <xdr:cNvPr id="10" name="Picture 9">
          <a:extLst>
            <a:ext uri="{FF2B5EF4-FFF2-40B4-BE49-F238E27FC236}">
              <a16:creationId xmlns:a16="http://schemas.microsoft.com/office/drawing/2014/main" id="{00000000-0008-0000-0A00-00000A000000}"/>
            </a:ext>
          </a:extLst>
        </xdr:cNvPr>
        <xdr:cNvPicPr>
          <a:picLocks noChangeAspect="1"/>
        </xdr:cNvPicPr>
      </xdr:nvPicPr>
      <xdr:blipFill>
        <a:blip xmlns:r="http://schemas.openxmlformats.org/officeDocument/2006/relationships" r:embed="rId5"/>
        <a:stretch>
          <a:fillRect/>
        </a:stretch>
      </xdr:blipFill>
      <xdr:spPr>
        <a:xfrm>
          <a:off x="8591550" y="3276600"/>
          <a:ext cx="4546167" cy="1676399"/>
        </a:xfrm>
        <a:prstGeom prst="rect">
          <a:avLst/>
        </a:prstGeom>
      </xdr:spPr>
    </xdr:pic>
    <xdr:clientData/>
  </xdr:twoCellAnchor>
  <xdr:twoCellAnchor editAs="oneCell">
    <xdr:from>
      <xdr:col>33</xdr:col>
      <xdr:colOff>76200</xdr:colOff>
      <xdr:row>5</xdr:row>
      <xdr:rowOff>85725</xdr:rowOff>
    </xdr:from>
    <xdr:to>
      <xdr:col>42</xdr:col>
      <xdr:colOff>364237</xdr:colOff>
      <xdr:row>26</xdr:row>
      <xdr:rowOff>28575</xdr:rowOff>
    </xdr:to>
    <xdr:pic>
      <xdr:nvPicPr>
        <xdr:cNvPr id="12" name="Picture 11">
          <a:extLst>
            <a:ext uri="{FF2B5EF4-FFF2-40B4-BE49-F238E27FC236}">
              <a16:creationId xmlns:a16="http://schemas.microsoft.com/office/drawing/2014/main" id="{00000000-0008-0000-0A00-00000C000000}"/>
            </a:ext>
          </a:extLst>
        </xdr:cNvPr>
        <xdr:cNvPicPr>
          <a:picLocks noChangeAspect="1"/>
        </xdr:cNvPicPr>
      </xdr:nvPicPr>
      <xdr:blipFill>
        <a:blip xmlns:r="http://schemas.openxmlformats.org/officeDocument/2006/relationships" r:embed="rId6"/>
        <a:stretch>
          <a:fillRect/>
        </a:stretch>
      </xdr:blipFill>
      <xdr:spPr>
        <a:xfrm>
          <a:off x="18002250" y="933450"/>
          <a:ext cx="5088637" cy="3533775"/>
        </a:xfrm>
        <a:prstGeom prst="rect">
          <a:avLst/>
        </a:prstGeom>
      </xdr:spPr>
    </xdr:pic>
    <xdr:clientData/>
  </xdr:twoCellAnchor>
  <xdr:twoCellAnchor editAs="oneCell">
    <xdr:from>
      <xdr:col>43</xdr:col>
      <xdr:colOff>0</xdr:colOff>
      <xdr:row>5</xdr:row>
      <xdr:rowOff>1</xdr:rowOff>
    </xdr:from>
    <xdr:to>
      <xdr:col>51</xdr:col>
      <xdr:colOff>503928</xdr:colOff>
      <xdr:row>19</xdr:row>
      <xdr:rowOff>114301</xdr:rowOff>
    </xdr:to>
    <xdr:pic>
      <xdr:nvPicPr>
        <xdr:cNvPr id="14" name="Picture 13">
          <a:extLst>
            <a:ext uri="{FF2B5EF4-FFF2-40B4-BE49-F238E27FC236}">
              <a16:creationId xmlns:a16="http://schemas.microsoft.com/office/drawing/2014/main" id="{00000000-0008-0000-0A00-00000E000000}"/>
            </a:ext>
          </a:extLst>
        </xdr:cNvPr>
        <xdr:cNvPicPr>
          <a:picLocks noChangeAspect="1"/>
        </xdr:cNvPicPr>
      </xdr:nvPicPr>
      <xdr:blipFill>
        <a:blip xmlns:r="http://schemas.openxmlformats.org/officeDocument/2006/relationships" r:embed="rId7"/>
        <a:stretch>
          <a:fillRect/>
        </a:stretch>
      </xdr:blipFill>
      <xdr:spPr>
        <a:xfrm>
          <a:off x="23260050" y="847726"/>
          <a:ext cx="4771128" cy="2495550"/>
        </a:xfrm>
        <a:prstGeom prst="rect">
          <a:avLst/>
        </a:prstGeom>
      </xdr:spPr>
    </xdr:pic>
    <xdr:clientData/>
  </xdr:twoCellAnchor>
  <xdr:twoCellAnchor editAs="oneCell">
    <xdr:from>
      <xdr:col>43</xdr:col>
      <xdr:colOff>9525</xdr:colOff>
      <xdr:row>20</xdr:row>
      <xdr:rowOff>38100</xdr:rowOff>
    </xdr:from>
    <xdr:to>
      <xdr:col>51</xdr:col>
      <xdr:colOff>490520</xdr:colOff>
      <xdr:row>45</xdr:row>
      <xdr:rowOff>104775</xdr:rowOff>
    </xdr:to>
    <xdr:pic>
      <xdr:nvPicPr>
        <xdr:cNvPr id="16" name="Picture 15">
          <a:extLst>
            <a:ext uri="{FF2B5EF4-FFF2-40B4-BE49-F238E27FC236}">
              <a16:creationId xmlns:a16="http://schemas.microsoft.com/office/drawing/2014/main" id="{00000000-0008-0000-0A00-000010000000}"/>
            </a:ext>
          </a:extLst>
        </xdr:cNvPr>
        <xdr:cNvPicPr>
          <a:picLocks noChangeAspect="1"/>
        </xdr:cNvPicPr>
      </xdr:nvPicPr>
      <xdr:blipFill>
        <a:blip xmlns:r="http://schemas.openxmlformats.org/officeDocument/2006/relationships" r:embed="rId8"/>
        <a:stretch>
          <a:fillRect/>
        </a:stretch>
      </xdr:blipFill>
      <xdr:spPr>
        <a:xfrm>
          <a:off x="23269575" y="3429000"/>
          <a:ext cx="4748195" cy="4229100"/>
        </a:xfrm>
        <a:prstGeom prst="rect">
          <a:avLst/>
        </a:prstGeom>
      </xdr:spPr>
    </xdr:pic>
    <xdr:clientData/>
  </xdr:twoCellAnchor>
  <xdr:twoCellAnchor editAs="oneCell">
    <xdr:from>
      <xdr:col>43</xdr:col>
      <xdr:colOff>0</xdr:colOff>
      <xdr:row>46</xdr:row>
      <xdr:rowOff>0</xdr:rowOff>
    </xdr:from>
    <xdr:to>
      <xdr:col>51</xdr:col>
      <xdr:colOff>485775</xdr:colOff>
      <xdr:row>53</xdr:row>
      <xdr:rowOff>14586</xdr:rowOff>
    </xdr:to>
    <xdr:pic>
      <xdr:nvPicPr>
        <xdr:cNvPr id="18" name="Picture 17">
          <a:extLst>
            <a:ext uri="{FF2B5EF4-FFF2-40B4-BE49-F238E27FC236}">
              <a16:creationId xmlns:a16="http://schemas.microsoft.com/office/drawing/2014/main" id="{00000000-0008-0000-0A00-000012000000}"/>
            </a:ext>
          </a:extLst>
        </xdr:cNvPr>
        <xdr:cNvPicPr>
          <a:picLocks noChangeAspect="1"/>
        </xdr:cNvPicPr>
      </xdr:nvPicPr>
      <xdr:blipFill>
        <a:blip xmlns:r="http://schemas.openxmlformats.org/officeDocument/2006/relationships" r:embed="rId9"/>
        <a:stretch>
          <a:fillRect/>
        </a:stretch>
      </xdr:blipFill>
      <xdr:spPr>
        <a:xfrm>
          <a:off x="23260050" y="7696200"/>
          <a:ext cx="4752975" cy="1148061"/>
        </a:xfrm>
        <a:prstGeom prst="rect">
          <a:avLst/>
        </a:prstGeom>
      </xdr:spPr>
    </xdr:pic>
    <xdr:clientData/>
  </xdr:twoCellAnchor>
  <xdr:twoCellAnchor editAs="oneCell">
    <xdr:from>
      <xdr:col>43</xdr:col>
      <xdr:colOff>19050</xdr:colOff>
      <xdr:row>53</xdr:row>
      <xdr:rowOff>123825</xdr:rowOff>
    </xdr:from>
    <xdr:to>
      <xdr:col>51</xdr:col>
      <xdr:colOff>485775</xdr:colOff>
      <xdr:row>63</xdr:row>
      <xdr:rowOff>6319</xdr:rowOff>
    </xdr:to>
    <xdr:pic>
      <xdr:nvPicPr>
        <xdr:cNvPr id="20" name="Picture 19">
          <a:extLst>
            <a:ext uri="{FF2B5EF4-FFF2-40B4-BE49-F238E27FC236}">
              <a16:creationId xmlns:a16="http://schemas.microsoft.com/office/drawing/2014/main" id="{00000000-0008-0000-0A00-000014000000}"/>
            </a:ext>
          </a:extLst>
        </xdr:cNvPr>
        <xdr:cNvPicPr>
          <a:picLocks noChangeAspect="1"/>
        </xdr:cNvPicPr>
      </xdr:nvPicPr>
      <xdr:blipFill>
        <a:blip xmlns:r="http://schemas.openxmlformats.org/officeDocument/2006/relationships" r:embed="rId10"/>
        <a:stretch>
          <a:fillRect/>
        </a:stretch>
      </xdr:blipFill>
      <xdr:spPr>
        <a:xfrm>
          <a:off x="23279100" y="8953500"/>
          <a:ext cx="4733925" cy="150174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aptimcorp.sharepoint.com/Users/cvontre/Downloads/Custom%20Lighting%20Energy%20Smart%20Calculator%20F9.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Lighting Qualifications"/>
      <sheetName val="Project Input"/>
      <sheetName val="Custom Hours"/>
      <sheetName val="Fixture Table"/>
      <sheetName val="Review"/>
      <sheetName val="Tables &amp; Ranges"/>
      <sheetName val="Summary_prelim"/>
      <sheetName val="Summary_Post"/>
      <sheetName val="GECo Outputs"/>
      <sheetName val="Summary"/>
      <sheetName val="Test List"/>
      <sheetName val="Change Log"/>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ow r="4">
          <cell r="C4">
            <v>0</v>
          </cell>
          <cell r="D4">
            <v>0</v>
          </cell>
          <cell r="E4">
            <v>250</v>
          </cell>
          <cell r="F4" t="str">
            <v>Replace F44ILL with LED070-FIXT</v>
          </cell>
          <cell r="G4" t="str">
            <v>Recommended</v>
          </cell>
          <cell r="H4">
            <v>0</v>
          </cell>
          <cell r="I4">
            <v>0</v>
          </cell>
          <cell r="J4">
            <v>0</v>
          </cell>
          <cell r="K4">
            <v>1500</v>
          </cell>
          <cell r="L4">
            <v>0</v>
          </cell>
        </row>
        <row r="5">
          <cell r="C5">
            <v>0</v>
          </cell>
          <cell r="D5">
            <v>0</v>
          </cell>
          <cell r="E5">
            <v>0</v>
          </cell>
          <cell r="F5" t="str">
            <v>Replace 0 with 0</v>
          </cell>
          <cell r="G5" t="str">
            <v>Recommended</v>
          </cell>
          <cell r="H5">
            <v>0</v>
          </cell>
          <cell r="I5">
            <v>0</v>
          </cell>
          <cell r="J5">
            <v>0</v>
          </cell>
        </row>
        <row r="54">
          <cell r="H54">
            <v>0</v>
          </cell>
          <cell r="I54">
            <v>0</v>
          </cell>
          <cell r="J54">
            <v>0</v>
          </cell>
          <cell r="K54">
            <v>1500</v>
          </cell>
        </row>
      </sheetData>
      <sheetData sheetId="9" refreshError="1"/>
      <sheetData sheetId="10" refreshError="1"/>
      <sheetData sheetId="11" refreshError="1"/>
      <sheetData sheetId="12" refreshError="1"/>
    </sheetDataSet>
  </externalBook>
</externalLink>
</file>

<file path=xl/tables/table1.xml><?xml version="1.0" encoding="utf-8"?>
<table xmlns="http://schemas.openxmlformats.org/spreadsheetml/2006/main" id="1" name="Table_7" displayName="Table_7" ref="B3:H38" totalsRowShown="0" headerRowDxfId="526" dataDxfId="524" headerRowBorderDxfId="525" headerRowCellStyle="Normal 2" dataCellStyle="Normal 2">
  <autoFilter ref="B3:H38"/>
  <tableColumns count="7">
    <tableColumn id="2" name="Prescriptive Technology" dataDxfId="523" dataCellStyle="Normal 2"/>
    <tableColumn id="3" name="Incentive" dataDxfId="522" dataCellStyle="Normal 2"/>
    <tableColumn id="5" name="Metric" dataDxfId="521" dataCellStyle="Normal 2"/>
    <tableColumn id="10" name="Metric2" dataDxfId="520" dataCellStyle="Normal 2"/>
    <tableColumn id="8" name="Basis" dataDxfId="519" dataCellStyle="Normal 2">
      <calculatedColumnFormula>CONCATENATE("$",Table_7[[#This Row],[Incentive]], " per ", Table_7[[#This Row],[Metric]])</calculatedColumnFormula>
    </tableColumn>
    <tableColumn id="6" name="Type" dataDxfId="518" dataCellStyle="Normal 2"/>
    <tableColumn id="7" name="Metric Code" dataDxfId="517" dataCellStyle="Normal 2"/>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www.energystar.gov/productfinder/product/certified-light-bulbs/results" TargetMode="External"/><Relationship Id="rId2" Type="http://schemas.openxmlformats.org/officeDocument/2006/relationships/hyperlink" Target="https://www.energystar.gov/productfinder/product/certified-light-fixtures/results" TargetMode="External"/><Relationship Id="rId1" Type="http://schemas.openxmlformats.org/officeDocument/2006/relationships/hyperlink" Target="https://www.designlights.org/search/" TargetMode="External"/><Relationship Id="rId5" Type="http://schemas.openxmlformats.org/officeDocument/2006/relationships/drawing" Target="../drawings/drawing1.xml"/><Relationship Id="rId4" Type="http://schemas.openxmlformats.org/officeDocument/2006/relationships/hyperlink" Target="https://www.energysmartnola.info/sites/default/files/ES_Prescriptive_Overview_final_web.pdf" TargetMode="Externa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4.xml.rels><?xml version="1.0" encoding="UTF-8" standalone="yes"?>
<Relationships xmlns="http://schemas.openxmlformats.org/package/2006/relationships"><Relationship Id="rId1" Type="http://schemas.openxmlformats.org/officeDocument/2006/relationships/table" Target="../tables/table1.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2.xml"/><Relationship Id="rId1" Type="http://schemas.openxmlformats.org/officeDocument/2006/relationships/printerSettings" Target="../printerSettings/printerSettings5.bin"/><Relationship Id="rId4" Type="http://schemas.openxmlformats.org/officeDocument/2006/relationships/ctrlProp" Target="../ctrlProps/ctrlProp9.xml"/></Relationships>
</file>

<file path=xl/worksheets/_rels/sheet16.xml.rels><?xml version="1.0" encoding="UTF-8" standalone="yes"?>
<Relationships xmlns="http://schemas.openxmlformats.org/package/2006/relationships"><Relationship Id="rId8" Type="http://schemas.openxmlformats.org/officeDocument/2006/relationships/ctrlProp" Target="../ctrlProps/ctrlProp14.xml"/><Relationship Id="rId3" Type="http://schemas.openxmlformats.org/officeDocument/2006/relationships/vmlDrawing" Target="../drawings/vmlDrawing3.vml"/><Relationship Id="rId7" Type="http://schemas.openxmlformats.org/officeDocument/2006/relationships/ctrlProp" Target="../ctrlProps/ctrlProp13.xml"/><Relationship Id="rId2" Type="http://schemas.openxmlformats.org/officeDocument/2006/relationships/drawing" Target="../drawings/drawing13.xml"/><Relationship Id="rId1" Type="http://schemas.openxmlformats.org/officeDocument/2006/relationships/printerSettings" Target="../printerSettings/printerSettings6.bin"/><Relationship Id="rId6" Type="http://schemas.openxmlformats.org/officeDocument/2006/relationships/ctrlProp" Target="../ctrlProps/ctrlProp12.xml"/><Relationship Id="rId5" Type="http://schemas.openxmlformats.org/officeDocument/2006/relationships/ctrlProp" Target="../ctrlProps/ctrlProp11.xml"/><Relationship Id="rId4" Type="http://schemas.openxmlformats.org/officeDocument/2006/relationships/ctrlProp" Target="../ctrlProps/ctrlProp10.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7.bin"/></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omments" Target="../comments1.xml"/><Relationship Id="rId2" Type="http://schemas.openxmlformats.org/officeDocument/2006/relationships/drawing" Target="../drawings/drawing2.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006F51"/>
  </sheetPr>
  <dimension ref="A1:GP1144"/>
  <sheetViews>
    <sheetView showGridLines="0" showRowColHeaders="0" tabSelected="1" zoomScale="80" zoomScaleNormal="80" workbookViewId="0">
      <selection activeCell="S55" sqref="S55"/>
    </sheetView>
  </sheetViews>
  <sheetFormatPr defaultColWidth="9" defaultRowHeight="12"/>
  <cols>
    <col min="1" max="1" width="2.33203125" style="1" customWidth="1"/>
    <col min="4" max="6" width="9.33203125" customWidth="1"/>
    <col min="7" max="7" width="9.6640625" customWidth="1"/>
    <col min="8" max="23" width="9.33203125" customWidth="1"/>
    <col min="24" max="121" width="9.33203125" hidden="1" customWidth="1"/>
    <col min="124" max="198" width="9.33203125" style="2"/>
  </cols>
  <sheetData>
    <row r="1" spans="1:121" s="1" customFormat="1" ht="9.75" customHeight="1"/>
    <row r="2" spans="1:121" s="2" customFormat="1" ht="9.75" customHeight="1">
      <c r="A2" s="1"/>
    </row>
    <row r="3" spans="1:121" ht="12" customHeight="1">
      <c r="B3" s="99"/>
      <c r="C3" s="99"/>
      <c r="D3" s="125"/>
      <c r="E3" s="125"/>
      <c r="F3" s="125"/>
      <c r="G3" s="125"/>
      <c r="H3" s="125"/>
      <c r="I3" s="125"/>
      <c r="J3" s="125"/>
      <c r="K3" s="125"/>
      <c r="L3" s="125"/>
      <c r="M3" s="58"/>
      <c r="N3" s="58"/>
      <c r="O3" s="58"/>
      <c r="P3" s="58"/>
      <c r="Q3" s="58"/>
      <c r="R3" s="58"/>
    </row>
    <row r="4" spans="1:121" ht="12" customHeight="1">
      <c r="B4" s="99"/>
      <c r="C4" s="99"/>
      <c r="D4" s="125"/>
      <c r="E4" s="125"/>
      <c r="F4" s="125"/>
      <c r="G4" s="125"/>
      <c r="H4" s="125"/>
      <c r="I4" s="125"/>
      <c r="J4" s="125"/>
      <c r="K4" s="125"/>
      <c r="L4" s="125"/>
      <c r="M4" s="58"/>
      <c r="N4" s="58"/>
      <c r="O4" s="58"/>
      <c r="P4" s="58"/>
      <c r="Q4" s="58"/>
      <c r="R4" s="58"/>
    </row>
    <row r="5" spans="1:121" ht="12.75" customHeight="1">
      <c r="B5" s="98"/>
      <c r="C5" s="98"/>
      <c r="D5" s="126"/>
      <c r="E5" s="126"/>
      <c r="F5" s="126"/>
      <c r="G5" s="126"/>
      <c r="H5" s="126"/>
      <c r="I5" s="126"/>
      <c r="J5" s="126"/>
      <c r="K5" s="126"/>
      <c r="L5" s="126"/>
      <c r="M5" s="58"/>
      <c r="N5" s="58"/>
      <c r="O5" s="58"/>
      <c r="P5" s="58"/>
      <c r="Q5" s="58"/>
      <c r="R5" s="58"/>
    </row>
    <row r="6" spans="1:121" ht="12.75" customHeight="1">
      <c r="B6" s="2"/>
      <c r="C6" s="2"/>
      <c r="D6" s="126"/>
      <c r="E6" s="126"/>
      <c r="F6" s="126"/>
      <c r="G6" s="126"/>
      <c r="H6" s="126"/>
      <c r="I6" s="126"/>
      <c r="J6" s="126"/>
      <c r="K6" s="126"/>
      <c r="L6" s="126"/>
    </row>
    <row r="7" spans="1:121" ht="12.75" customHeight="1"/>
    <row r="8" spans="1:121" ht="12.75" customHeight="1"/>
    <row r="9" spans="1:121" ht="12.75" customHeight="1">
      <c r="C9" s="58"/>
      <c r="D9" s="58"/>
      <c r="E9" s="58"/>
      <c r="F9" s="58"/>
    </row>
    <row r="10" spans="1:121" ht="12.75" customHeight="1" thickBot="1">
      <c r="C10" s="58"/>
      <c r="D10" s="58"/>
      <c r="E10" s="58"/>
      <c r="F10" s="58"/>
    </row>
    <row r="11" spans="1:121" ht="12.75" customHeight="1" thickBot="1">
      <c r="D11" s="130"/>
      <c r="E11" s="131"/>
      <c r="F11" s="131"/>
      <c r="G11" s="131"/>
      <c r="H11" s="131"/>
      <c r="I11" s="131"/>
      <c r="J11" s="131"/>
      <c r="K11" s="131"/>
      <c r="L11" s="131"/>
      <c r="M11" s="131"/>
      <c r="N11" s="131"/>
      <c r="O11" s="131"/>
      <c r="P11" s="131"/>
      <c r="Q11" s="131"/>
      <c r="R11" s="131"/>
      <c r="S11" s="131"/>
      <c r="T11" s="131"/>
      <c r="U11" s="132"/>
    </row>
    <row r="12" spans="1:121" ht="12.75" customHeight="1">
      <c r="D12" s="110"/>
      <c r="E12" s="111"/>
      <c r="F12" s="111"/>
      <c r="G12" s="111"/>
      <c r="H12" s="111"/>
      <c r="I12" s="111"/>
      <c r="J12" s="111"/>
      <c r="K12" s="111"/>
      <c r="L12" s="111"/>
      <c r="M12" s="111"/>
      <c r="N12" s="111"/>
      <c r="O12" s="111"/>
      <c r="P12" s="111"/>
      <c r="Q12" s="111"/>
      <c r="R12" s="111"/>
      <c r="S12" s="111"/>
      <c r="T12" s="111"/>
      <c r="U12" s="112"/>
      <c r="X12" s="110"/>
      <c r="Y12" s="111"/>
      <c r="Z12" s="111"/>
      <c r="AA12" s="111"/>
      <c r="AB12" s="111"/>
      <c r="AC12" s="111"/>
      <c r="AD12" s="111"/>
      <c r="AE12" s="111"/>
      <c r="AF12" s="111"/>
      <c r="AG12" s="111"/>
      <c r="AH12" s="111"/>
      <c r="AI12" s="111"/>
      <c r="AJ12" s="111"/>
      <c r="AK12" s="111"/>
      <c r="AL12" s="111"/>
      <c r="AM12" s="111"/>
      <c r="AN12" s="111"/>
      <c r="AO12" s="112"/>
      <c r="AR12" s="110"/>
      <c r="AS12" s="111"/>
      <c r="AT12" s="111"/>
      <c r="AU12" s="111"/>
      <c r="AV12" s="111"/>
      <c r="AW12" s="111"/>
      <c r="AX12" s="111"/>
      <c r="AY12" s="111"/>
      <c r="AZ12" s="111"/>
      <c r="BA12" s="111"/>
      <c r="BB12" s="111"/>
      <c r="BC12" s="111"/>
      <c r="BD12" s="111"/>
      <c r="BE12" s="111"/>
      <c r="BF12" s="111"/>
      <c r="BG12" s="111"/>
      <c r="BH12" s="111"/>
      <c r="BI12" s="112"/>
      <c r="BL12" s="110"/>
      <c r="BM12" s="111"/>
      <c r="BN12" s="111"/>
      <c r="BO12" s="111"/>
      <c r="BP12" s="111"/>
      <c r="BQ12" s="111"/>
      <c r="BR12" s="111"/>
      <c r="BS12" s="111"/>
      <c r="BT12" s="111"/>
      <c r="BU12" s="111"/>
      <c r="BV12" s="111"/>
      <c r="BW12" s="111"/>
      <c r="BX12" s="111"/>
      <c r="BY12" s="111"/>
      <c r="BZ12" s="111"/>
      <c r="CA12" s="111"/>
      <c r="CB12" s="111"/>
      <c r="CC12" s="112"/>
      <c r="CF12" s="110"/>
      <c r="CG12" s="111"/>
      <c r="CH12" s="111"/>
      <c r="CI12" s="111"/>
      <c r="CJ12" s="111"/>
      <c r="CK12" s="111"/>
      <c r="CL12" s="111"/>
      <c r="CM12" s="111"/>
      <c r="CN12" s="111"/>
      <c r="CO12" s="111"/>
      <c r="CP12" s="111"/>
      <c r="CQ12" s="111"/>
      <c r="CR12" s="111"/>
      <c r="CS12" s="111"/>
      <c r="CT12" s="111"/>
      <c r="CU12" s="111"/>
      <c r="CV12" s="111"/>
      <c r="CW12" s="112"/>
      <c r="CZ12" s="110"/>
      <c r="DA12" s="111"/>
      <c r="DB12" s="111"/>
      <c r="DC12" s="111"/>
      <c r="DD12" s="111"/>
      <c r="DE12" s="111"/>
      <c r="DF12" s="111"/>
      <c r="DG12" s="111"/>
      <c r="DH12" s="111"/>
      <c r="DI12" s="111"/>
      <c r="DJ12" s="111"/>
      <c r="DK12" s="111"/>
      <c r="DL12" s="111"/>
      <c r="DM12" s="111"/>
      <c r="DN12" s="111"/>
      <c r="DO12" s="111"/>
      <c r="DP12" s="111"/>
      <c r="DQ12" s="112"/>
    </row>
    <row r="13" spans="1:121" ht="12" customHeight="1">
      <c r="C13" s="56"/>
      <c r="D13" s="298" t="s">
        <v>509</v>
      </c>
      <c r="E13" s="299"/>
      <c r="F13" s="299"/>
      <c r="G13" s="299"/>
      <c r="H13" s="299"/>
      <c r="I13" s="299"/>
      <c r="J13" s="299"/>
      <c r="K13" s="102"/>
      <c r="L13" s="102"/>
      <c r="M13" s="102"/>
      <c r="N13" s="102"/>
      <c r="O13" s="102"/>
      <c r="P13" s="102"/>
      <c r="Q13" s="102"/>
      <c r="R13" s="102"/>
      <c r="S13" s="102"/>
      <c r="T13" s="102"/>
      <c r="U13" s="113"/>
      <c r="X13" s="298" t="s">
        <v>511</v>
      </c>
      <c r="Y13" s="299"/>
      <c r="Z13" s="299"/>
      <c r="AA13" s="299"/>
      <c r="AB13" s="299"/>
      <c r="AC13" s="299"/>
      <c r="AD13" s="299"/>
      <c r="AE13" s="102"/>
      <c r="AF13" s="102"/>
      <c r="AG13" s="102"/>
      <c r="AH13" s="102"/>
      <c r="AI13" s="102"/>
      <c r="AJ13" s="102"/>
      <c r="AK13" s="102"/>
      <c r="AL13" s="102"/>
      <c r="AM13" s="102"/>
      <c r="AN13" s="102"/>
      <c r="AO13" s="113"/>
      <c r="AR13" s="298" t="s">
        <v>512</v>
      </c>
      <c r="AS13" s="299"/>
      <c r="AT13" s="299"/>
      <c r="AU13" s="299"/>
      <c r="AV13" s="299"/>
      <c r="AW13" s="299"/>
      <c r="AX13" s="299"/>
      <c r="AY13" s="102"/>
      <c r="AZ13" s="102"/>
      <c r="BA13" s="102"/>
      <c r="BB13" s="102"/>
      <c r="BC13" s="102"/>
      <c r="BD13" s="102"/>
      <c r="BE13" s="102"/>
      <c r="BF13" s="102"/>
      <c r="BG13" s="102"/>
      <c r="BH13" s="102"/>
      <c r="BI13" s="113"/>
      <c r="BL13" s="298" t="s">
        <v>490</v>
      </c>
      <c r="BM13" s="299"/>
      <c r="BN13" s="299"/>
      <c r="BO13" s="299"/>
      <c r="BP13" s="299"/>
      <c r="BQ13" s="299"/>
      <c r="BR13" s="299"/>
      <c r="BS13" s="102"/>
      <c r="BT13" s="102"/>
      <c r="BU13" s="102"/>
      <c r="BV13" s="102"/>
      <c r="BW13" s="102"/>
      <c r="BX13" s="102"/>
      <c r="BY13" s="102"/>
      <c r="BZ13" s="102"/>
      <c r="CA13" s="102"/>
      <c r="CB13" s="102"/>
      <c r="CC13" s="113"/>
      <c r="CF13" s="298" t="s">
        <v>514</v>
      </c>
      <c r="CG13" s="299"/>
      <c r="CH13" s="299"/>
      <c r="CI13" s="299"/>
      <c r="CJ13" s="299"/>
      <c r="CK13" s="299"/>
      <c r="CL13" s="299"/>
      <c r="CM13" s="102"/>
      <c r="CN13" s="102"/>
      <c r="CO13" s="102"/>
      <c r="CP13" s="102"/>
      <c r="CQ13" s="102"/>
      <c r="CR13" s="102"/>
      <c r="CS13" s="102"/>
      <c r="CT13" s="102"/>
      <c r="CU13" s="102"/>
      <c r="CV13" s="102"/>
      <c r="CW13" s="113"/>
      <c r="CZ13" s="298" t="s">
        <v>516</v>
      </c>
      <c r="DA13" s="299"/>
      <c r="DB13" s="299"/>
      <c r="DC13" s="299"/>
      <c r="DD13" s="299"/>
      <c r="DE13" s="299"/>
      <c r="DF13" s="299"/>
      <c r="DG13" s="102"/>
      <c r="DH13" s="102"/>
      <c r="DI13" s="102"/>
      <c r="DJ13" s="102"/>
      <c r="DK13" s="102"/>
      <c r="DL13" s="102"/>
      <c r="DM13" s="102"/>
      <c r="DN13" s="102"/>
      <c r="DO13" s="102"/>
      <c r="DP13" s="102"/>
      <c r="DQ13" s="113"/>
    </row>
    <row r="14" spans="1:121" ht="12.75" customHeight="1">
      <c r="C14" s="56"/>
      <c r="D14" s="298"/>
      <c r="E14" s="299"/>
      <c r="F14" s="299"/>
      <c r="G14" s="299"/>
      <c r="H14" s="299"/>
      <c r="I14" s="299"/>
      <c r="J14" s="299"/>
      <c r="K14" s="102"/>
      <c r="L14" s="102"/>
      <c r="M14" s="102"/>
      <c r="N14" s="102"/>
      <c r="O14" s="102"/>
      <c r="P14" s="102"/>
      <c r="Q14" s="102"/>
      <c r="R14" s="102"/>
      <c r="S14" s="102"/>
      <c r="T14" s="102"/>
      <c r="U14" s="113"/>
      <c r="X14" s="298"/>
      <c r="Y14" s="299"/>
      <c r="Z14" s="299"/>
      <c r="AA14" s="299"/>
      <c r="AB14" s="299"/>
      <c r="AC14" s="299"/>
      <c r="AD14" s="299"/>
      <c r="AE14" s="102"/>
      <c r="AF14" s="102"/>
      <c r="AG14" s="102"/>
      <c r="AH14" s="102"/>
      <c r="AI14" s="102"/>
      <c r="AJ14" s="102"/>
      <c r="AK14" s="102"/>
      <c r="AL14" s="102"/>
      <c r="AM14" s="102"/>
      <c r="AN14" s="102"/>
      <c r="AO14" s="113"/>
      <c r="AR14" s="298"/>
      <c r="AS14" s="299"/>
      <c r="AT14" s="299"/>
      <c r="AU14" s="299"/>
      <c r="AV14" s="299"/>
      <c r="AW14" s="299"/>
      <c r="AX14" s="299"/>
      <c r="AY14" s="102"/>
      <c r="AZ14" s="102"/>
      <c r="BA14" s="102"/>
      <c r="BB14" s="102"/>
      <c r="BC14" s="102"/>
      <c r="BD14" s="102"/>
      <c r="BE14" s="102"/>
      <c r="BF14" s="102"/>
      <c r="BG14" s="102"/>
      <c r="BH14" s="102"/>
      <c r="BI14" s="113"/>
      <c r="BL14" s="298"/>
      <c r="BM14" s="299"/>
      <c r="BN14" s="299"/>
      <c r="BO14" s="299"/>
      <c r="BP14" s="299"/>
      <c r="BQ14" s="299"/>
      <c r="BR14" s="299"/>
      <c r="BS14" s="102"/>
      <c r="BT14" s="102"/>
      <c r="BU14" s="102"/>
      <c r="BV14" s="102"/>
      <c r="BW14" s="102"/>
      <c r="BX14" s="102"/>
      <c r="BY14" s="102"/>
      <c r="BZ14" s="102"/>
      <c r="CA14" s="102"/>
      <c r="CB14" s="102"/>
      <c r="CC14" s="113"/>
      <c r="CF14" s="298"/>
      <c r="CG14" s="299"/>
      <c r="CH14" s="299"/>
      <c r="CI14" s="299"/>
      <c r="CJ14" s="299"/>
      <c r="CK14" s="299"/>
      <c r="CL14" s="299"/>
      <c r="CM14" s="102"/>
      <c r="CN14" s="102"/>
      <c r="CO14" s="102"/>
      <c r="CP14" s="102"/>
      <c r="CQ14" s="102"/>
      <c r="CR14" s="102"/>
      <c r="CS14" s="102"/>
      <c r="CT14" s="102"/>
      <c r="CU14" s="102"/>
      <c r="CV14" s="102"/>
      <c r="CW14" s="113"/>
      <c r="CZ14" s="298"/>
      <c r="DA14" s="299"/>
      <c r="DB14" s="299"/>
      <c r="DC14" s="299"/>
      <c r="DD14" s="299"/>
      <c r="DE14" s="299"/>
      <c r="DF14" s="299"/>
      <c r="DG14" s="102"/>
      <c r="DH14" s="102"/>
      <c r="DI14" s="102"/>
      <c r="DJ14" s="102"/>
      <c r="DK14" s="102"/>
      <c r="DL14" s="102"/>
      <c r="DM14" s="102"/>
      <c r="DN14" s="102"/>
      <c r="DO14" s="102"/>
      <c r="DP14" s="102"/>
      <c r="DQ14" s="113"/>
    </row>
    <row r="15" spans="1:121" ht="12.75" customHeight="1">
      <c r="C15" s="56"/>
      <c r="D15" s="298"/>
      <c r="E15" s="299"/>
      <c r="F15" s="299"/>
      <c r="G15" s="299"/>
      <c r="H15" s="299"/>
      <c r="I15" s="299"/>
      <c r="J15" s="299"/>
      <c r="K15" s="102"/>
      <c r="L15" s="102"/>
      <c r="M15" s="102"/>
      <c r="N15" s="102"/>
      <c r="O15" s="102"/>
      <c r="P15" s="102"/>
      <c r="Q15" s="102"/>
      <c r="R15" s="102"/>
      <c r="S15" s="102"/>
      <c r="T15" s="102"/>
      <c r="U15" s="113"/>
      <c r="X15" s="298"/>
      <c r="Y15" s="299"/>
      <c r="Z15" s="299"/>
      <c r="AA15" s="299"/>
      <c r="AB15" s="299"/>
      <c r="AC15" s="299"/>
      <c r="AD15" s="299"/>
      <c r="AE15" s="102"/>
      <c r="AF15" s="102"/>
      <c r="AG15" s="102"/>
      <c r="AH15" s="102"/>
      <c r="AI15" s="102"/>
      <c r="AJ15" s="102"/>
      <c r="AK15" s="102"/>
      <c r="AL15" s="102"/>
      <c r="AM15" s="102"/>
      <c r="AN15" s="102"/>
      <c r="AO15" s="113"/>
      <c r="AR15" s="298"/>
      <c r="AS15" s="299"/>
      <c r="AT15" s="299"/>
      <c r="AU15" s="299"/>
      <c r="AV15" s="299"/>
      <c r="AW15" s="299"/>
      <c r="AX15" s="299"/>
      <c r="AY15" s="102"/>
      <c r="AZ15" s="102"/>
      <c r="BA15" s="102"/>
      <c r="BB15" s="102"/>
      <c r="BC15" s="102"/>
      <c r="BD15" s="102"/>
      <c r="BE15" s="102"/>
      <c r="BF15" s="102"/>
      <c r="BG15" s="102"/>
      <c r="BH15" s="102"/>
      <c r="BI15" s="113"/>
      <c r="BL15" s="298"/>
      <c r="BM15" s="299"/>
      <c r="BN15" s="299"/>
      <c r="BO15" s="299"/>
      <c r="BP15" s="299"/>
      <c r="BQ15" s="299"/>
      <c r="BR15" s="299"/>
      <c r="BS15" s="102"/>
      <c r="BT15" s="102"/>
      <c r="BU15" s="102"/>
      <c r="BV15" s="102"/>
      <c r="BW15" s="102"/>
      <c r="BX15" s="102"/>
      <c r="BY15" s="102"/>
      <c r="BZ15" s="102"/>
      <c r="CA15" s="102"/>
      <c r="CB15" s="102"/>
      <c r="CC15" s="113"/>
      <c r="CE15" t="s">
        <v>515</v>
      </c>
      <c r="CF15" s="298"/>
      <c r="CG15" s="299"/>
      <c r="CH15" s="299"/>
      <c r="CI15" s="299"/>
      <c r="CJ15" s="299"/>
      <c r="CK15" s="299"/>
      <c r="CL15" s="299"/>
      <c r="CM15" s="102"/>
      <c r="CN15" s="102"/>
      <c r="CO15" s="102"/>
      <c r="CP15" s="102"/>
      <c r="CQ15" s="102"/>
      <c r="CR15" s="102"/>
      <c r="CS15" s="102"/>
      <c r="CT15" s="102"/>
      <c r="CU15" s="102"/>
      <c r="CV15" s="102"/>
      <c r="CW15" s="113"/>
      <c r="CZ15" s="298"/>
      <c r="DA15" s="299"/>
      <c r="DB15" s="299"/>
      <c r="DC15" s="299"/>
      <c r="DD15" s="299"/>
      <c r="DE15" s="299"/>
      <c r="DF15" s="299"/>
      <c r="DG15" s="102"/>
      <c r="DH15" s="102"/>
      <c r="DI15" s="102"/>
      <c r="DJ15" s="102"/>
      <c r="DK15" s="102"/>
      <c r="DL15" s="102"/>
      <c r="DM15" s="102"/>
      <c r="DN15" s="102"/>
      <c r="DO15" s="102"/>
      <c r="DP15" s="102"/>
      <c r="DQ15" s="113"/>
    </row>
    <row r="16" spans="1:121" ht="12" customHeight="1">
      <c r="C16" s="56"/>
      <c r="D16" s="137"/>
      <c r="E16" s="136"/>
      <c r="F16" s="136"/>
      <c r="G16" s="136"/>
      <c r="H16" s="136"/>
      <c r="I16" s="136"/>
      <c r="J16" s="136"/>
      <c r="K16" s="102"/>
      <c r="L16" s="102"/>
      <c r="M16" s="102"/>
      <c r="N16" s="102"/>
      <c r="O16" s="102"/>
      <c r="P16" s="102"/>
      <c r="Q16" s="102"/>
      <c r="R16" s="102"/>
      <c r="S16" s="102"/>
      <c r="T16" s="102"/>
      <c r="U16" s="113"/>
      <c r="X16" s="137"/>
      <c r="Y16" s="136"/>
      <c r="Z16" s="136"/>
      <c r="AA16" s="136"/>
      <c r="AB16" s="136"/>
      <c r="AC16" s="136"/>
      <c r="AD16" s="136"/>
      <c r="AE16" s="102"/>
      <c r="AF16" s="102"/>
      <c r="AG16" s="102"/>
      <c r="AH16" s="102"/>
      <c r="AI16" s="102"/>
      <c r="AJ16" s="102"/>
      <c r="AK16" s="102"/>
      <c r="AL16" s="102"/>
      <c r="AM16" s="102"/>
      <c r="AN16" s="102"/>
      <c r="AO16" s="113"/>
      <c r="AR16" s="137"/>
      <c r="AS16" s="136"/>
      <c r="AT16" s="136"/>
      <c r="AU16" s="136"/>
      <c r="AV16" s="136"/>
      <c r="AW16" s="136"/>
      <c r="AX16" s="136"/>
      <c r="AY16" s="102"/>
      <c r="AZ16" s="102"/>
      <c r="BA16" s="102"/>
      <c r="BB16" s="102"/>
      <c r="BC16" s="102"/>
      <c r="BD16" s="102"/>
      <c r="BE16" s="102"/>
      <c r="BF16" s="102"/>
      <c r="BG16" s="102"/>
      <c r="BH16" s="102"/>
      <c r="BI16" s="113"/>
      <c r="BL16" s="137"/>
      <c r="BM16" s="136"/>
      <c r="BN16" s="136"/>
      <c r="BO16" s="136"/>
      <c r="BP16" s="136"/>
      <c r="BQ16" s="136"/>
      <c r="BR16" s="136"/>
      <c r="BS16" s="102"/>
      <c r="BT16" s="102"/>
      <c r="BU16" s="102"/>
      <c r="BV16" s="102"/>
      <c r="BW16" s="102"/>
      <c r="BX16" s="102"/>
      <c r="BY16" s="102"/>
      <c r="BZ16" s="102"/>
      <c r="CA16" s="102"/>
      <c r="CB16" s="102"/>
      <c r="CC16" s="113"/>
      <c r="CF16" s="137"/>
      <c r="CG16" s="136"/>
      <c r="CH16" s="136"/>
      <c r="CI16" s="136"/>
      <c r="CJ16" s="136"/>
      <c r="CK16" s="136"/>
      <c r="CL16" s="136"/>
      <c r="CM16" s="102"/>
      <c r="CN16" s="102"/>
      <c r="CO16" s="102"/>
      <c r="CP16" s="102"/>
      <c r="CQ16" s="102"/>
      <c r="CR16" s="102"/>
      <c r="CS16" s="102"/>
      <c r="CT16" s="102"/>
      <c r="CU16" s="102"/>
      <c r="CV16" s="102"/>
      <c r="CW16" s="113"/>
      <c r="CZ16" s="137"/>
      <c r="DA16" s="136"/>
      <c r="DB16" s="136"/>
      <c r="DC16" s="136"/>
      <c r="DD16" s="136"/>
      <c r="DE16" s="136"/>
      <c r="DF16" s="136"/>
      <c r="DG16" s="102"/>
      <c r="DH16" s="102"/>
      <c r="DI16" s="102"/>
      <c r="DJ16" s="102"/>
      <c r="DK16" s="102"/>
      <c r="DL16" s="102"/>
      <c r="DM16" s="102"/>
      <c r="DN16" s="102"/>
      <c r="DO16" s="102"/>
      <c r="DP16" s="102"/>
      <c r="DQ16" s="113"/>
    </row>
    <row r="17" spans="3:124" ht="12" customHeight="1">
      <c r="C17" s="56"/>
      <c r="D17" s="114"/>
      <c r="E17" s="103"/>
      <c r="F17" s="103"/>
      <c r="G17" s="103"/>
      <c r="H17" s="103"/>
      <c r="I17" s="103"/>
      <c r="J17" s="103"/>
      <c r="K17" s="104"/>
      <c r="L17" s="104"/>
      <c r="M17" s="104"/>
      <c r="N17" s="104"/>
      <c r="O17" s="104"/>
      <c r="P17" s="104"/>
      <c r="Q17" s="104"/>
      <c r="R17" s="104"/>
      <c r="S17" s="104"/>
      <c r="T17" s="104"/>
      <c r="U17" s="115"/>
      <c r="X17" s="114"/>
      <c r="Y17" s="103"/>
      <c r="Z17" s="103"/>
      <c r="AA17" s="103"/>
      <c r="AB17" s="103"/>
      <c r="AC17" s="103"/>
      <c r="AD17" s="103"/>
      <c r="AE17" s="104"/>
      <c r="AF17" s="104"/>
      <c r="AG17" s="104"/>
      <c r="AH17" s="104"/>
      <c r="AI17" s="104"/>
      <c r="AJ17" s="104"/>
      <c r="AK17" s="104"/>
      <c r="AL17" s="104"/>
      <c r="AM17" s="104"/>
      <c r="AN17" s="104"/>
      <c r="AO17" s="115"/>
      <c r="AR17" s="114"/>
      <c r="AS17" s="103"/>
      <c r="AT17" s="103"/>
      <c r="AU17" s="103"/>
      <c r="AV17" s="103"/>
      <c r="AW17" s="103"/>
      <c r="AX17" s="103"/>
      <c r="AY17" s="104"/>
      <c r="AZ17" s="104"/>
      <c r="BA17" s="104"/>
      <c r="BB17" s="104"/>
      <c r="BC17" s="104"/>
      <c r="BD17" s="104"/>
      <c r="BE17" s="104"/>
      <c r="BF17" s="104"/>
      <c r="BG17" s="104"/>
      <c r="BH17" s="104"/>
      <c r="BI17" s="115"/>
      <c r="BL17" s="114"/>
      <c r="BM17" s="103"/>
      <c r="BN17" s="103"/>
      <c r="BO17" s="103"/>
      <c r="BP17" s="103"/>
      <c r="BQ17" s="103"/>
      <c r="BR17" s="103"/>
      <c r="BS17" s="104"/>
      <c r="BT17" s="104"/>
      <c r="BU17" s="104"/>
      <c r="BV17" s="104"/>
      <c r="BW17" s="104"/>
      <c r="BX17" s="104"/>
      <c r="BY17" s="104"/>
      <c r="BZ17" s="104"/>
      <c r="CA17" s="104"/>
      <c r="CB17" s="104"/>
      <c r="CC17" s="115"/>
      <c r="CF17" s="114"/>
      <c r="CG17" s="103"/>
      <c r="CH17" s="103"/>
      <c r="CI17" s="103"/>
      <c r="CJ17" s="103"/>
      <c r="CK17" s="103"/>
      <c r="CL17" s="103"/>
      <c r="CM17" s="104"/>
      <c r="CN17" s="104"/>
      <c r="CO17" s="104"/>
      <c r="CP17" s="104"/>
      <c r="CQ17" s="104"/>
      <c r="CR17" s="104"/>
      <c r="CS17" s="104"/>
      <c r="CT17" s="104"/>
      <c r="CU17" s="104"/>
      <c r="CV17" s="104"/>
      <c r="CW17" s="115"/>
      <c r="CZ17" s="114"/>
      <c r="DA17" s="103"/>
      <c r="DB17" s="103"/>
      <c r="DC17" s="103"/>
      <c r="DD17" s="103"/>
      <c r="DE17" s="103"/>
      <c r="DF17" s="103"/>
      <c r="DG17" s="104"/>
      <c r="DH17" s="104"/>
      <c r="DI17" s="104"/>
      <c r="DJ17" s="104"/>
      <c r="DK17" s="104"/>
      <c r="DL17" s="104"/>
      <c r="DM17" s="104"/>
      <c r="DN17" s="104"/>
      <c r="DO17" s="104"/>
      <c r="DP17" s="104"/>
      <c r="DQ17" s="115"/>
    </row>
    <row r="18" spans="3:124" ht="12" customHeight="1">
      <c r="C18" s="56"/>
      <c r="D18" s="114"/>
      <c r="E18" s="103"/>
      <c r="F18" s="103"/>
      <c r="G18" s="103"/>
      <c r="H18" s="103"/>
      <c r="I18" s="103"/>
      <c r="J18" s="103"/>
      <c r="K18" s="104"/>
      <c r="L18" s="104"/>
      <c r="M18" s="104"/>
      <c r="N18" s="104"/>
      <c r="O18" s="104"/>
      <c r="P18" s="104"/>
      <c r="Q18" s="104"/>
      <c r="R18" s="104"/>
      <c r="S18" s="104"/>
      <c r="T18" s="104"/>
      <c r="U18" s="115"/>
      <c r="X18" s="114"/>
      <c r="Y18" s="103"/>
      <c r="Z18" s="103"/>
      <c r="AA18" s="103"/>
      <c r="AB18" s="103"/>
      <c r="AC18" s="103"/>
      <c r="AD18" s="103"/>
      <c r="AE18" s="104"/>
      <c r="AF18" s="104"/>
      <c r="AG18" s="104"/>
      <c r="AH18" s="104"/>
      <c r="AI18" s="104"/>
      <c r="AJ18" s="104"/>
      <c r="AK18" s="104"/>
      <c r="AL18" s="104"/>
      <c r="AM18" s="104"/>
      <c r="AN18" s="104"/>
      <c r="AO18" s="115"/>
      <c r="AR18" s="114"/>
      <c r="AS18" s="103"/>
      <c r="AT18" s="103"/>
      <c r="AU18" s="103"/>
      <c r="AV18" s="103"/>
      <c r="AW18" s="103"/>
      <c r="AX18" s="103"/>
      <c r="AY18" s="104"/>
      <c r="AZ18" s="104"/>
      <c r="BA18" s="104"/>
      <c r="BB18" s="104"/>
      <c r="BC18" s="104"/>
      <c r="BD18" s="104"/>
      <c r="BE18" s="104"/>
      <c r="BF18" s="104"/>
      <c r="BG18" s="104"/>
      <c r="BH18" s="104"/>
      <c r="BI18" s="115"/>
      <c r="BL18" s="114"/>
      <c r="BM18" s="103"/>
      <c r="BN18" s="103"/>
      <c r="BO18" s="103"/>
      <c r="BP18" s="103"/>
      <c r="BQ18" s="103"/>
      <c r="BR18" s="103"/>
      <c r="BS18" s="104"/>
      <c r="BT18" s="104"/>
      <c r="BU18" s="104"/>
      <c r="BV18" s="104"/>
      <c r="BW18" s="104"/>
      <c r="BX18" s="104"/>
      <c r="BY18" s="104"/>
      <c r="BZ18" s="104"/>
      <c r="CA18" s="104"/>
      <c r="CB18" s="104"/>
      <c r="CC18" s="115"/>
      <c r="CF18" s="114"/>
      <c r="CG18" s="103"/>
      <c r="CH18" s="103"/>
      <c r="CI18" s="103"/>
      <c r="CJ18" s="103"/>
      <c r="CK18" s="103"/>
      <c r="CL18" s="103"/>
      <c r="CM18" s="104"/>
      <c r="CN18" s="104"/>
      <c r="CO18" s="104"/>
      <c r="CP18" s="104"/>
      <c r="CQ18" s="104"/>
      <c r="CR18" s="104"/>
      <c r="CS18" s="104"/>
      <c r="CT18" s="104"/>
      <c r="CU18" s="104"/>
      <c r="CV18" s="104"/>
      <c r="CW18" s="115"/>
      <c r="CZ18" s="114"/>
      <c r="DA18" s="103"/>
      <c r="DB18" s="103"/>
      <c r="DC18" s="103"/>
      <c r="DD18" s="103"/>
      <c r="DE18" s="103"/>
      <c r="DF18" s="103"/>
      <c r="DG18" s="104"/>
      <c r="DH18" s="104"/>
      <c r="DI18" s="104"/>
      <c r="DJ18" s="104"/>
      <c r="DK18" s="104"/>
      <c r="DL18" s="104"/>
      <c r="DM18" s="104"/>
      <c r="DN18" s="104"/>
      <c r="DO18" s="104"/>
      <c r="DP18" s="104"/>
      <c r="DQ18" s="115"/>
    </row>
    <row r="19" spans="3:124" ht="12" customHeight="1">
      <c r="C19" s="56"/>
      <c r="D19" s="116"/>
      <c r="E19" s="101"/>
      <c r="F19" s="101"/>
      <c r="G19" s="101"/>
      <c r="H19" s="101"/>
      <c r="I19" s="101"/>
      <c r="J19" s="101"/>
      <c r="K19" s="100"/>
      <c r="L19" s="100"/>
      <c r="M19" s="100"/>
      <c r="N19" s="100"/>
      <c r="O19" s="100"/>
      <c r="P19" s="100"/>
      <c r="Q19" s="100"/>
      <c r="R19" s="100"/>
      <c r="S19" s="100"/>
      <c r="T19" s="100"/>
      <c r="U19" s="117"/>
      <c r="X19" s="116"/>
      <c r="Y19" s="101"/>
      <c r="Z19" s="101"/>
      <c r="AA19" s="101"/>
      <c r="AB19" s="101"/>
      <c r="AC19" s="101"/>
      <c r="AD19" s="101"/>
      <c r="AE19" s="100"/>
      <c r="AF19" s="100"/>
      <c r="AG19" s="100"/>
      <c r="AH19" s="100"/>
      <c r="AI19" s="100"/>
      <c r="AJ19" s="100"/>
      <c r="AK19" s="100"/>
      <c r="AL19" s="100"/>
      <c r="AM19" s="100"/>
      <c r="AN19" s="100"/>
      <c r="AO19" s="117"/>
      <c r="AR19" s="116"/>
      <c r="AS19" s="101"/>
      <c r="AT19" s="101"/>
      <c r="AU19" s="101"/>
      <c r="AV19" s="101"/>
      <c r="AW19" s="101"/>
      <c r="AX19" s="101"/>
      <c r="AY19" s="100"/>
      <c r="AZ19" s="100"/>
      <c r="BA19" s="100"/>
      <c r="BB19" s="100"/>
      <c r="BC19" s="100"/>
      <c r="BD19" s="100"/>
      <c r="BE19" s="100"/>
      <c r="BF19" s="100"/>
      <c r="BG19" s="100"/>
      <c r="BH19" s="100"/>
      <c r="BI19" s="117"/>
      <c r="BL19" s="116"/>
      <c r="BM19" s="101"/>
      <c r="BN19" s="101"/>
      <c r="BO19" s="101"/>
      <c r="BP19" s="101"/>
      <c r="BQ19" s="101"/>
      <c r="BR19" s="101"/>
      <c r="BS19" s="100"/>
      <c r="BT19" s="100"/>
      <c r="BU19" s="100"/>
      <c r="BV19" s="100"/>
      <c r="BW19" s="100"/>
      <c r="BX19" s="100"/>
      <c r="BY19" s="100"/>
      <c r="BZ19" s="100"/>
      <c r="CA19" s="100"/>
      <c r="CB19" s="100"/>
      <c r="CC19" s="117"/>
      <c r="CF19" s="116"/>
      <c r="CG19" s="101"/>
      <c r="CH19" s="101"/>
      <c r="CI19" s="101"/>
      <c r="CJ19" s="101"/>
      <c r="CK19" s="101"/>
      <c r="CL19" s="101"/>
      <c r="CM19" s="100"/>
      <c r="CN19" s="100"/>
      <c r="CO19" s="100"/>
      <c r="CP19" s="100"/>
      <c r="CQ19" s="100"/>
      <c r="CR19" s="100"/>
      <c r="CS19" s="100"/>
      <c r="CT19" s="100"/>
      <c r="CU19" s="100"/>
      <c r="CV19" s="100"/>
      <c r="CW19" s="117"/>
      <c r="CZ19" s="116"/>
      <c r="DA19" s="101"/>
      <c r="DB19" s="101"/>
      <c r="DC19" s="101"/>
      <c r="DD19" s="101"/>
      <c r="DE19" s="101"/>
      <c r="DF19" s="101"/>
      <c r="DG19" s="100"/>
      <c r="DH19" s="100"/>
      <c r="DI19" s="100"/>
      <c r="DJ19" s="100"/>
      <c r="DK19" s="100"/>
      <c r="DL19" s="100"/>
      <c r="DM19" s="100"/>
      <c r="DN19" s="100"/>
      <c r="DO19" s="100"/>
      <c r="DP19" s="100"/>
      <c r="DQ19" s="117"/>
    </row>
    <row r="20" spans="3:124" ht="12" customHeight="1">
      <c r="C20" s="56"/>
      <c r="D20" s="116"/>
      <c r="E20" s="101"/>
      <c r="F20" s="101"/>
      <c r="G20" s="101"/>
      <c r="H20" s="101"/>
      <c r="I20" s="101"/>
      <c r="J20" s="101"/>
      <c r="K20" s="100"/>
      <c r="L20" s="100"/>
      <c r="M20" s="100"/>
      <c r="N20" s="100"/>
      <c r="O20" s="100"/>
      <c r="P20" s="100"/>
      <c r="Q20" s="100"/>
      <c r="R20" s="100"/>
      <c r="S20" s="100"/>
      <c r="T20" s="100"/>
      <c r="U20" s="117"/>
      <c r="X20" s="116"/>
      <c r="Y20" s="101"/>
      <c r="Z20" s="101"/>
      <c r="AA20" s="101"/>
      <c r="AB20" s="101"/>
      <c r="AC20" s="101"/>
      <c r="AD20" s="101"/>
      <c r="AE20" s="100"/>
      <c r="AF20" s="100"/>
      <c r="AG20" s="100"/>
      <c r="AH20" s="100"/>
      <c r="AI20" s="100"/>
      <c r="AJ20" s="100"/>
      <c r="AK20" s="100"/>
      <c r="AL20" s="100"/>
      <c r="AM20" s="100"/>
      <c r="AN20" s="100"/>
      <c r="AO20" s="117"/>
      <c r="AR20" s="116"/>
      <c r="AS20" s="101"/>
      <c r="AT20" s="101"/>
      <c r="AU20" s="101"/>
      <c r="AV20" s="101"/>
      <c r="AW20" s="101"/>
      <c r="AX20" s="101"/>
      <c r="AY20" s="100"/>
      <c r="AZ20" s="100"/>
      <c r="BA20" s="100"/>
      <c r="BB20" s="100"/>
      <c r="BC20" s="100"/>
      <c r="BD20" s="100"/>
      <c r="BE20" s="100"/>
      <c r="BF20" s="100"/>
      <c r="BG20" s="100"/>
      <c r="BH20" s="100"/>
      <c r="BI20" s="117"/>
      <c r="BL20" s="116"/>
      <c r="BM20" s="101"/>
      <c r="BN20" s="101"/>
      <c r="BO20" s="101"/>
      <c r="BP20" s="101"/>
      <c r="BQ20" s="101"/>
      <c r="BR20" s="101"/>
      <c r="BS20" s="100"/>
      <c r="BT20" s="100"/>
      <c r="BU20" s="100"/>
      <c r="BV20" s="100"/>
      <c r="BW20" s="100"/>
      <c r="BX20" s="100"/>
      <c r="BY20" s="100"/>
      <c r="BZ20" s="100"/>
      <c r="CA20" s="100"/>
      <c r="CB20" s="100"/>
      <c r="CC20" s="117"/>
      <c r="CF20" s="116"/>
      <c r="CG20" s="101"/>
      <c r="CH20" s="101"/>
      <c r="CI20" s="101"/>
      <c r="CJ20" s="101"/>
      <c r="CK20" s="101"/>
      <c r="CL20" s="101"/>
      <c r="CM20" s="100"/>
      <c r="CN20" s="100"/>
      <c r="CO20" s="100"/>
      <c r="CP20" s="100"/>
      <c r="CQ20" s="100"/>
      <c r="CR20" s="100"/>
      <c r="CS20" s="100"/>
      <c r="CT20" s="100"/>
      <c r="CU20" s="100"/>
      <c r="CV20" s="100"/>
      <c r="CW20" s="117"/>
      <c r="CZ20" s="116"/>
      <c r="DA20" s="101"/>
      <c r="DB20" s="101"/>
      <c r="DC20" s="101"/>
      <c r="DD20" s="101"/>
      <c r="DE20" s="101"/>
      <c r="DF20" s="101"/>
      <c r="DG20" s="100"/>
      <c r="DH20" s="100"/>
      <c r="DI20" s="100"/>
      <c r="DJ20" s="100"/>
      <c r="DK20" s="100"/>
      <c r="DL20" s="100"/>
      <c r="DM20" s="100"/>
      <c r="DN20" s="100"/>
      <c r="DO20" s="100"/>
      <c r="DP20" s="100"/>
      <c r="DQ20" s="117"/>
    </row>
    <row r="21" spans="3:124" ht="12" customHeight="1">
      <c r="C21" s="56"/>
      <c r="D21" s="116"/>
      <c r="E21" s="101"/>
      <c r="F21" s="101"/>
      <c r="G21" s="101"/>
      <c r="H21" s="101"/>
      <c r="I21" s="101"/>
      <c r="J21" s="300" t="s">
        <v>510</v>
      </c>
      <c r="K21" s="295" t="s">
        <v>724</v>
      </c>
      <c r="L21" s="295"/>
      <c r="M21" s="295"/>
      <c r="N21" s="295"/>
      <c r="O21" s="295"/>
      <c r="P21" s="295"/>
      <c r="Q21" s="295"/>
      <c r="R21" s="295"/>
      <c r="S21" s="295"/>
      <c r="T21" s="295"/>
      <c r="U21" s="117"/>
      <c r="X21" s="116"/>
      <c r="Y21" s="101"/>
      <c r="Z21" s="101"/>
      <c r="AA21" s="101"/>
      <c r="AB21" s="101"/>
      <c r="AC21" s="101"/>
      <c r="AD21" s="300" t="s">
        <v>510</v>
      </c>
      <c r="AE21" s="295" t="s">
        <v>635</v>
      </c>
      <c r="AF21" s="295"/>
      <c r="AG21" s="295"/>
      <c r="AH21" s="295"/>
      <c r="AI21" s="295"/>
      <c r="AJ21" s="295"/>
      <c r="AK21" s="295"/>
      <c r="AL21" s="295"/>
      <c r="AM21" s="295"/>
      <c r="AN21" s="295"/>
      <c r="AO21" s="117"/>
      <c r="AR21" s="116"/>
      <c r="AS21" s="101"/>
      <c r="AT21" s="101"/>
      <c r="AU21" s="101"/>
      <c r="AV21" s="101"/>
      <c r="AW21" s="101"/>
      <c r="AX21" s="300" t="s">
        <v>510</v>
      </c>
      <c r="AY21" s="295" t="s">
        <v>558</v>
      </c>
      <c r="AZ21" s="295"/>
      <c r="BA21" s="295"/>
      <c r="BB21" s="295"/>
      <c r="BC21" s="295"/>
      <c r="BD21" s="295"/>
      <c r="BE21" s="295"/>
      <c r="BF21" s="295"/>
      <c r="BG21" s="295"/>
      <c r="BH21" s="295"/>
      <c r="BI21" s="117"/>
      <c r="BL21" s="116"/>
      <c r="BM21" s="101"/>
      <c r="BN21" s="101"/>
      <c r="BO21" s="101"/>
      <c r="BP21" s="101"/>
      <c r="BQ21" s="101"/>
      <c r="BR21" s="300" t="s">
        <v>510</v>
      </c>
      <c r="BS21" s="295" t="s">
        <v>528</v>
      </c>
      <c r="BT21" s="295"/>
      <c r="BU21" s="295"/>
      <c r="BV21" s="304" t="s">
        <v>736</v>
      </c>
      <c r="BW21" s="304"/>
      <c r="BX21" s="304" t="s">
        <v>737</v>
      </c>
      <c r="BY21" s="304"/>
      <c r="BZ21" s="303" t="s">
        <v>738</v>
      </c>
      <c r="CA21" s="303"/>
      <c r="CB21" s="303"/>
      <c r="CC21" s="117"/>
      <c r="CF21" s="116"/>
      <c r="CG21" s="101"/>
      <c r="CH21" s="101"/>
      <c r="CI21" s="101"/>
      <c r="CJ21" s="101"/>
      <c r="CK21" s="101"/>
      <c r="CL21" s="300" t="s">
        <v>510</v>
      </c>
      <c r="CM21" s="106"/>
      <c r="CN21" s="295" t="s">
        <v>638</v>
      </c>
      <c r="CO21" s="295"/>
      <c r="CP21" s="295"/>
      <c r="CQ21" s="295"/>
      <c r="CR21" s="295"/>
      <c r="CS21" s="295"/>
      <c r="CT21" s="295"/>
      <c r="CU21" s="295"/>
      <c r="CV21" s="295"/>
      <c r="CW21" s="117"/>
      <c r="CZ21" s="116"/>
      <c r="DA21" s="101"/>
      <c r="DB21" s="101"/>
      <c r="DC21" s="101"/>
      <c r="DD21" s="101"/>
      <c r="DE21" s="101"/>
      <c r="DF21" s="305" t="s">
        <v>655</v>
      </c>
      <c r="DG21" s="305"/>
      <c r="DH21" s="305"/>
      <c r="DI21" s="305"/>
      <c r="DJ21" s="305"/>
      <c r="DK21" s="305"/>
      <c r="DL21" s="305"/>
      <c r="DM21" s="305"/>
      <c r="DN21" s="305"/>
      <c r="DO21" s="305"/>
      <c r="DP21" s="305"/>
      <c r="DQ21" s="117"/>
    </row>
    <row r="22" spans="3:124" ht="12" customHeight="1">
      <c r="D22" s="118"/>
      <c r="E22" s="296"/>
      <c r="F22" s="296"/>
      <c r="G22" s="296"/>
      <c r="H22" s="296"/>
      <c r="I22" s="105"/>
      <c r="J22" s="301"/>
      <c r="K22" s="295"/>
      <c r="L22" s="295"/>
      <c r="M22" s="295"/>
      <c r="N22" s="295"/>
      <c r="O22" s="295"/>
      <c r="P22" s="295"/>
      <c r="Q22" s="295"/>
      <c r="R22" s="295"/>
      <c r="S22" s="295"/>
      <c r="T22" s="295"/>
      <c r="U22" s="117"/>
      <c r="X22" s="118"/>
      <c r="Y22" s="296"/>
      <c r="Z22" s="296"/>
      <c r="AA22" s="296"/>
      <c r="AB22" s="296"/>
      <c r="AC22" s="105"/>
      <c r="AD22" s="300"/>
      <c r="AE22" s="295"/>
      <c r="AF22" s="295"/>
      <c r="AG22" s="295"/>
      <c r="AH22" s="295"/>
      <c r="AI22" s="295"/>
      <c r="AJ22" s="295"/>
      <c r="AK22" s="295"/>
      <c r="AL22" s="295"/>
      <c r="AM22" s="295"/>
      <c r="AN22" s="295"/>
      <c r="AO22" s="117"/>
      <c r="AR22" s="118"/>
      <c r="AS22" s="296"/>
      <c r="AT22" s="296"/>
      <c r="AU22" s="296"/>
      <c r="AV22" s="296"/>
      <c r="AW22" s="105"/>
      <c r="AX22" s="301"/>
      <c r="AY22" s="295"/>
      <c r="AZ22" s="295"/>
      <c r="BA22" s="295"/>
      <c r="BB22" s="295"/>
      <c r="BC22" s="295"/>
      <c r="BD22" s="295"/>
      <c r="BE22" s="295"/>
      <c r="BF22" s="295"/>
      <c r="BG22" s="295"/>
      <c r="BH22" s="295"/>
      <c r="BI22" s="117"/>
      <c r="BL22" s="118"/>
      <c r="BM22" s="296"/>
      <c r="BN22" s="296"/>
      <c r="BO22" s="296"/>
      <c r="BP22" s="296"/>
      <c r="BQ22" s="105"/>
      <c r="BR22" s="300"/>
      <c r="BS22" s="295"/>
      <c r="BT22" s="295"/>
      <c r="BU22" s="295"/>
      <c r="BV22" s="304"/>
      <c r="BW22" s="304"/>
      <c r="BX22" s="304"/>
      <c r="BY22" s="304"/>
      <c r="BZ22" s="303"/>
      <c r="CA22" s="303"/>
      <c r="CB22" s="303"/>
      <c r="CC22" s="117"/>
      <c r="CF22" s="118"/>
      <c r="CG22" s="296"/>
      <c r="CH22" s="296"/>
      <c r="CI22" s="296"/>
      <c r="CJ22" s="296"/>
      <c r="CK22" s="105"/>
      <c r="CL22" s="301"/>
      <c r="CM22" s="106"/>
      <c r="CN22" s="295"/>
      <c r="CO22" s="295"/>
      <c r="CP22" s="295"/>
      <c r="CQ22" s="295"/>
      <c r="CR22" s="295"/>
      <c r="CS22" s="295"/>
      <c r="CT22" s="295"/>
      <c r="CU22" s="295"/>
      <c r="CV22" s="295"/>
      <c r="CW22" s="117"/>
      <c r="CZ22" s="118"/>
      <c r="DA22" s="296"/>
      <c r="DB22" s="296"/>
      <c r="DC22" s="296"/>
      <c r="DD22" s="296"/>
      <c r="DE22" s="105"/>
      <c r="DF22" s="305"/>
      <c r="DG22" s="305"/>
      <c r="DH22" s="305"/>
      <c r="DI22" s="305"/>
      <c r="DJ22" s="305"/>
      <c r="DK22" s="305"/>
      <c r="DL22" s="305"/>
      <c r="DM22" s="305"/>
      <c r="DN22" s="305"/>
      <c r="DO22" s="305"/>
      <c r="DP22" s="305"/>
      <c r="DQ22" s="117"/>
    </row>
    <row r="23" spans="3:124" ht="12.75" customHeight="1">
      <c r="D23" s="118"/>
      <c r="E23" s="296"/>
      <c r="F23" s="296"/>
      <c r="G23" s="296"/>
      <c r="H23" s="296"/>
      <c r="I23" s="105"/>
      <c r="J23" s="301"/>
      <c r="K23" s="295"/>
      <c r="L23" s="295"/>
      <c r="M23" s="295"/>
      <c r="N23" s="295"/>
      <c r="O23" s="295"/>
      <c r="P23" s="295"/>
      <c r="Q23" s="295"/>
      <c r="R23" s="295"/>
      <c r="S23" s="295"/>
      <c r="T23" s="295"/>
      <c r="U23" s="117"/>
      <c r="X23" s="118"/>
      <c r="Y23" s="296"/>
      <c r="Z23" s="296"/>
      <c r="AA23" s="296"/>
      <c r="AB23" s="296"/>
      <c r="AC23" s="105"/>
      <c r="AD23" s="300"/>
      <c r="AE23" s="295"/>
      <c r="AF23" s="295"/>
      <c r="AG23" s="295"/>
      <c r="AH23" s="295"/>
      <c r="AI23" s="295"/>
      <c r="AJ23" s="295"/>
      <c r="AK23" s="295"/>
      <c r="AL23" s="295"/>
      <c r="AM23" s="295"/>
      <c r="AN23" s="295"/>
      <c r="AO23" s="117"/>
      <c r="AR23" s="118"/>
      <c r="AS23" s="296"/>
      <c r="AT23" s="296"/>
      <c r="AU23" s="296"/>
      <c r="AV23" s="296"/>
      <c r="AW23" s="105"/>
      <c r="AX23" s="301"/>
      <c r="AY23" s="295"/>
      <c r="AZ23" s="295"/>
      <c r="BA23" s="295"/>
      <c r="BB23" s="295"/>
      <c r="BC23" s="295"/>
      <c r="BD23" s="295"/>
      <c r="BE23" s="295"/>
      <c r="BF23" s="295"/>
      <c r="BG23" s="295"/>
      <c r="BH23" s="295"/>
      <c r="BI23" s="117"/>
      <c r="BL23" s="118"/>
      <c r="BM23" s="296"/>
      <c r="BN23" s="296"/>
      <c r="BO23" s="296"/>
      <c r="BP23" s="296"/>
      <c r="BQ23" s="105"/>
      <c r="BR23" s="300"/>
      <c r="BS23" s="295"/>
      <c r="BT23" s="295"/>
      <c r="BU23" s="295"/>
      <c r="BV23" s="304"/>
      <c r="BW23" s="304"/>
      <c r="BX23" s="304"/>
      <c r="BY23" s="304"/>
      <c r="BZ23" s="303"/>
      <c r="CA23" s="303"/>
      <c r="CB23" s="303"/>
      <c r="CC23" s="117"/>
      <c r="CF23" s="118"/>
      <c r="CG23" s="296"/>
      <c r="CH23" s="296"/>
      <c r="CI23" s="296"/>
      <c r="CJ23" s="296"/>
      <c r="CK23" s="105"/>
      <c r="CL23" s="301"/>
      <c r="CM23" s="106"/>
      <c r="CN23" s="295"/>
      <c r="CO23" s="295"/>
      <c r="CP23" s="295"/>
      <c r="CQ23" s="295"/>
      <c r="CR23" s="295"/>
      <c r="CS23" s="295"/>
      <c r="CT23" s="295"/>
      <c r="CU23" s="295"/>
      <c r="CV23" s="295"/>
      <c r="CW23" s="117"/>
      <c r="CZ23" s="118"/>
      <c r="DA23" s="296"/>
      <c r="DB23" s="296"/>
      <c r="DC23" s="296"/>
      <c r="DD23" s="296"/>
      <c r="DE23" s="105"/>
      <c r="DF23" s="295" t="s">
        <v>733</v>
      </c>
      <c r="DG23" s="295"/>
      <c r="DH23" s="295"/>
      <c r="DI23" s="295"/>
      <c r="DJ23" s="295"/>
      <c r="DK23" s="295"/>
      <c r="DL23" s="295"/>
      <c r="DM23" s="295"/>
      <c r="DN23" s="295"/>
      <c r="DO23" s="295"/>
      <c r="DP23" s="295"/>
      <c r="DQ23" s="117"/>
    </row>
    <row r="24" spans="3:124" ht="12.75" customHeight="1">
      <c r="D24" s="118"/>
      <c r="E24" s="296"/>
      <c r="F24" s="296"/>
      <c r="G24" s="296"/>
      <c r="H24" s="296"/>
      <c r="I24" s="105"/>
      <c r="J24" s="105"/>
      <c r="K24" s="106"/>
      <c r="L24" s="106"/>
      <c r="M24" s="106"/>
      <c r="N24" s="106"/>
      <c r="O24" s="106"/>
      <c r="P24" s="106"/>
      <c r="Q24" s="106"/>
      <c r="R24" s="106"/>
      <c r="S24" s="106"/>
      <c r="T24" s="106"/>
      <c r="U24" s="117"/>
      <c r="X24" s="118"/>
      <c r="Y24" s="296"/>
      <c r="Z24" s="296"/>
      <c r="AA24" s="296"/>
      <c r="AB24" s="296"/>
      <c r="AC24" s="105"/>
      <c r="AD24" s="300"/>
      <c r="AE24" s="295"/>
      <c r="AF24" s="295"/>
      <c r="AG24" s="295"/>
      <c r="AH24" s="295"/>
      <c r="AI24" s="295"/>
      <c r="AJ24" s="295"/>
      <c r="AK24" s="295"/>
      <c r="AL24" s="295"/>
      <c r="AM24" s="295"/>
      <c r="AN24" s="295"/>
      <c r="AO24" s="117"/>
      <c r="AR24" s="118"/>
      <c r="AS24" s="296"/>
      <c r="AT24" s="296"/>
      <c r="AU24" s="296"/>
      <c r="AV24" s="296"/>
      <c r="AW24" s="105"/>
      <c r="AX24" s="105"/>
      <c r="AY24" s="106"/>
      <c r="AZ24" s="106"/>
      <c r="BA24" s="106"/>
      <c r="BB24" s="106"/>
      <c r="BC24" s="106"/>
      <c r="BD24" s="106"/>
      <c r="BE24" s="106"/>
      <c r="BF24" s="106"/>
      <c r="BG24" s="106"/>
      <c r="BH24" s="106"/>
      <c r="BI24" s="117"/>
      <c r="BL24" s="118"/>
      <c r="BM24" s="296"/>
      <c r="BN24" s="296"/>
      <c r="BO24" s="296"/>
      <c r="BP24" s="296"/>
      <c r="BQ24" s="105"/>
      <c r="BR24" s="300"/>
      <c r="BS24" s="295"/>
      <c r="BT24" s="295"/>
      <c r="BU24" s="295"/>
      <c r="BV24" s="304"/>
      <c r="BW24" s="304"/>
      <c r="BX24" s="304"/>
      <c r="BY24" s="304"/>
      <c r="BZ24" s="303"/>
      <c r="CA24" s="303"/>
      <c r="CB24" s="303"/>
      <c r="CC24" s="117"/>
      <c r="CF24" s="118"/>
      <c r="CG24" s="296"/>
      <c r="CH24" s="296"/>
      <c r="CI24" s="296"/>
      <c r="CJ24" s="296"/>
      <c r="CK24" s="105"/>
      <c r="CL24" s="105"/>
      <c r="CM24" s="106"/>
      <c r="CN24" s="106"/>
      <c r="CO24" s="106"/>
      <c r="CP24" s="106"/>
      <c r="CQ24" s="106"/>
      <c r="CR24" s="106"/>
      <c r="CS24" s="106"/>
      <c r="CT24" s="106"/>
      <c r="CU24" s="106"/>
      <c r="CV24" s="106"/>
      <c r="CW24" s="117"/>
      <c r="CZ24" s="118"/>
      <c r="DA24" s="296"/>
      <c r="DB24" s="296"/>
      <c r="DC24" s="296"/>
      <c r="DD24" s="296"/>
      <c r="DE24" s="105"/>
      <c r="DF24" s="295"/>
      <c r="DG24" s="295"/>
      <c r="DH24" s="295"/>
      <c r="DI24" s="295"/>
      <c r="DJ24" s="295"/>
      <c r="DK24" s="295"/>
      <c r="DL24" s="295"/>
      <c r="DM24" s="295"/>
      <c r="DN24" s="295"/>
      <c r="DO24" s="295"/>
      <c r="DP24" s="295"/>
      <c r="DQ24" s="117"/>
    </row>
    <row r="25" spans="3:124" ht="12.75" customHeight="1">
      <c r="D25" s="118"/>
      <c r="E25" s="296"/>
      <c r="F25" s="296"/>
      <c r="G25" s="296"/>
      <c r="H25" s="296"/>
      <c r="I25" s="105"/>
      <c r="J25" s="300" t="s">
        <v>510</v>
      </c>
      <c r="K25" s="295" t="s">
        <v>632</v>
      </c>
      <c r="L25" s="295"/>
      <c r="M25" s="295"/>
      <c r="N25" s="295"/>
      <c r="O25" s="295"/>
      <c r="P25" s="295"/>
      <c r="Q25" s="295"/>
      <c r="R25" s="295"/>
      <c r="S25" s="295"/>
      <c r="T25" s="295"/>
      <c r="U25" s="117"/>
      <c r="X25" s="118"/>
      <c r="Y25" s="296"/>
      <c r="Z25" s="296"/>
      <c r="AA25" s="296"/>
      <c r="AB25" s="296"/>
      <c r="AC25" s="105"/>
      <c r="AD25" s="119"/>
      <c r="AE25" s="108"/>
      <c r="AF25" s="108"/>
      <c r="AG25" s="108"/>
      <c r="AH25" s="108"/>
      <c r="AI25" s="108"/>
      <c r="AJ25" s="108"/>
      <c r="AK25" s="108"/>
      <c r="AL25" s="108"/>
      <c r="AM25" s="108"/>
      <c r="AN25" s="108"/>
      <c r="AO25" s="117"/>
      <c r="AR25" s="118"/>
      <c r="AS25" s="296"/>
      <c r="AT25" s="296"/>
      <c r="AU25" s="296"/>
      <c r="AV25" s="296"/>
      <c r="AW25" s="105"/>
      <c r="AX25" s="300" t="s">
        <v>510</v>
      </c>
      <c r="AY25" s="295" t="s">
        <v>726</v>
      </c>
      <c r="AZ25" s="295"/>
      <c r="BA25" s="295"/>
      <c r="BB25" s="295"/>
      <c r="BC25" s="295"/>
      <c r="BD25" s="295"/>
      <c r="BE25" s="295"/>
      <c r="BF25" s="295"/>
      <c r="BG25" s="295"/>
      <c r="BH25" s="295"/>
      <c r="BI25" s="117"/>
      <c r="BL25" s="118"/>
      <c r="BM25" s="296"/>
      <c r="BN25" s="296"/>
      <c r="BO25" s="296"/>
      <c r="BP25" s="296"/>
      <c r="BQ25" s="105"/>
      <c r="BR25" s="119"/>
      <c r="BS25" s="109"/>
      <c r="BT25" s="109"/>
      <c r="BU25" s="109"/>
      <c r="BV25" s="108"/>
      <c r="BW25" s="108"/>
      <c r="BX25" s="108"/>
      <c r="BY25" s="108"/>
      <c r="BZ25" s="108"/>
      <c r="CA25" s="108"/>
      <c r="CB25" s="108"/>
      <c r="CC25" s="117"/>
      <c r="CF25" s="118"/>
      <c r="CG25" s="296"/>
      <c r="CH25" s="296"/>
      <c r="CI25" s="296"/>
      <c r="CJ25" s="296"/>
      <c r="CK25" s="105"/>
      <c r="CL25" s="300" t="s">
        <v>510</v>
      </c>
      <c r="CM25" s="144"/>
      <c r="CN25" s="297" t="s">
        <v>735</v>
      </c>
      <c r="CO25" s="297"/>
      <c r="CP25" s="297"/>
      <c r="CQ25" s="297"/>
      <c r="CR25" s="297"/>
      <c r="CS25" s="297"/>
      <c r="CT25" s="297"/>
      <c r="CU25" s="297"/>
      <c r="CV25" s="297"/>
      <c r="CW25" s="117"/>
      <c r="CZ25" s="118"/>
      <c r="DA25" s="296"/>
      <c r="DB25" s="296"/>
      <c r="DC25" s="296"/>
      <c r="DD25" s="296"/>
      <c r="DE25" s="105"/>
      <c r="DF25" s="295"/>
      <c r="DG25" s="295"/>
      <c r="DH25" s="295"/>
      <c r="DI25" s="295"/>
      <c r="DJ25" s="295"/>
      <c r="DK25" s="295"/>
      <c r="DL25" s="295"/>
      <c r="DM25" s="295"/>
      <c r="DN25" s="295"/>
      <c r="DO25" s="295"/>
      <c r="DP25" s="295"/>
      <c r="DQ25" s="117"/>
    </row>
    <row r="26" spans="3:124" ht="12.75" customHeight="1">
      <c r="D26" s="118"/>
      <c r="E26" s="296"/>
      <c r="F26" s="296"/>
      <c r="G26" s="296"/>
      <c r="H26" s="296"/>
      <c r="I26" s="105"/>
      <c r="J26" s="301"/>
      <c r="K26" s="295"/>
      <c r="L26" s="295"/>
      <c r="M26" s="295"/>
      <c r="N26" s="295"/>
      <c r="O26" s="295"/>
      <c r="P26" s="295"/>
      <c r="Q26" s="295"/>
      <c r="R26" s="295"/>
      <c r="S26" s="295"/>
      <c r="T26" s="295"/>
      <c r="U26" s="117"/>
      <c r="X26" s="118"/>
      <c r="Y26" s="296"/>
      <c r="Z26" s="296"/>
      <c r="AA26" s="296"/>
      <c r="AB26" s="296"/>
      <c r="AC26" s="105"/>
      <c r="AD26" s="300" t="s">
        <v>510</v>
      </c>
      <c r="AE26" s="297" t="s">
        <v>636</v>
      </c>
      <c r="AF26" s="297"/>
      <c r="AG26" s="297"/>
      <c r="AH26" s="297"/>
      <c r="AI26" s="297"/>
      <c r="AJ26" s="297"/>
      <c r="AK26" s="297"/>
      <c r="AL26" s="297"/>
      <c r="AM26" s="297"/>
      <c r="AN26" s="297"/>
      <c r="AO26" s="117"/>
      <c r="AR26" s="118"/>
      <c r="AS26" s="296"/>
      <c r="AT26" s="296"/>
      <c r="AU26" s="296"/>
      <c r="AV26" s="296"/>
      <c r="AW26" s="105"/>
      <c r="AX26" s="301"/>
      <c r="AY26" s="295"/>
      <c r="AZ26" s="295"/>
      <c r="BA26" s="295"/>
      <c r="BB26" s="295"/>
      <c r="BC26" s="295"/>
      <c r="BD26" s="295"/>
      <c r="BE26" s="295"/>
      <c r="BF26" s="295"/>
      <c r="BG26" s="295"/>
      <c r="BH26" s="295"/>
      <c r="BI26" s="117"/>
      <c r="BL26" s="118"/>
      <c r="BM26" s="296"/>
      <c r="BN26" s="296"/>
      <c r="BO26" s="296"/>
      <c r="BP26" s="296"/>
      <c r="BQ26" s="105"/>
      <c r="BR26" s="300" t="s">
        <v>510</v>
      </c>
      <c r="BS26" s="295" t="s">
        <v>534</v>
      </c>
      <c r="BT26" s="295"/>
      <c r="BU26" s="295"/>
      <c r="BV26" s="302" t="s">
        <v>513</v>
      </c>
      <c r="BW26" s="302"/>
      <c r="BX26" s="302"/>
      <c r="BY26" s="302"/>
      <c r="BZ26" s="302"/>
      <c r="CA26" s="302"/>
      <c r="CB26" s="302"/>
      <c r="CC26" s="117"/>
      <c r="CF26" s="118"/>
      <c r="CG26" s="296"/>
      <c r="CH26" s="296"/>
      <c r="CI26" s="296"/>
      <c r="CJ26" s="296"/>
      <c r="CK26" s="105"/>
      <c r="CL26" s="300"/>
      <c r="CM26" s="205"/>
      <c r="CN26" s="297"/>
      <c r="CO26" s="297"/>
      <c r="CP26" s="297"/>
      <c r="CQ26" s="297"/>
      <c r="CR26" s="297"/>
      <c r="CS26" s="297"/>
      <c r="CT26" s="297"/>
      <c r="CU26" s="297"/>
      <c r="CV26" s="297"/>
      <c r="CW26" s="117"/>
      <c r="CZ26" s="118"/>
      <c r="DA26" s="296"/>
      <c r="DB26" s="296"/>
      <c r="DC26" s="296"/>
      <c r="DD26" s="296"/>
      <c r="DE26" s="105"/>
      <c r="DF26" s="295"/>
      <c r="DG26" s="295"/>
      <c r="DH26" s="295"/>
      <c r="DI26" s="295"/>
      <c r="DJ26" s="295"/>
      <c r="DK26" s="295"/>
      <c r="DL26" s="295"/>
      <c r="DM26" s="295"/>
      <c r="DN26" s="295"/>
      <c r="DO26" s="295"/>
      <c r="DP26" s="295"/>
      <c r="DQ26" s="117"/>
    </row>
    <row r="27" spans="3:124" ht="12.75" customHeight="1">
      <c r="D27" s="118"/>
      <c r="E27" s="296"/>
      <c r="F27" s="296"/>
      <c r="G27" s="296"/>
      <c r="H27" s="296"/>
      <c r="I27" s="105"/>
      <c r="J27" s="301"/>
      <c r="K27" s="295"/>
      <c r="L27" s="295"/>
      <c r="M27" s="295"/>
      <c r="N27" s="295"/>
      <c r="O27" s="295"/>
      <c r="P27" s="295"/>
      <c r="Q27" s="295"/>
      <c r="R27" s="295"/>
      <c r="S27" s="295"/>
      <c r="T27" s="295"/>
      <c r="U27" s="117"/>
      <c r="X27" s="118"/>
      <c r="Y27" s="296"/>
      <c r="Z27" s="296"/>
      <c r="AA27" s="296"/>
      <c r="AB27" s="296"/>
      <c r="AC27" s="105"/>
      <c r="AD27" s="300"/>
      <c r="AE27" s="297"/>
      <c r="AF27" s="297"/>
      <c r="AG27" s="297"/>
      <c r="AH27" s="297"/>
      <c r="AI27" s="297"/>
      <c r="AJ27" s="297"/>
      <c r="AK27" s="297"/>
      <c r="AL27" s="297"/>
      <c r="AM27" s="297"/>
      <c r="AN27" s="297"/>
      <c r="AO27" s="117"/>
      <c r="AR27" s="118"/>
      <c r="AS27" s="296"/>
      <c r="AT27" s="296"/>
      <c r="AU27" s="296"/>
      <c r="AV27" s="296"/>
      <c r="AW27" s="105"/>
      <c r="AX27" s="301"/>
      <c r="AY27" s="295"/>
      <c r="AZ27" s="295"/>
      <c r="BA27" s="295"/>
      <c r="BB27" s="295"/>
      <c r="BC27" s="295"/>
      <c r="BD27" s="295"/>
      <c r="BE27" s="295"/>
      <c r="BF27" s="295"/>
      <c r="BG27" s="295"/>
      <c r="BH27" s="295"/>
      <c r="BI27" s="117"/>
      <c r="BL27" s="118"/>
      <c r="BM27" s="296"/>
      <c r="BN27" s="296"/>
      <c r="BO27" s="296"/>
      <c r="BP27" s="296"/>
      <c r="BQ27" s="105"/>
      <c r="BR27" s="300"/>
      <c r="BS27" s="295"/>
      <c r="BT27" s="295"/>
      <c r="BU27" s="295"/>
      <c r="BV27" s="302"/>
      <c r="BW27" s="302"/>
      <c r="BX27" s="302"/>
      <c r="BY27" s="302"/>
      <c r="BZ27" s="302"/>
      <c r="CA27" s="302"/>
      <c r="CB27" s="302"/>
      <c r="CC27" s="117"/>
      <c r="CF27" s="118"/>
      <c r="CG27" s="296"/>
      <c r="CH27" s="296"/>
      <c r="CI27" s="296"/>
      <c r="CJ27" s="296"/>
      <c r="CK27" s="105"/>
      <c r="CL27" s="300"/>
      <c r="CM27" s="144"/>
      <c r="CN27" s="297"/>
      <c r="CO27" s="297"/>
      <c r="CP27" s="297"/>
      <c r="CQ27" s="297"/>
      <c r="CR27" s="297"/>
      <c r="CS27" s="297"/>
      <c r="CT27" s="297"/>
      <c r="CU27" s="297"/>
      <c r="CV27" s="297"/>
      <c r="CW27" s="117"/>
      <c r="CZ27" s="118"/>
      <c r="DA27" s="296"/>
      <c r="DB27" s="296"/>
      <c r="DC27" s="296"/>
      <c r="DD27" s="296"/>
      <c r="DE27" s="105"/>
      <c r="DF27" s="119"/>
      <c r="DG27" s="273"/>
      <c r="DH27" s="273"/>
      <c r="DI27" s="273"/>
      <c r="DJ27" s="273"/>
      <c r="DK27" s="273"/>
      <c r="DL27" s="273"/>
      <c r="DM27" s="273"/>
      <c r="DN27" s="273"/>
      <c r="DO27" s="273"/>
      <c r="DP27" s="273"/>
      <c r="DQ27" s="117"/>
    </row>
    <row r="28" spans="3:124" ht="12.75" customHeight="1">
      <c r="D28" s="118"/>
      <c r="E28" s="296"/>
      <c r="F28" s="296"/>
      <c r="G28" s="296"/>
      <c r="H28" s="296"/>
      <c r="I28" s="105"/>
      <c r="J28" s="105"/>
      <c r="K28" s="107"/>
      <c r="L28" s="107"/>
      <c r="M28" s="107"/>
      <c r="N28" s="107"/>
      <c r="O28" s="107"/>
      <c r="P28" s="107"/>
      <c r="Q28" s="107"/>
      <c r="R28" s="107"/>
      <c r="S28" s="107"/>
      <c r="T28" s="107"/>
      <c r="U28" s="117"/>
      <c r="X28" s="118"/>
      <c r="Y28" s="296"/>
      <c r="Z28" s="296"/>
      <c r="AA28" s="296"/>
      <c r="AB28" s="296"/>
      <c r="AC28" s="105"/>
      <c r="AD28" s="300"/>
      <c r="AE28" s="297"/>
      <c r="AF28" s="297"/>
      <c r="AG28" s="297"/>
      <c r="AH28" s="297"/>
      <c r="AI28" s="297"/>
      <c r="AJ28" s="297"/>
      <c r="AK28" s="297"/>
      <c r="AL28" s="297"/>
      <c r="AM28" s="297"/>
      <c r="AN28" s="297"/>
      <c r="AO28" s="117"/>
      <c r="AR28" s="118"/>
      <c r="AS28" s="296"/>
      <c r="AT28" s="296"/>
      <c r="AU28" s="296"/>
      <c r="AV28" s="296"/>
      <c r="AW28" s="105"/>
      <c r="AX28" s="105"/>
      <c r="AY28" s="107"/>
      <c r="AZ28" s="107"/>
      <c r="BA28" s="107"/>
      <c r="BB28" s="107"/>
      <c r="BC28" s="107"/>
      <c r="BD28" s="107"/>
      <c r="BE28" s="107"/>
      <c r="BF28" s="107"/>
      <c r="BG28" s="107"/>
      <c r="BH28" s="107"/>
      <c r="BI28" s="117"/>
      <c r="BL28" s="118"/>
      <c r="BM28" s="296"/>
      <c r="BN28" s="296"/>
      <c r="BO28" s="296"/>
      <c r="BP28" s="296"/>
      <c r="BQ28" s="105"/>
      <c r="BR28" s="300"/>
      <c r="BS28" s="295"/>
      <c r="BT28" s="295"/>
      <c r="BU28" s="295"/>
      <c r="BV28" s="302"/>
      <c r="BW28" s="302"/>
      <c r="BX28" s="302"/>
      <c r="BY28" s="302"/>
      <c r="BZ28" s="302"/>
      <c r="CA28" s="302"/>
      <c r="CB28" s="302"/>
      <c r="CC28" s="117"/>
      <c r="CF28" s="118"/>
      <c r="CG28" s="296"/>
      <c r="CH28" s="296"/>
      <c r="CI28" s="296"/>
      <c r="CJ28" s="296"/>
      <c r="CK28" s="105"/>
      <c r="CL28" s="105"/>
      <c r="CM28" s="107"/>
      <c r="CN28" s="107"/>
      <c r="CO28" s="107"/>
      <c r="CP28" s="107"/>
      <c r="CQ28" s="107"/>
      <c r="CR28" s="107"/>
      <c r="CS28" s="107"/>
      <c r="CT28" s="107"/>
      <c r="CU28" s="107"/>
      <c r="CV28" s="107"/>
      <c r="CW28" s="117"/>
      <c r="CZ28" s="118"/>
      <c r="DA28" s="296"/>
      <c r="DB28" s="296"/>
      <c r="DC28" s="296"/>
      <c r="DD28" s="296"/>
      <c r="DE28" s="105"/>
      <c r="DF28" s="305" t="s">
        <v>657</v>
      </c>
      <c r="DG28" s="305"/>
      <c r="DH28" s="305"/>
      <c r="DI28" s="305"/>
      <c r="DJ28" s="305"/>
      <c r="DK28" s="305"/>
      <c r="DL28" s="305"/>
      <c r="DM28" s="305"/>
      <c r="DN28" s="305"/>
      <c r="DO28" s="305"/>
      <c r="DP28" s="305"/>
      <c r="DQ28" s="117"/>
    </row>
    <row r="29" spans="3:124" ht="12.75" customHeight="1">
      <c r="D29" s="118"/>
      <c r="E29" s="296"/>
      <c r="F29" s="296"/>
      <c r="G29" s="296"/>
      <c r="H29" s="296"/>
      <c r="I29" s="105"/>
      <c r="J29" s="300" t="s">
        <v>510</v>
      </c>
      <c r="K29" s="295" t="s">
        <v>633</v>
      </c>
      <c r="L29" s="295"/>
      <c r="M29" s="295"/>
      <c r="N29" s="295"/>
      <c r="O29" s="295"/>
      <c r="P29" s="295"/>
      <c r="Q29" s="295"/>
      <c r="R29" s="295"/>
      <c r="S29" s="295"/>
      <c r="T29" s="295"/>
      <c r="U29" s="117"/>
      <c r="X29" s="118"/>
      <c r="Y29" s="296"/>
      <c r="Z29" s="296"/>
      <c r="AA29" s="296"/>
      <c r="AB29" s="296"/>
      <c r="AC29" s="105"/>
      <c r="AD29" s="300"/>
      <c r="AE29" s="297"/>
      <c r="AF29" s="297"/>
      <c r="AG29" s="297"/>
      <c r="AH29" s="297"/>
      <c r="AI29" s="297"/>
      <c r="AJ29" s="297"/>
      <c r="AK29" s="297"/>
      <c r="AL29" s="297"/>
      <c r="AM29" s="297"/>
      <c r="AN29" s="297"/>
      <c r="AO29" s="117"/>
      <c r="AR29" s="118"/>
      <c r="AS29" s="296"/>
      <c r="AT29" s="296"/>
      <c r="AU29" s="296"/>
      <c r="AV29" s="296"/>
      <c r="AW29" s="105"/>
      <c r="AX29" s="300" t="s">
        <v>510</v>
      </c>
      <c r="AY29" s="295" t="s">
        <v>727</v>
      </c>
      <c r="AZ29" s="295"/>
      <c r="BA29" s="295"/>
      <c r="BB29" s="295"/>
      <c r="BC29" s="295"/>
      <c r="BD29" s="295"/>
      <c r="BE29" s="295"/>
      <c r="BF29" s="295"/>
      <c r="BG29" s="295"/>
      <c r="BH29" s="295"/>
      <c r="BI29" s="117"/>
      <c r="BL29" s="118"/>
      <c r="BM29" s="296"/>
      <c r="BN29" s="296"/>
      <c r="BO29" s="296"/>
      <c r="BP29" s="296"/>
      <c r="BQ29" s="105"/>
      <c r="BR29" s="119"/>
      <c r="BS29" s="109"/>
      <c r="BT29" s="109"/>
      <c r="BU29" s="109"/>
      <c r="BV29" s="108"/>
      <c r="BW29" s="108"/>
      <c r="BX29" s="108"/>
      <c r="BY29" s="108"/>
      <c r="BZ29" s="108"/>
      <c r="CA29" s="108"/>
      <c r="CB29" s="108"/>
      <c r="CC29" s="117"/>
      <c r="CF29" s="118"/>
      <c r="CG29" s="296"/>
      <c r="CH29" s="296"/>
      <c r="CI29" s="296"/>
      <c r="CJ29" s="296"/>
      <c r="CK29" s="105"/>
      <c r="CL29" s="300" t="s">
        <v>510</v>
      </c>
      <c r="CM29" s="121"/>
      <c r="CN29" s="297" t="s">
        <v>639</v>
      </c>
      <c r="CO29" s="297"/>
      <c r="CP29" s="297"/>
      <c r="CQ29" s="297"/>
      <c r="CR29" s="297"/>
      <c r="CS29" s="297"/>
      <c r="CT29" s="297"/>
      <c r="CU29" s="297"/>
      <c r="CV29" s="297"/>
      <c r="CW29" s="117"/>
      <c r="CZ29" s="118"/>
      <c r="DA29" s="296"/>
      <c r="DB29" s="296"/>
      <c r="DC29" s="296"/>
      <c r="DD29" s="296"/>
      <c r="DE29" s="105"/>
      <c r="DF29" s="305"/>
      <c r="DG29" s="305"/>
      <c r="DH29" s="305"/>
      <c r="DI29" s="305"/>
      <c r="DJ29" s="305"/>
      <c r="DK29" s="305"/>
      <c r="DL29" s="305"/>
      <c r="DM29" s="305"/>
      <c r="DN29" s="305"/>
      <c r="DO29" s="305"/>
      <c r="DP29" s="305"/>
      <c r="DQ29" s="117"/>
      <c r="DT29" s="275"/>
    </row>
    <row r="30" spans="3:124" ht="12.75" customHeight="1">
      <c r="D30" s="118"/>
      <c r="E30" s="296"/>
      <c r="F30" s="296"/>
      <c r="G30" s="296"/>
      <c r="H30" s="296"/>
      <c r="I30" s="105"/>
      <c r="J30" s="301"/>
      <c r="K30" s="295"/>
      <c r="L30" s="295"/>
      <c r="M30" s="295"/>
      <c r="N30" s="295"/>
      <c r="O30" s="295"/>
      <c r="P30" s="295"/>
      <c r="Q30" s="295"/>
      <c r="R30" s="295"/>
      <c r="S30" s="295"/>
      <c r="T30" s="295"/>
      <c r="U30" s="117"/>
      <c r="X30" s="118"/>
      <c r="Y30" s="296"/>
      <c r="Z30" s="296"/>
      <c r="AA30" s="296"/>
      <c r="AB30" s="296"/>
      <c r="AC30" s="105"/>
      <c r="AD30" s="300"/>
      <c r="AE30" s="297"/>
      <c r="AF30" s="297"/>
      <c r="AG30" s="297"/>
      <c r="AH30" s="297"/>
      <c r="AI30" s="297"/>
      <c r="AJ30" s="297"/>
      <c r="AK30" s="297"/>
      <c r="AL30" s="297"/>
      <c r="AM30" s="297"/>
      <c r="AN30" s="297"/>
      <c r="AO30" s="117"/>
      <c r="AR30" s="118"/>
      <c r="AS30" s="296"/>
      <c r="AT30" s="296"/>
      <c r="AU30" s="296"/>
      <c r="AV30" s="296"/>
      <c r="AW30" s="105"/>
      <c r="AX30" s="301"/>
      <c r="AY30" s="295"/>
      <c r="AZ30" s="295"/>
      <c r="BA30" s="295"/>
      <c r="BB30" s="295"/>
      <c r="BC30" s="295"/>
      <c r="BD30" s="295"/>
      <c r="BE30" s="295"/>
      <c r="BF30" s="295"/>
      <c r="BG30" s="295"/>
      <c r="BH30" s="295"/>
      <c r="BI30" s="117"/>
      <c r="BL30" s="118"/>
      <c r="BM30" s="296"/>
      <c r="BN30" s="296"/>
      <c r="BO30" s="296"/>
      <c r="BP30" s="296"/>
      <c r="BQ30" s="105"/>
      <c r="BR30" s="300" t="s">
        <v>510</v>
      </c>
      <c r="BS30" s="295" t="s">
        <v>621</v>
      </c>
      <c r="BT30" s="295"/>
      <c r="BU30" s="295"/>
      <c r="BV30" s="295" t="s">
        <v>637</v>
      </c>
      <c r="BW30" s="295"/>
      <c r="BX30" s="295"/>
      <c r="BY30" s="295"/>
      <c r="BZ30" s="295"/>
      <c r="CA30" s="295"/>
      <c r="CB30" s="295"/>
      <c r="CC30" s="117"/>
      <c r="CE30" s="274"/>
      <c r="CF30" s="118"/>
      <c r="CG30" s="296"/>
      <c r="CH30" s="296"/>
      <c r="CI30" s="296"/>
      <c r="CJ30" s="296"/>
      <c r="CK30" s="105"/>
      <c r="CL30" s="300"/>
      <c r="CM30" s="120"/>
      <c r="CN30" s="297"/>
      <c r="CO30" s="297"/>
      <c r="CP30" s="297"/>
      <c r="CQ30" s="297"/>
      <c r="CR30" s="297"/>
      <c r="CS30" s="297"/>
      <c r="CT30" s="297"/>
      <c r="CU30" s="297"/>
      <c r="CV30" s="297"/>
      <c r="CW30" s="117"/>
      <c r="CZ30" s="118"/>
      <c r="DA30" s="296"/>
      <c r="DB30" s="296"/>
      <c r="DC30" s="296"/>
      <c r="DD30" s="296"/>
      <c r="DE30" s="105"/>
      <c r="DF30" s="295" t="s">
        <v>734</v>
      </c>
      <c r="DG30" s="295"/>
      <c r="DH30" s="295"/>
      <c r="DI30" s="295"/>
      <c r="DJ30" s="295"/>
      <c r="DK30" s="295"/>
      <c r="DL30" s="295"/>
      <c r="DM30" s="295"/>
      <c r="DN30" s="295"/>
      <c r="DO30" s="295"/>
      <c r="DP30" s="295"/>
      <c r="DQ30" s="117"/>
    </row>
    <row r="31" spans="3:124" ht="12.75" customHeight="1">
      <c r="D31" s="118"/>
      <c r="E31" s="296"/>
      <c r="F31" s="296"/>
      <c r="G31" s="296"/>
      <c r="H31" s="296"/>
      <c r="I31" s="105"/>
      <c r="J31" s="301"/>
      <c r="K31" s="295"/>
      <c r="L31" s="295"/>
      <c r="M31" s="295"/>
      <c r="N31" s="295"/>
      <c r="O31" s="295"/>
      <c r="P31" s="295"/>
      <c r="Q31" s="295"/>
      <c r="R31" s="295"/>
      <c r="S31" s="295"/>
      <c r="T31" s="295"/>
      <c r="U31" s="117"/>
      <c r="X31" s="118"/>
      <c r="Y31" s="296"/>
      <c r="Z31" s="296"/>
      <c r="AA31" s="296"/>
      <c r="AB31" s="296"/>
      <c r="AC31" s="105"/>
      <c r="AD31" s="119"/>
      <c r="AE31" s="106"/>
      <c r="AF31" s="106"/>
      <c r="AG31" s="106"/>
      <c r="AH31" s="106"/>
      <c r="AI31" s="106"/>
      <c r="AJ31" s="106"/>
      <c r="AK31" s="106"/>
      <c r="AL31" s="106"/>
      <c r="AM31" s="106"/>
      <c r="AN31" s="106"/>
      <c r="AO31" s="117"/>
      <c r="AR31" s="118"/>
      <c r="AS31" s="296"/>
      <c r="AT31" s="296"/>
      <c r="AU31" s="296"/>
      <c r="AV31" s="296"/>
      <c r="AW31" s="105"/>
      <c r="AX31" s="301"/>
      <c r="AY31" s="295"/>
      <c r="AZ31" s="295"/>
      <c r="BA31" s="295"/>
      <c r="BB31" s="295"/>
      <c r="BC31" s="295"/>
      <c r="BD31" s="295"/>
      <c r="BE31" s="295"/>
      <c r="BF31" s="295"/>
      <c r="BG31" s="295"/>
      <c r="BH31" s="295"/>
      <c r="BI31" s="117"/>
      <c r="BL31" s="118"/>
      <c r="BM31" s="296"/>
      <c r="BN31" s="296"/>
      <c r="BO31" s="296"/>
      <c r="BP31" s="296"/>
      <c r="BQ31" s="105"/>
      <c r="BR31" s="300"/>
      <c r="BS31" s="295"/>
      <c r="BT31" s="295"/>
      <c r="BU31" s="295"/>
      <c r="BV31" s="295"/>
      <c r="BW31" s="295"/>
      <c r="BX31" s="295"/>
      <c r="BY31" s="295"/>
      <c r="BZ31" s="295"/>
      <c r="CA31" s="295"/>
      <c r="CB31" s="295"/>
      <c r="CC31" s="117"/>
      <c r="CF31" s="118"/>
      <c r="CG31" s="296"/>
      <c r="CH31" s="296"/>
      <c r="CI31" s="296"/>
      <c r="CJ31" s="296"/>
      <c r="CK31" s="105"/>
      <c r="CL31" s="300"/>
      <c r="CM31" s="121"/>
      <c r="CN31" s="297"/>
      <c r="CO31" s="297"/>
      <c r="CP31" s="297"/>
      <c r="CQ31" s="297"/>
      <c r="CR31" s="297"/>
      <c r="CS31" s="297"/>
      <c r="CT31" s="297"/>
      <c r="CU31" s="297"/>
      <c r="CV31" s="297"/>
      <c r="CW31" s="117"/>
      <c r="CZ31" s="118"/>
      <c r="DA31" s="296"/>
      <c r="DB31" s="296"/>
      <c r="DC31" s="296"/>
      <c r="DD31" s="296"/>
      <c r="DE31" s="105"/>
      <c r="DF31" s="295"/>
      <c r="DG31" s="295"/>
      <c r="DH31" s="295"/>
      <c r="DI31" s="295"/>
      <c r="DJ31" s="295"/>
      <c r="DK31" s="295"/>
      <c r="DL31" s="295"/>
      <c r="DM31" s="295"/>
      <c r="DN31" s="295"/>
      <c r="DO31" s="295"/>
      <c r="DP31" s="295"/>
      <c r="DQ31" s="117"/>
    </row>
    <row r="32" spans="3:124" ht="12.75" customHeight="1">
      <c r="D32" s="118"/>
      <c r="E32" s="296"/>
      <c r="F32" s="296"/>
      <c r="G32" s="296"/>
      <c r="H32" s="296"/>
      <c r="I32" s="105"/>
      <c r="J32" s="105"/>
      <c r="K32" s="107"/>
      <c r="L32" s="107"/>
      <c r="M32" s="107"/>
      <c r="N32" s="107"/>
      <c r="O32" s="107"/>
      <c r="P32" s="107"/>
      <c r="Q32" s="107"/>
      <c r="R32" s="107"/>
      <c r="S32" s="107"/>
      <c r="T32" s="107"/>
      <c r="U32" s="117"/>
      <c r="X32" s="118"/>
      <c r="Y32" s="296"/>
      <c r="Z32" s="296"/>
      <c r="AA32" s="296"/>
      <c r="AB32" s="296"/>
      <c r="AC32" s="105"/>
      <c r="AD32" s="300" t="s">
        <v>510</v>
      </c>
      <c r="AE32" s="295" t="s">
        <v>725</v>
      </c>
      <c r="AF32" s="295"/>
      <c r="AG32" s="295"/>
      <c r="AH32" s="295"/>
      <c r="AI32" s="295"/>
      <c r="AJ32" s="295"/>
      <c r="AK32" s="295"/>
      <c r="AL32" s="295"/>
      <c r="AM32" s="295"/>
      <c r="AN32" s="295"/>
      <c r="AO32" s="117"/>
      <c r="AR32" s="118"/>
      <c r="AS32" s="296"/>
      <c r="AT32" s="296"/>
      <c r="AU32" s="296"/>
      <c r="AV32" s="296"/>
      <c r="AW32" s="105"/>
      <c r="AX32" s="105"/>
      <c r="AY32" s="107"/>
      <c r="AZ32" s="107"/>
      <c r="BA32" s="107"/>
      <c r="BB32" s="107"/>
      <c r="BC32" s="107"/>
      <c r="BD32" s="107"/>
      <c r="BE32" s="107"/>
      <c r="BF32" s="107"/>
      <c r="BG32" s="107"/>
      <c r="BH32" s="107"/>
      <c r="BI32" s="117"/>
      <c r="BL32" s="118"/>
      <c r="BM32" s="296"/>
      <c r="BN32" s="296"/>
      <c r="BO32" s="296"/>
      <c r="BP32" s="296"/>
      <c r="BQ32" s="105"/>
      <c r="BR32" s="300"/>
      <c r="BS32" s="295"/>
      <c r="BT32" s="295"/>
      <c r="BU32" s="295"/>
      <c r="BV32" s="295"/>
      <c r="BW32" s="295"/>
      <c r="BX32" s="295"/>
      <c r="BY32" s="295"/>
      <c r="BZ32" s="295"/>
      <c r="CA32" s="295"/>
      <c r="CB32" s="295"/>
      <c r="CC32" s="117"/>
      <c r="CF32" s="118"/>
      <c r="CG32" s="296"/>
      <c r="CH32" s="296"/>
      <c r="CI32" s="296"/>
      <c r="CJ32" s="296"/>
      <c r="CK32" s="105"/>
      <c r="CL32" s="105"/>
      <c r="CM32" s="107"/>
      <c r="CN32" s="107"/>
      <c r="CO32" s="107"/>
      <c r="CP32" s="107"/>
      <c r="CQ32" s="107"/>
      <c r="CR32" s="107"/>
      <c r="CS32" s="107"/>
      <c r="CT32" s="107"/>
      <c r="CU32" s="107"/>
      <c r="CV32" s="107"/>
      <c r="CW32" s="117"/>
      <c r="CZ32" s="118"/>
      <c r="DA32" s="296"/>
      <c r="DB32" s="296"/>
      <c r="DC32" s="296"/>
      <c r="DD32" s="296"/>
      <c r="DE32" s="105"/>
      <c r="DF32" s="295"/>
      <c r="DG32" s="295"/>
      <c r="DH32" s="295"/>
      <c r="DI32" s="295"/>
      <c r="DJ32" s="295"/>
      <c r="DK32" s="295"/>
      <c r="DL32" s="295"/>
      <c r="DM32" s="295"/>
      <c r="DN32" s="295"/>
      <c r="DO32" s="295"/>
      <c r="DP32" s="295"/>
      <c r="DQ32" s="117"/>
    </row>
    <row r="33" spans="1:124" ht="12.75" customHeight="1">
      <c r="D33" s="118"/>
      <c r="E33" s="296"/>
      <c r="F33" s="296"/>
      <c r="G33" s="296"/>
      <c r="H33" s="296"/>
      <c r="I33" s="105"/>
      <c r="J33" s="300" t="s">
        <v>510</v>
      </c>
      <c r="K33" s="297" t="s">
        <v>634</v>
      </c>
      <c r="L33" s="297"/>
      <c r="M33" s="297"/>
      <c r="N33" s="297"/>
      <c r="O33" s="297"/>
      <c r="P33" s="297"/>
      <c r="Q33" s="297"/>
      <c r="R33" s="297"/>
      <c r="S33" s="297"/>
      <c r="T33" s="297"/>
      <c r="U33" s="117"/>
      <c r="X33" s="118"/>
      <c r="Y33" s="296"/>
      <c r="Z33" s="296"/>
      <c r="AA33" s="296"/>
      <c r="AB33" s="296"/>
      <c r="AC33" s="105"/>
      <c r="AD33" s="300"/>
      <c r="AE33" s="295"/>
      <c r="AF33" s="295"/>
      <c r="AG33" s="295"/>
      <c r="AH33" s="295"/>
      <c r="AI33" s="295"/>
      <c r="AJ33" s="295"/>
      <c r="AK33" s="295"/>
      <c r="AL33" s="295"/>
      <c r="AM33" s="295"/>
      <c r="AN33" s="295"/>
      <c r="AO33" s="117"/>
      <c r="AR33" s="118"/>
      <c r="AS33" s="296"/>
      <c r="AT33" s="296"/>
      <c r="AU33" s="296"/>
      <c r="AV33" s="296"/>
      <c r="AW33" s="105"/>
      <c r="AX33" s="300" t="s">
        <v>510</v>
      </c>
      <c r="AY33" s="295" t="s">
        <v>728</v>
      </c>
      <c r="AZ33" s="295"/>
      <c r="BA33" s="295"/>
      <c r="BB33" s="295"/>
      <c r="BC33" s="295"/>
      <c r="BD33" s="295"/>
      <c r="BE33" s="295"/>
      <c r="BF33" s="295"/>
      <c r="BG33" s="295"/>
      <c r="BH33" s="295"/>
      <c r="BI33" s="117"/>
      <c r="BL33" s="118"/>
      <c r="BM33" s="296"/>
      <c r="BN33" s="296"/>
      <c r="BO33" s="296"/>
      <c r="BP33" s="296"/>
      <c r="BQ33" s="105"/>
      <c r="BR33" s="300"/>
      <c r="BS33" s="295"/>
      <c r="BT33" s="295"/>
      <c r="BU33" s="295"/>
      <c r="BV33" s="295"/>
      <c r="BW33" s="295"/>
      <c r="BX33" s="295"/>
      <c r="BY33" s="295"/>
      <c r="BZ33" s="295"/>
      <c r="CA33" s="295"/>
      <c r="CB33" s="295"/>
      <c r="CC33" s="117"/>
      <c r="CF33" s="118"/>
      <c r="CG33" s="296"/>
      <c r="CH33" s="296"/>
      <c r="CI33" s="296"/>
      <c r="CJ33" s="296"/>
      <c r="CK33" s="105"/>
      <c r="CL33" s="300" t="s">
        <v>510</v>
      </c>
      <c r="CM33" s="306"/>
      <c r="CN33" s="295" t="s">
        <v>729</v>
      </c>
      <c r="CO33" s="295"/>
      <c r="CP33" s="295"/>
      <c r="CQ33" s="295"/>
      <c r="CR33" s="295"/>
      <c r="CS33" s="295"/>
      <c r="CT33" s="295"/>
      <c r="CU33" s="295"/>
      <c r="CV33" s="295"/>
      <c r="CW33" s="117"/>
      <c r="CZ33" s="118"/>
      <c r="DA33" s="296"/>
      <c r="DB33" s="296"/>
      <c r="DC33" s="296"/>
      <c r="DD33" s="296"/>
      <c r="DE33" s="105"/>
      <c r="DF33" s="119"/>
      <c r="DG33" s="108"/>
      <c r="DH33" s="108"/>
      <c r="DI33" s="108"/>
      <c r="DJ33" s="108"/>
      <c r="DK33" s="108"/>
      <c r="DL33" s="108"/>
      <c r="DM33" s="108"/>
      <c r="DN33" s="108"/>
      <c r="DO33" s="108"/>
      <c r="DP33" s="108"/>
      <c r="DQ33" s="117"/>
    </row>
    <row r="34" spans="1:124" ht="12" customHeight="1">
      <c r="D34" s="118"/>
      <c r="E34" s="296"/>
      <c r="F34" s="296"/>
      <c r="G34" s="296"/>
      <c r="H34" s="296"/>
      <c r="I34" s="105"/>
      <c r="J34" s="301"/>
      <c r="K34" s="297"/>
      <c r="L34" s="297"/>
      <c r="M34" s="297"/>
      <c r="N34" s="297"/>
      <c r="O34" s="297"/>
      <c r="P34" s="297"/>
      <c r="Q34" s="297"/>
      <c r="R34" s="297"/>
      <c r="S34" s="297"/>
      <c r="T34" s="297"/>
      <c r="U34" s="117"/>
      <c r="X34" s="118"/>
      <c r="Y34" s="296"/>
      <c r="Z34" s="296"/>
      <c r="AA34" s="296"/>
      <c r="AB34" s="296"/>
      <c r="AC34" s="105"/>
      <c r="AD34" s="300"/>
      <c r="AE34" s="295"/>
      <c r="AF34" s="295"/>
      <c r="AG34" s="295"/>
      <c r="AH34" s="295"/>
      <c r="AI34" s="295"/>
      <c r="AJ34" s="295"/>
      <c r="AK34" s="295"/>
      <c r="AL34" s="295"/>
      <c r="AM34" s="295"/>
      <c r="AN34" s="295"/>
      <c r="AO34" s="117"/>
      <c r="AR34" s="118"/>
      <c r="AS34" s="296"/>
      <c r="AT34" s="296"/>
      <c r="AU34" s="296"/>
      <c r="AV34" s="296"/>
      <c r="AW34" s="105"/>
      <c r="AX34" s="301"/>
      <c r="AY34" s="295"/>
      <c r="AZ34" s="295"/>
      <c r="BA34" s="295"/>
      <c r="BB34" s="295"/>
      <c r="BC34" s="295"/>
      <c r="BD34" s="295"/>
      <c r="BE34" s="295"/>
      <c r="BF34" s="295"/>
      <c r="BG34" s="295"/>
      <c r="BH34" s="295"/>
      <c r="BI34" s="117"/>
      <c r="BL34" s="118"/>
      <c r="BM34" s="296"/>
      <c r="BN34" s="296"/>
      <c r="BO34" s="296"/>
      <c r="BP34" s="296"/>
      <c r="BQ34" s="105"/>
      <c r="BR34" s="300"/>
      <c r="BS34" s="295"/>
      <c r="BT34" s="295"/>
      <c r="BU34" s="295"/>
      <c r="BV34" s="295"/>
      <c r="BW34" s="295"/>
      <c r="BX34" s="295"/>
      <c r="BY34" s="295"/>
      <c r="BZ34" s="295"/>
      <c r="CA34" s="295"/>
      <c r="CB34" s="295"/>
      <c r="CC34" s="117"/>
      <c r="CF34" s="118"/>
      <c r="CG34" s="296"/>
      <c r="CH34" s="296"/>
      <c r="CI34" s="296"/>
      <c r="CJ34" s="296"/>
      <c r="CK34" s="105"/>
      <c r="CL34" s="301"/>
      <c r="CM34" s="306"/>
      <c r="CN34" s="295"/>
      <c r="CO34" s="295"/>
      <c r="CP34" s="295"/>
      <c r="CQ34" s="295"/>
      <c r="CR34" s="295"/>
      <c r="CS34" s="295"/>
      <c r="CT34" s="295"/>
      <c r="CU34" s="295"/>
      <c r="CV34" s="295"/>
      <c r="CW34" s="117"/>
      <c r="CZ34" s="118"/>
      <c r="DA34" s="296"/>
      <c r="DB34" s="296"/>
      <c r="DC34" s="296"/>
      <c r="DD34" s="296"/>
      <c r="DE34" s="105"/>
      <c r="DF34" s="305" t="s">
        <v>658</v>
      </c>
      <c r="DG34" s="305"/>
      <c r="DH34" s="305"/>
      <c r="DI34" s="305"/>
      <c r="DJ34" s="305"/>
      <c r="DK34" s="305"/>
      <c r="DL34" s="305"/>
      <c r="DM34" s="305"/>
      <c r="DN34" s="305"/>
      <c r="DO34" s="305"/>
      <c r="DP34" s="305"/>
      <c r="DQ34" s="117"/>
    </row>
    <row r="35" spans="1:124" ht="12" customHeight="1">
      <c r="D35" s="118"/>
      <c r="E35" s="105"/>
      <c r="F35" s="105"/>
      <c r="G35" s="105"/>
      <c r="H35" s="105"/>
      <c r="I35" s="105"/>
      <c r="J35" s="301"/>
      <c r="K35" s="297"/>
      <c r="L35" s="297"/>
      <c r="M35" s="297"/>
      <c r="N35" s="297"/>
      <c r="O35" s="297"/>
      <c r="P35" s="297"/>
      <c r="Q35" s="297"/>
      <c r="R35" s="297"/>
      <c r="S35" s="297"/>
      <c r="T35" s="297"/>
      <c r="U35" s="117"/>
      <c r="X35" s="118"/>
      <c r="Y35" s="105"/>
      <c r="Z35" s="105"/>
      <c r="AA35" s="105"/>
      <c r="AB35" s="105"/>
      <c r="AC35" s="105"/>
      <c r="AD35" s="300"/>
      <c r="AE35" s="295"/>
      <c r="AF35" s="295"/>
      <c r="AG35" s="295"/>
      <c r="AH35" s="295"/>
      <c r="AI35" s="295"/>
      <c r="AJ35" s="295"/>
      <c r="AK35" s="295"/>
      <c r="AL35" s="295"/>
      <c r="AM35" s="295"/>
      <c r="AN35" s="295"/>
      <c r="AO35" s="117"/>
      <c r="AR35" s="118"/>
      <c r="AS35" s="105"/>
      <c r="AT35" s="105"/>
      <c r="AU35" s="105"/>
      <c r="AV35" s="105"/>
      <c r="AW35" s="105"/>
      <c r="AX35" s="301"/>
      <c r="AY35" s="295"/>
      <c r="AZ35" s="295"/>
      <c r="BA35" s="295"/>
      <c r="BB35" s="295"/>
      <c r="BC35" s="295"/>
      <c r="BD35" s="295"/>
      <c r="BE35" s="295"/>
      <c r="BF35" s="295"/>
      <c r="BG35" s="295"/>
      <c r="BH35" s="295"/>
      <c r="BI35" s="117"/>
      <c r="BL35" s="118"/>
      <c r="BM35" s="105"/>
      <c r="BN35" s="105"/>
      <c r="BO35" s="105"/>
      <c r="BP35" s="105"/>
      <c r="BQ35" s="105"/>
      <c r="BR35" s="300"/>
      <c r="BS35" s="295"/>
      <c r="BT35" s="295"/>
      <c r="BU35" s="295"/>
      <c r="BV35" s="295"/>
      <c r="BW35" s="295"/>
      <c r="BX35" s="295"/>
      <c r="BY35" s="295"/>
      <c r="BZ35" s="295"/>
      <c r="CA35" s="295"/>
      <c r="CB35" s="295"/>
      <c r="CC35" s="117"/>
      <c r="CF35" s="118"/>
      <c r="CG35" s="105"/>
      <c r="CH35" s="105"/>
      <c r="CI35" s="105"/>
      <c r="CJ35" s="105"/>
      <c r="CK35" s="105"/>
      <c r="CL35" s="301"/>
      <c r="CM35" s="306"/>
      <c r="CN35" s="295"/>
      <c r="CO35" s="295"/>
      <c r="CP35" s="295"/>
      <c r="CQ35" s="295"/>
      <c r="CR35" s="295"/>
      <c r="CS35" s="295"/>
      <c r="CT35" s="295"/>
      <c r="CU35" s="295"/>
      <c r="CV35" s="295"/>
      <c r="CW35" s="117"/>
      <c r="CZ35" s="118"/>
      <c r="DA35" s="105"/>
      <c r="DB35" s="105"/>
      <c r="DC35" s="105"/>
      <c r="DD35" s="105"/>
      <c r="DE35" s="105"/>
      <c r="DF35" s="305"/>
      <c r="DG35" s="305"/>
      <c r="DH35" s="305"/>
      <c r="DI35" s="305"/>
      <c r="DJ35" s="305"/>
      <c r="DK35" s="305"/>
      <c r="DL35" s="305"/>
      <c r="DM35" s="305"/>
      <c r="DN35" s="305"/>
      <c r="DO35" s="305"/>
      <c r="DP35" s="305"/>
      <c r="DQ35" s="117"/>
    </row>
    <row r="36" spans="1:124" ht="12" customHeight="1">
      <c r="D36" s="118"/>
      <c r="E36" s="100"/>
      <c r="F36" s="100"/>
      <c r="G36" s="100"/>
      <c r="H36" s="100"/>
      <c r="I36" s="100"/>
      <c r="J36" s="100"/>
      <c r="K36" s="100"/>
      <c r="L36" s="100"/>
      <c r="M36" s="100"/>
      <c r="N36" s="100"/>
      <c r="O36" s="100"/>
      <c r="P36" s="100"/>
      <c r="Q36" s="100"/>
      <c r="R36" s="100"/>
      <c r="S36" s="100"/>
      <c r="T36" s="100"/>
      <c r="U36" s="117"/>
      <c r="X36" s="118"/>
      <c r="Y36" s="100"/>
      <c r="Z36" s="100"/>
      <c r="AA36" s="100"/>
      <c r="AB36" s="100"/>
      <c r="AC36" s="100"/>
      <c r="AD36" s="100"/>
      <c r="AE36" s="100"/>
      <c r="AF36" s="100"/>
      <c r="AG36" s="100"/>
      <c r="AH36" s="100"/>
      <c r="AI36" s="100"/>
      <c r="AJ36" s="100"/>
      <c r="AK36" s="100"/>
      <c r="AL36" s="100"/>
      <c r="AM36" s="100"/>
      <c r="AN36" s="100"/>
      <c r="AO36" s="117"/>
      <c r="AR36" s="118"/>
      <c r="AS36" s="100"/>
      <c r="AT36" s="100"/>
      <c r="AU36" s="100"/>
      <c r="AV36" s="100"/>
      <c r="AW36" s="100"/>
      <c r="AX36" s="100"/>
      <c r="AY36" s="100"/>
      <c r="AZ36" s="100"/>
      <c r="BA36" s="100"/>
      <c r="BB36" s="100"/>
      <c r="BC36" s="100"/>
      <c r="BD36" s="100"/>
      <c r="BE36" s="100"/>
      <c r="BF36" s="100"/>
      <c r="BG36" s="100"/>
      <c r="BH36" s="100"/>
      <c r="BI36" s="117"/>
      <c r="BL36" s="118"/>
      <c r="BM36" s="100"/>
      <c r="BN36" s="100"/>
      <c r="BO36" s="100"/>
      <c r="BP36" s="100"/>
      <c r="BQ36" s="100"/>
      <c r="BR36" s="100"/>
      <c r="BS36" s="108"/>
      <c r="BT36" s="108"/>
      <c r="BU36" s="108"/>
      <c r="BV36" s="100"/>
      <c r="BW36" s="100"/>
      <c r="BX36" s="100"/>
      <c r="BY36" s="100"/>
      <c r="BZ36" s="100"/>
      <c r="CA36" s="100"/>
      <c r="CB36" s="100"/>
      <c r="CC36" s="117"/>
      <c r="CF36" s="118"/>
      <c r="CG36" s="100"/>
      <c r="CH36" s="100"/>
      <c r="CI36" s="100"/>
      <c r="CJ36" s="100"/>
      <c r="CK36" s="100"/>
      <c r="CL36" s="100"/>
      <c r="CM36" s="108"/>
      <c r="CN36" s="108"/>
      <c r="CO36" s="108"/>
      <c r="CP36" s="100"/>
      <c r="CQ36" s="100"/>
      <c r="CR36" s="100"/>
      <c r="CS36" s="100"/>
      <c r="CT36" s="100"/>
      <c r="CU36" s="100"/>
      <c r="CV36" s="100"/>
      <c r="CW36" s="117"/>
      <c r="CZ36" s="118"/>
      <c r="DA36" s="100"/>
      <c r="DB36" s="100"/>
      <c r="DC36" s="100"/>
      <c r="DD36" s="100"/>
      <c r="DE36" s="100"/>
      <c r="DF36" s="295" t="s">
        <v>730</v>
      </c>
      <c r="DG36" s="295"/>
      <c r="DH36" s="295"/>
      <c r="DI36" s="295"/>
      <c r="DJ36" s="295"/>
      <c r="DK36" s="295"/>
      <c r="DL36" s="295"/>
      <c r="DM36" s="295"/>
      <c r="DN36" s="295"/>
      <c r="DO36" s="295"/>
      <c r="DP36" s="295"/>
      <c r="DQ36" s="117"/>
    </row>
    <row r="37" spans="1:124" ht="12" customHeight="1">
      <c r="D37" s="118"/>
      <c r="E37" s="100"/>
      <c r="F37" s="100"/>
      <c r="G37" s="100"/>
      <c r="H37" s="100"/>
      <c r="I37" s="100"/>
      <c r="J37" s="100"/>
      <c r="K37" s="100"/>
      <c r="L37" s="100"/>
      <c r="M37" s="100"/>
      <c r="N37" s="100"/>
      <c r="O37" s="100"/>
      <c r="P37" s="100"/>
      <c r="Q37" s="100"/>
      <c r="R37" s="100"/>
      <c r="S37" s="100"/>
      <c r="T37" s="100"/>
      <c r="U37" s="117"/>
      <c r="X37" s="118"/>
      <c r="Y37" s="100"/>
      <c r="Z37" s="100"/>
      <c r="AA37" s="100"/>
      <c r="AB37" s="100"/>
      <c r="AC37" s="100"/>
      <c r="AD37" s="100"/>
      <c r="AE37" s="100"/>
      <c r="AF37" s="100"/>
      <c r="AG37" s="100"/>
      <c r="AH37" s="100"/>
      <c r="AI37" s="100"/>
      <c r="AJ37" s="100"/>
      <c r="AK37" s="100"/>
      <c r="AL37" s="100"/>
      <c r="AM37" s="100"/>
      <c r="AN37" s="100"/>
      <c r="AO37" s="117"/>
      <c r="AR37" s="118"/>
      <c r="AS37" s="100"/>
      <c r="AT37" s="100"/>
      <c r="AU37" s="100"/>
      <c r="AV37" s="100"/>
      <c r="AW37" s="100"/>
      <c r="AX37" s="100"/>
      <c r="AY37" s="100"/>
      <c r="AZ37" s="100"/>
      <c r="BA37" s="100"/>
      <c r="BB37" s="100"/>
      <c r="BC37" s="100"/>
      <c r="BD37" s="100"/>
      <c r="BE37" s="100"/>
      <c r="BF37" s="100"/>
      <c r="BG37" s="100"/>
      <c r="BH37" s="100"/>
      <c r="BI37" s="117"/>
      <c r="BL37" s="118"/>
      <c r="BM37" s="100"/>
      <c r="BN37" s="100"/>
      <c r="BO37" s="100"/>
      <c r="BP37" s="100"/>
      <c r="BQ37" s="100"/>
      <c r="BR37" s="100"/>
      <c r="BS37" s="100"/>
      <c r="BT37" s="100"/>
      <c r="BU37" s="100"/>
      <c r="BV37" s="100"/>
      <c r="BW37" s="100"/>
      <c r="BX37" s="100"/>
      <c r="BY37" s="100"/>
      <c r="BZ37" s="100"/>
      <c r="CA37" s="100"/>
      <c r="CB37" s="100"/>
      <c r="CC37" s="117"/>
      <c r="CF37" s="118"/>
      <c r="CG37" s="100"/>
      <c r="CH37" s="100"/>
      <c r="CI37" s="100"/>
      <c r="CJ37" s="100"/>
      <c r="CK37" s="100"/>
      <c r="CL37" s="100"/>
      <c r="CM37" s="100"/>
      <c r="CN37" s="100"/>
      <c r="CO37" s="100"/>
      <c r="CP37" s="100"/>
      <c r="CQ37" s="100"/>
      <c r="CR37" s="100"/>
      <c r="CS37" s="100"/>
      <c r="CT37" s="100"/>
      <c r="CU37" s="100"/>
      <c r="CV37" s="100"/>
      <c r="CW37" s="117"/>
      <c r="CZ37" s="118"/>
      <c r="DA37" s="100"/>
      <c r="DB37" s="100"/>
      <c r="DC37" s="100"/>
      <c r="DD37" s="100"/>
      <c r="DE37" s="100"/>
      <c r="DF37" s="295"/>
      <c r="DG37" s="295"/>
      <c r="DH37" s="295"/>
      <c r="DI37" s="295"/>
      <c r="DJ37" s="295"/>
      <c r="DK37" s="295"/>
      <c r="DL37" s="295"/>
      <c r="DM37" s="295"/>
      <c r="DN37" s="295"/>
      <c r="DO37" s="295"/>
      <c r="DP37" s="295"/>
      <c r="DQ37" s="117"/>
    </row>
    <row r="38" spans="1:124" ht="12" customHeight="1">
      <c r="D38" s="118"/>
      <c r="E38" s="100"/>
      <c r="F38" s="100"/>
      <c r="G38" s="100"/>
      <c r="H38" s="100"/>
      <c r="I38" s="100"/>
      <c r="J38" s="100"/>
      <c r="K38" s="100"/>
      <c r="L38" s="100"/>
      <c r="M38" s="100"/>
      <c r="N38" s="100"/>
      <c r="O38" s="100"/>
      <c r="P38" s="100"/>
      <c r="Q38" s="100"/>
      <c r="R38" s="100"/>
      <c r="S38" s="100"/>
      <c r="T38" s="100"/>
      <c r="U38" s="117"/>
      <c r="X38" s="118"/>
      <c r="Y38" s="100"/>
      <c r="Z38" s="100"/>
      <c r="AA38" s="100"/>
      <c r="AB38" s="100"/>
      <c r="AC38" s="100"/>
      <c r="AD38" s="100"/>
      <c r="AE38" s="100"/>
      <c r="AF38" s="100"/>
      <c r="AG38" s="100"/>
      <c r="AH38" s="100"/>
      <c r="AI38" s="100"/>
      <c r="AJ38" s="100"/>
      <c r="AK38" s="100"/>
      <c r="AL38" s="100"/>
      <c r="AM38" s="100"/>
      <c r="AN38" s="100"/>
      <c r="AO38" s="117"/>
      <c r="AR38" s="118"/>
      <c r="AS38" s="100"/>
      <c r="AT38" s="100"/>
      <c r="AU38" s="100"/>
      <c r="AV38" s="100"/>
      <c r="AW38" s="100"/>
      <c r="AX38" s="100"/>
      <c r="AY38" s="100"/>
      <c r="AZ38" s="100"/>
      <c r="BA38" s="100"/>
      <c r="BB38" s="100"/>
      <c r="BC38" s="100"/>
      <c r="BD38" s="100"/>
      <c r="BE38" s="100"/>
      <c r="BF38" s="100"/>
      <c r="BG38" s="100"/>
      <c r="BH38" s="100"/>
      <c r="BI38" s="117"/>
      <c r="BL38" s="118"/>
      <c r="BM38" s="100"/>
      <c r="BN38" s="100"/>
      <c r="BO38" s="100"/>
      <c r="BP38" s="100"/>
      <c r="BQ38" s="100"/>
      <c r="BR38" s="100"/>
      <c r="BS38" s="100"/>
      <c r="BT38" s="100"/>
      <c r="BU38" s="100"/>
      <c r="BV38" s="100"/>
      <c r="BW38" s="100"/>
      <c r="BX38" s="100"/>
      <c r="BY38" s="100"/>
      <c r="BZ38" s="100"/>
      <c r="CA38" s="100"/>
      <c r="CB38" s="100"/>
      <c r="CC38" s="117"/>
      <c r="CF38" s="118"/>
      <c r="CG38" s="100"/>
      <c r="CH38" s="100"/>
      <c r="CI38" s="100"/>
      <c r="CJ38" s="100"/>
      <c r="CK38" s="100"/>
      <c r="CL38" s="100"/>
      <c r="CM38" s="100"/>
      <c r="CN38" s="100"/>
      <c r="CO38" s="100"/>
      <c r="CP38" s="100"/>
      <c r="CQ38" s="100"/>
      <c r="CR38" s="100"/>
      <c r="CS38" s="100"/>
      <c r="CT38" s="100"/>
      <c r="CU38" s="100"/>
      <c r="CV38" s="100"/>
      <c r="CW38" s="117"/>
      <c r="CZ38" s="118"/>
      <c r="DA38" s="100"/>
      <c r="DB38" s="100"/>
      <c r="DC38" s="100"/>
      <c r="DD38" s="100"/>
      <c r="DE38" s="100"/>
      <c r="DF38" s="295"/>
      <c r="DG38" s="295"/>
      <c r="DH38" s="295"/>
      <c r="DI38" s="295"/>
      <c r="DJ38" s="295"/>
      <c r="DK38" s="295"/>
      <c r="DL38" s="295"/>
      <c r="DM38" s="295"/>
      <c r="DN38" s="295"/>
      <c r="DO38" s="295"/>
      <c r="DP38" s="295"/>
      <c r="DQ38" s="117"/>
    </row>
    <row r="39" spans="1:124">
      <c r="D39" s="118"/>
      <c r="E39" s="100"/>
      <c r="F39" s="100"/>
      <c r="G39" s="100"/>
      <c r="H39" s="100"/>
      <c r="I39" s="100"/>
      <c r="J39" s="100"/>
      <c r="K39" s="100"/>
      <c r="L39" s="100"/>
      <c r="M39" s="100"/>
      <c r="N39" s="100"/>
      <c r="O39" s="100"/>
      <c r="P39" s="100"/>
      <c r="Q39" s="100"/>
      <c r="R39" s="100"/>
      <c r="S39" s="100"/>
      <c r="T39" s="100"/>
      <c r="U39" s="117"/>
      <c r="X39" s="118"/>
      <c r="Y39" s="100"/>
      <c r="Z39" s="100"/>
      <c r="AA39" s="100"/>
      <c r="AB39" s="100"/>
      <c r="AC39" s="100"/>
      <c r="AD39" s="100"/>
      <c r="AE39" s="100"/>
      <c r="AF39" s="100"/>
      <c r="AG39" s="100"/>
      <c r="AH39" s="100"/>
      <c r="AI39" s="100"/>
      <c r="AJ39" s="100"/>
      <c r="AK39" s="100"/>
      <c r="AL39" s="100"/>
      <c r="AM39" s="100"/>
      <c r="AN39" s="100"/>
      <c r="AO39" s="117"/>
      <c r="AR39" s="118"/>
      <c r="AS39" s="100"/>
      <c r="AT39" s="100"/>
      <c r="AU39" s="100"/>
      <c r="AV39" s="100"/>
      <c r="AW39" s="100"/>
      <c r="AX39" s="100"/>
      <c r="AY39" s="100"/>
      <c r="AZ39" s="100"/>
      <c r="BA39" s="100"/>
      <c r="BB39" s="100"/>
      <c r="BC39" s="100"/>
      <c r="BD39" s="100"/>
      <c r="BE39" s="100"/>
      <c r="BF39" s="100"/>
      <c r="BG39" s="100"/>
      <c r="BH39" s="100"/>
      <c r="BI39" s="117"/>
      <c r="BL39" s="118"/>
      <c r="BM39" s="100"/>
      <c r="BN39" s="100"/>
      <c r="BO39" s="100"/>
      <c r="BP39" s="100"/>
      <c r="BQ39" s="100"/>
      <c r="BR39" s="100"/>
      <c r="BS39" s="100"/>
      <c r="BT39" s="100"/>
      <c r="BU39" s="100"/>
      <c r="BV39" s="100"/>
      <c r="BW39" s="100"/>
      <c r="BX39" s="100"/>
      <c r="BY39" s="100"/>
      <c r="BZ39" s="100"/>
      <c r="CA39" s="100"/>
      <c r="CB39" s="100"/>
      <c r="CC39" s="117"/>
      <c r="CF39" s="118"/>
      <c r="CG39" s="100"/>
      <c r="CH39" s="100"/>
      <c r="CI39" s="100"/>
      <c r="CJ39" s="100"/>
      <c r="CK39" s="100"/>
      <c r="CL39" s="100"/>
      <c r="CM39" s="100"/>
      <c r="CN39" s="100"/>
      <c r="CO39" s="100"/>
      <c r="CP39" s="100"/>
      <c r="CQ39" s="100"/>
      <c r="CR39" s="100"/>
      <c r="CS39" s="100"/>
      <c r="CT39" s="100"/>
      <c r="CU39" s="100"/>
      <c r="CV39" s="100"/>
      <c r="CW39" s="117"/>
      <c r="CZ39" s="118"/>
      <c r="DA39" s="100"/>
      <c r="DB39" s="100"/>
      <c r="DC39" s="100"/>
      <c r="DD39" s="100"/>
      <c r="DE39" s="100"/>
      <c r="DF39" s="100"/>
      <c r="DG39" s="100"/>
      <c r="DH39" s="100"/>
      <c r="DI39" s="100"/>
      <c r="DJ39" s="100"/>
      <c r="DK39" s="100"/>
      <c r="DL39" s="100"/>
      <c r="DM39" s="100"/>
      <c r="DN39" s="100"/>
      <c r="DO39" s="100"/>
      <c r="DP39" s="100"/>
      <c r="DQ39" s="117"/>
    </row>
    <row r="40" spans="1:124" ht="12.75" thickBot="1">
      <c r="D40" s="122"/>
      <c r="E40" s="123"/>
      <c r="F40" s="123"/>
      <c r="G40" s="123"/>
      <c r="H40" s="123"/>
      <c r="I40" s="123"/>
      <c r="J40" s="123"/>
      <c r="K40" s="123"/>
      <c r="L40" s="123"/>
      <c r="M40" s="123"/>
      <c r="N40" s="123"/>
      <c r="O40" s="123"/>
      <c r="P40" s="123"/>
      <c r="Q40" s="123"/>
      <c r="R40" s="123"/>
      <c r="S40" s="123"/>
      <c r="T40" s="123"/>
      <c r="U40" s="124"/>
      <c r="X40" s="122"/>
      <c r="Y40" s="123"/>
      <c r="Z40" s="123"/>
      <c r="AA40" s="123"/>
      <c r="AB40" s="123"/>
      <c r="AC40" s="123"/>
      <c r="AD40" s="123"/>
      <c r="AE40" s="123"/>
      <c r="AF40" s="123"/>
      <c r="AG40" s="123"/>
      <c r="AH40" s="123"/>
      <c r="AI40" s="123"/>
      <c r="AJ40" s="123"/>
      <c r="AK40" s="123"/>
      <c r="AL40" s="123"/>
      <c r="AM40" s="123"/>
      <c r="AN40" s="123"/>
      <c r="AO40" s="124"/>
      <c r="AR40" s="122"/>
      <c r="AS40" s="123"/>
      <c r="AT40" s="123"/>
      <c r="AU40" s="123"/>
      <c r="AV40" s="123"/>
      <c r="AW40" s="123"/>
      <c r="AX40" s="123"/>
      <c r="AY40" s="123"/>
      <c r="AZ40" s="123"/>
      <c r="BA40" s="123"/>
      <c r="BB40" s="123"/>
      <c r="BC40" s="123"/>
      <c r="BD40" s="123"/>
      <c r="BE40" s="123"/>
      <c r="BF40" s="123"/>
      <c r="BG40" s="123"/>
      <c r="BH40" s="123"/>
      <c r="BI40" s="124"/>
      <c r="BL40" s="122"/>
      <c r="BM40" s="123"/>
      <c r="BN40" s="123"/>
      <c r="BO40" s="123"/>
      <c r="BP40" s="123"/>
      <c r="BQ40" s="123"/>
      <c r="BR40" s="123"/>
      <c r="BS40" s="123"/>
      <c r="BT40" s="123"/>
      <c r="BU40" s="123"/>
      <c r="BV40" s="123"/>
      <c r="BW40" s="123"/>
      <c r="BX40" s="123"/>
      <c r="BY40" s="123"/>
      <c r="BZ40" s="123"/>
      <c r="CA40" s="123"/>
      <c r="CB40" s="123"/>
      <c r="CC40" s="124"/>
      <c r="CF40" s="122"/>
      <c r="CG40" s="123"/>
      <c r="CH40" s="123"/>
      <c r="CI40" s="123"/>
      <c r="CJ40" s="123"/>
      <c r="CK40" s="123"/>
      <c r="CL40" s="123"/>
      <c r="CM40" s="123"/>
      <c r="CN40" s="123"/>
      <c r="CO40" s="123"/>
      <c r="CP40" s="123"/>
      <c r="CQ40" s="123"/>
      <c r="CR40" s="123"/>
      <c r="CS40" s="123"/>
      <c r="CT40" s="123"/>
      <c r="CU40" s="123"/>
      <c r="CV40" s="123"/>
      <c r="CW40" s="124"/>
      <c r="CZ40" s="122"/>
      <c r="DA40" s="123"/>
      <c r="DB40" s="123"/>
      <c r="DC40" s="123"/>
      <c r="DD40" s="123"/>
      <c r="DE40" s="123"/>
      <c r="DF40" s="123"/>
      <c r="DG40" s="123"/>
      <c r="DH40" s="123"/>
      <c r="DI40" s="123"/>
      <c r="DJ40" s="123"/>
      <c r="DK40" s="123"/>
      <c r="DL40" s="123"/>
      <c r="DM40" s="123"/>
      <c r="DN40" s="123"/>
      <c r="DO40" s="123"/>
      <c r="DP40" s="123"/>
      <c r="DQ40" s="124"/>
    </row>
    <row r="42" spans="1:124">
      <c r="DS42" s="58"/>
      <c r="DT42" s="58"/>
    </row>
    <row r="43" spans="1:124">
      <c r="DS43" s="58"/>
      <c r="DT43" s="58"/>
    </row>
    <row r="44" spans="1:124">
      <c r="DS44" s="58"/>
      <c r="DT44" s="58"/>
    </row>
    <row r="48" spans="1:124" s="2" customFormat="1">
      <c r="A48" s="1"/>
    </row>
    <row r="49" spans="1:1" s="2" customFormat="1">
      <c r="A49" s="1"/>
    </row>
    <row r="50" spans="1:1" s="2" customFormat="1">
      <c r="A50" s="1"/>
    </row>
    <row r="51" spans="1:1" s="2" customFormat="1">
      <c r="A51" s="1"/>
    </row>
    <row r="52" spans="1:1" s="2" customFormat="1">
      <c r="A52" s="1"/>
    </row>
    <row r="53" spans="1:1" s="2" customFormat="1">
      <c r="A53" s="1"/>
    </row>
    <row r="54" spans="1:1" s="2" customFormat="1">
      <c r="A54" s="1"/>
    </row>
    <row r="55" spans="1:1" s="2" customFormat="1">
      <c r="A55" s="1"/>
    </row>
    <row r="56" spans="1:1" s="2" customFormat="1">
      <c r="A56" s="1"/>
    </row>
    <row r="57" spans="1:1" s="2" customFormat="1">
      <c r="A57" s="1"/>
    </row>
    <row r="58" spans="1:1" s="2" customFormat="1">
      <c r="A58" s="1"/>
    </row>
    <row r="59" spans="1:1" s="2" customFormat="1">
      <c r="A59" s="1"/>
    </row>
    <row r="60" spans="1:1" s="2" customFormat="1">
      <c r="A60" s="1"/>
    </row>
    <row r="61" spans="1:1" s="2" customFormat="1">
      <c r="A61" s="1"/>
    </row>
    <row r="62" spans="1:1" s="2" customFormat="1">
      <c r="A62" s="1"/>
    </row>
    <row r="63" spans="1:1" s="2" customFormat="1">
      <c r="A63" s="1"/>
    </row>
    <row r="64" spans="1:1" s="2" customFormat="1">
      <c r="A64" s="1"/>
    </row>
    <row r="65" spans="1:1" s="2" customFormat="1">
      <c r="A65" s="1"/>
    </row>
    <row r="66" spans="1:1" s="2" customFormat="1">
      <c r="A66" s="1"/>
    </row>
    <row r="67" spans="1:1" s="2" customFormat="1">
      <c r="A67" s="1"/>
    </row>
    <row r="68" spans="1:1" s="2" customFormat="1">
      <c r="A68" s="1"/>
    </row>
    <row r="69" spans="1:1" s="2" customFormat="1">
      <c r="A69" s="1"/>
    </row>
    <row r="70" spans="1:1" s="2" customFormat="1">
      <c r="A70" s="1"/>
    </row>
    <row r="71" spans="1:1" s="2" customFormat="1">
      <c r="A71" s="1"/>
    </row>
    <row r="72" spans="1:1" s="2" customFormat="1">
      <c r="A72" s="1"/>
    </row>
    <row r="73" spans="1:1" s="2" customFormat="1">
      <c r="A73" s="1"/>
    </row>
    <row r="74" spans="1:1" s="2" customFormat="1">
      <c r="A74" s="1"/>
    </row>
    <row r="75" spans="1:1" s="2" customFormat="1">
      <c r="A75" s="1"/>
    </row>
    <row r="76" spans="1:1" s="2" customFormat="1">
      <c r="A76" s="1"/>
    </row>
    <row r="77" spans="1:1" s="2" customFormat="1">
      <c r="A77" s="1"/>
    </row>
    <row r="78" spans="1:1" s="2" customFormat="1">
      <c r="A78" s="1"/>
    </row>
    <row r="79" spans="1:1" s="2" customFormat="1">
      <c r="A79" s="1"/>
    </row>
    <row r="80" spans="1:1" s="2" customFormat="1">
      <c r="A80" s="1"/>
    </row>
    <row r="81" spans="1:1" s="2" customFormat="1">
      <c r="A81" s="1"/>
    </row>
    <row r="82" spans="1:1" s="2" customFormat="1">
      <c r="A82" s="1"/>
    </row>
    <row r="83" spans="1:1" s="2" customFormat="1">
      <c r="A83" s="1"/>
    </row>
    <row r="84" spans="1:1" s="2" customFormat="1">
      <c r="A84" s="1"/>
    </row>
    <row r="85" spans="1:1" s="2" customFormat="1">
      <c r="A85" s="1"/>
    </row>
    <row r="86" spans="1:1" s="2" customFormat="1">
      <c r="A86" s="1"/>
    </row>
    <row r="87" spans="1:1" s="2" customFormat="1">
      <c r="A87" s="1"/>
    </row>
    <row r="88" spans="1:1" s="2" customFormat="1">
      <c r="A88" s="1"/>
    </row>
    <row r="89" spans="1:1" s="2" customFormat="1">
      <c r="A89" s="1"/>
    </row>
    <row r="90" spans="1:1" s="2" customFormat="1">
      <c r="A90" s="1"/>
    </row>
    <row r="91" spans="1:1" s="2" customFormat="1">
      <c r="A91" s="1"/>
    </row>
    <row r="92" spans="1:1" s="2" customFormat="1">
      <c r="A92" s="1"/>
    </row>
    <row r="93" spans="1:1" s="2" customFormat="1">
      <c r="A93" s="1"/>
    </row>
    <row r="94" spans="1:1" s="2" customFormat="1">
      <c r="A94" s="1"/>
    </row>
    <row r="95" spans="1:1" s="2" customFormat="1">
      <c r="A95" s="1"/>
    </row>
    <row r="96" spans="1:1" s="2" customFormat="1">
      <c r="A96" s="1"/>
    </row>
    <row r="97" spans="1:1" s="2" customFormat="1">
      <c r="A97" s="1"/>
    </row>
    <row r="98" spans="1:1" s="2" customFormat="1">
      <c r="A98" s="1"/>
    </row>
    <row r="99" spans="1:1" s="2" customFormat="1">
      <c r="A99" s="1"/>
    </row>
    <row r="100" spans="1:1" s="2" customFormat="1">
      <c r="A100" s="1"/>
    </row>
    <row r="101" spans="1:1" s="2" customFormat="1">
      <c r="A101" s="1"/>
    </row>
    <row r="102" spans="1:1" s="2" customFormat="1">
      <c r="A102" s="1"/>
    </row>
    <row r="103" spans="1:1" s="2" customFormat="1">
      <c r="A103" s="1"/>
    </row>
    <row r="104" spans="1:1" s="2" customFormat="1">
      <c r="A104" s="1"/>
    </row>
    <row r="105" spans="1:1" s="2" customFormat="1">
      <c r="A105" s="1"/>
    </row>
    <row r="106" spans="1:1" s="2" customFormat="1">
      <c r="A106" s="1"/>
    </row>
    <row r="107" spans="1:1" s="2" customFormat="1">
      <c r="A107" s="1"/>
    </row>
    <row r="108" spans="1:1" s="2" customFormat="1">
      <c r="A108" s="1"/>
    </row>
    <row r="109" spans="1:1" s="2" customFormat="1">
      <c r="A109" s="1"/>
    </row>
    <row r="110" spans="1:1" s="2" customFormat="1">
      <c r="A110" s="1"/>
    </row>
    <row r="111" spans="1:1" s="2" customFormat="1">
      <c r="A111" s="1"/>
    </row>
    <row r="112" spans="1:1" s="2" customFormat="1">
      <c r="A112" s="1"/>
    </row>
    <row r="113" spans="1:1" s="2" customFormat="1">
      <c r="A113" s="1"/>
    </row>
    <row r="114" spans="1:1" s="2" customFormat="1">
      <c r="A114" s="1"/>
    </row>
    <row r="115" spans="1:1" s="2" customFormat="1">
      <c r="A115" s="1"/>
    </row>
    <row r="116" spans="1:1" s="2" customFormat="1">
      <c r="A116" s="1"/>
    </row>
    <row r="117" spans="1:1" s="2" customFormat="1">
      <c r="A117" s="1"/>
    </row>
    <row r="118" spans="1:1" s="2" customFormat="1">
      <c r="A118" s="1"/>
    </row>
    <row r="119" spans="1:1" s="2" customFormat="1">
      <c r="A119" s="1"/>
    </row>
    <row r="120" spans="1:1" s="2" customFormat="1">
      <c r="A120" s="1"/>
    </row>
    <row r="121" spans="1:1" s="2" customFormat="1">
      <c r="A121" s="1"/>
    </row>
    <row r="122" spans="1:1" s="2" customFormat="1">
      <c r="A122" s="1"/>
    </row>
    <row r="123" spans="1:1" s="2" customFormat="1">
      <c r="A123" s="1"/>
    </row>
    <row r="124" spans="1:1" s="2" customFormat="1">
      <c r="A124" s="1"/>
    </row>
    <row r="125" spans="1:1" s="2" customFormat="1">
      <c r="A125" s="1"/>
    </row>
    <row r="126" spans="1:1" s="2" customFormat="1">
      <c r="A126" s="1"/>
    </row>
    <row r="127" spans="1:1" s="2" customFormat="1">
      <c r="A127" s="1"/>
    </row>
    <row r="128" spans="1:1" s="2" customFormat="1">
      <c r="A128" s="1"/>
    </row>
    <row r="129" spans="1:1" s="2" customFormat="1">
      <c r="A129" s="1"/>
    </row>
    <row r="130" spans="1:1" s="2" customFormat="1">
      <c r="A130" s="1"/>
    </row>
    <row r="131" spans="1:1" s="2" customFormat="1">
      <c r="A131" s="1"/>
    </row>
    <row r="132" spans="1:1" s="2" customFormat="1">
      <c r="A132" s="1"/>
    </row>
    <row r="133" spans="1:1" s="2" customFormat="1">
      <c r="A133" s="1"/>
    </row>
    <row r="134" spans="1:1" s="2" customFormat="1">
      <c r="A134" s="1"/>
    </row>
    <row r="135" spans="1:1" s="2" customFormat="1">
      <c r="A135" s="1"/>
    </row>
    <row r="136" spans="1:1" s="2" customFormat="1">
      <c r="A136" s="1"/>
    </row>
    <row r="137" spans="1:1" s="2" customFormat="1">
      <c r="A137" s="1"/>
    </row>
    <row r="138" spans="1:1" s="2" customFormat="1">
      <c r="A138" s="1"/>
    </row>
    <row r="139" spans="1:1" s="2" customFormat="1">
      <c r="A139" s="1"/>
    </row>
    <row r="140" spans="1:1" s="2" customFormat="1">
      <c r="A140" s="1"/>
    </row>
    <row r="141" spans="1:1" s="2" customFormat="1">
      <c r="A141" s="1"/>
    </row>
    <row r="142" spans="1:1" s="2" customFormat="1">
      <c r="A142" s="1"/>
    </row>
    <row r="143" spans="1:1" s="2" customFormat="1">
      <c r="A143" s="1"/>
    </row>
    <row r="144" spans="1:1" s="2" customFormat="1">
      <c r="A144" s="1"/>
    </row>
    <row r="145" spans="1:1" s="2" customFormat="1">
      <c r="A145" s="1"/>
    </row>
    <row r="146" spans="1:1" s="2" customFormat="1">
      <c r="A146" s="1"/>
    </row>
    <row r="147" spans="1:1" s="2" customFormat="1">
      <c r="A147" s="1"/>
    </row>
    <row r="148" spans="1:1" s="2" customFormat="1">
      <c r="A148" s="1"/>
    </row>
    <row r="149" spans="1:1" s="2" customFormat="1">
      <c r="A149" s="1"/>
    </row>
    <row r="150" spans="1:1" s="2" customFormat="1">
      <c r="A150" s="1"/>
    </row>
    <row r="151" spans="1:1" s="2" customFormat="1">
      <c r="A151" s="1"/>
    </row>
    <row r="152" spans="1:1" s="2" customFormat="1">
      <c r="A152" s="1"/>
    </row>
    <row r="153" spans="1:1" s="2" customFormat="1">
      <c r="A153" s="1"/>
    </row>
    <row r="154" spans="1:1" s="2" customFormat="1">
      <c r="A154" s="1"/>
    </row>
    <row r="155" spans="1:1" s="2" customFormat="1">
      <c r="A155" s="1"/>
    </row>
    <row r="156" spans="1:1" s="2" customFormat="1">
      <c r="A156" s="1"/>
    </row>
    <row r="157" spans="1:1" s="2" customFormat="1">
      <c r="A157" s="1"/>
    </row>
    <row r="158" spans="1:1" s="2" customFormat="1">
      <c r="A158" s="1"/>
    </row>
    <row r="159" spans="1:1" s="2" customFormat="1">
      <c r="A159" s="1"/>
    </row>
    <row r="160" spans="1:1" s="2" customFormat="1">
      <c r="A160" s="1"/>
    </row>
    <row r="161" spans="1:1" s="2" customFormat="1">
      <c r="A161" s="1"/>
    </row>
    <row r="162" spans="1:1" s="2" customFormat="1">
      <c r="A162" s="1"/>
    </row>
    <row r="163" spans="1:1" s="2" customFormat="1">
      <c r="A163" s="1"/>
    </row>
    <row r="164" spans="1:1" s="2" customFormat="1">
      <c r="A164" s="1"/>
    </row>
    <row r="165" spans="1:1" s="2" customFormat="1">
      <c r="A165" s="1"/>
    </row>
    <row r="166" spans="1:1" s="2" customFormat="1">
      <c r="A166" s="1"/>
    </row>
    <row r="167" spans="1:1" s="2" customFormat="1">
      <c r="A167" s="1"/>
    </row>
    <row r="168" spans="1:1" s="2" customFormat="1">
      <c r="A168" s="1"/>
    </row>
    <row r="169" spans="1:1" s="2" customFormat="1">
      <c r="A169" s="1"/>
    </row>
    <row r="170" spans="1:1" s="2" customFormat="1">
      <c r="A170" s="1"/>
    </row>
    <row r="171" spans="1:1" s="2" customFormat="1">
      <c r="A171" s="1"/>
    </row>
    <row r="172" spans="1:1" s="2" customFormat="1">
      <c r="A172" s="1"/>
    </row>
    <row r="173" spans="1:1" s="2" customFormat="1">
      <c r="A173" s="1"/>
    </row>
    <row r="174" spans="1:1" s="2" customFormat="1">
      <c r="A174" s="1"/>
    </row>
    <row r="175" spans="1:1" s="2" customFormat="1">
      <c r="A175" s="1"/>
    </row>
    <row r="176" spans="1:1" s="2" customFormat="1">
      <c r="A176" s="1"/>
    </row>
    <row r="177" spans="1:1" s="2" customFormat="1">
      <c r="A177" s="1"/>
    </row>
    <row r="178" spans="1:1" s="2" customFormat="1">
      <c r="A178" s="1"/>
    </row>
    <row r="179" spans="1:1" s="2" customFormat="1">
      <c r="A179" s="1"/>
    </row>
    <row r="180" spans="1:1" s="2" customFormat="1">
      <c r="A180" s="1"/>
    </row>
    <row r="181" spans="1:1" s="2" customFormat="1">
      <c r="A181" s="1"/>
    </row>
    <row r="182" spans="1:1" s="2" customFormat="1">
      <c r="A182" s="1"/>
    </row>
    <row r="183" spans="1:1" s="2" customFormat="1">
      <c r="A183" s="1"/>
    </row>
    <row r="184" spans="1:1" s="2" customFormat="1">
      <c r="A184" s="1"/>
    </row>
    <row r="185" spans="1:1" s="2" customFormat="1">
      <c r="A185" s="1"/>
    </row>
    <row r="186" spans="1:1" s="2" customFormat="1">
      <c r="A186" s="1"/>
    </row>
    <row r="187" spans="1:1" s="2" customFormat="1">
      <c r="A187" s="1"/>
    </row>
    <row r="188" spans="1:1" s="2" customFormat="1">
      <c r="A188" s="1"/>
    </row>
    <row r="189" spans="1:1" s="2" customFormat="1">
      <c r="A189" s="1"/>
    </row>
    <row r="190" spans="1:1" s="2" customFormat="1">
      <c r="A190" s="1"/>
    </row>
    <row r="191" spans="1:1" s="2" customFormat="1">
      <c r="A191" s="1"/>
    </row>
    <row r="192" spans="1:1" s="2" customFormat="1">
      <c r="A192" s="1"/>
    </row>
    <row r="193" spans="1:1" s="2" customFormat="1">
      <c r="A193" s="1"/>
    </row>
    <row r="194" spans="1:1" s="2" customFormat="1">
      <c r="A194" s="1"/>
    </row>
    <row r="195" spans="1:1" s="2" customFormat="1">
      <c r="A195" s="1"/>
    </row>
    <row r="196" spans="1:1" s="2" customFormat="1">
      <c r="A196" s="1"/>
    </row>
    <row r="197" spans="1:1" s="2" customFormat="1">
      <c r="A197" s="1"/>
    </row>
    <row r="198" spans="1:1" s="2" customFormat="1">
      <c r="A198" s="1"/>
    </row>
    <row r="199" spans="1:1" s="2" customFormat="1">
      <c r="A199" s="1"/>
    </row>
    <row r="200" spans="1:1" s="2" customFormat="1">
      <c r="A200" s="1"/>
    </row>
    <row r="201" spans="1:1" s="2" customFormat="1">
      <c r="A201" s="1"/>
    </row>
    <row r="202" spans="1:1" s="2" customFormat="1">
      <c r="A202" s="1"/>
    </row>
    <row r="203" spans="1:1" s="2" customFormat="1">
      <c r="A203" s="1"/>
    </row>
    <row r="204" spans="1:1" s="2" customFormat="1">
      <c r="A204" s="1"/>
    </row>
    <row r="205" spans="1:1" s="2" customFormat="1">
      <c r="A205" s="1"/>
    </row>
    <row r="206" spans="1:1" s="2" customFormat="1">
      <c r="A206" s="1"/>
    </row>
    <row r="207" spans="1:1" s="2" customFormat="1">
      <c r="A207" s="1"/>
    </row>
    <row r="208" spans="1:1" s="2" customFormat="1">
      <c r="A208" s="1"/>
    </row>
    <row r="209" spans="1:1" s="2" customFormat="1">
      <c r="A209" s="1"/>
    </row>
    <row r="210" spans="1:1" s="2" customFormat="1">
      <c r="A210" s="1"/>
    </row>
    <row r="211" spans="1:1" s="2" customFormat="1">
      <c r="A211" s="1"/>
    </row>
    <row r="212" spans="1:1" s="2" customFormat="1">
      <c r="A212" s="1"/>
    </row>
    <row r="213" spans="1:1" s="2" customFormat="1">
      <c r="A213" s="1"/>
    </row>
    <row r="214" spans="1:1" s="2" customFormat="1">
      <c r="A214" s="1"/>
    </row>
    <row r="215" spans="1:1" s="2" customFormat="1">
      <c r="A215" s="1"/>
    </row>
    <row r="216" spans="1:1" s="2" customFormat="1">
      <c r="A216" s="1"/>
    </row>
    <row r="217" spans="1:1" s="2" customFormat="1">
      <c r="A217" s="1"/>
    </row>
    <row r="218" spans="1:1" s="2" customFormat="1">
      <c r="A218" s="1"/>
    </row>
    <row r="219" spans="1:1" s="2" customFormat="1">
      <c r="A219" s="1"/>
    </row>
    <row r="220" spans="1:1" s="2" customFormat="1">
      <c r="A220" s="1"/>
    </row>
    <row r="221" spans="1:1" s="2" customFormat="1">
      <c r="A221" s="1"/>
    </row>
    <row r="222" spans="1:1" s="2" customFormat="1">
      <c r="A222" s="1"/>
    </row>
    <row r="223" spans="1:1" s="2" customFormat="1">
      <c r="A223" s="1"/>
    </row>
    <row r="224" spans="1:1" s="2" customFormat="1">
      <c r="A224" s="1"/>
    </row>
    <row r="225" spans="1:1" s="2" customFormat="1">
      <c r="A225" s="1"/>
    </row>
    <row r="226" spans="1:1" s="2" customFormat="1">
      <c r="A226" s="1"/>
    </row>
    <row r="227" spans="1:1" s="2" customFormat="1">
      <c r="A227" s="1"/>
    </row>
    <row r="228" spans="1:1" s="2" customFormat="1">
      <c r="A228" s="1"/>
    </row>
    <row r="229" spans="1:1" s="2" customFormat="1">
      <c r="A229" s="1"/>
    </row>
    <row r="230" spans="1:1" s="2" customFormat="1">
      <c r="A230" s="1"/>
    </row>
    <row r="231" spans="1:1" s="2" customFormat="1">
      <c r="A231" s="1"/>
    </row>
    <row r="232" spans="1:1" s="2" customFormat="1">
      <c r="A232" s="1"/>
    </row>
    <row r="233" spans="1:1" s="2" customFormat="1">
      <c r="A233" s="1"/>
    </row>
    <row r="234" spans="1:1" s="2" customFormat="1">
      <c r="A234" s="1"/>
    </row>
    <row r="235" spans="1:1" s="2" customFormat="1">
      <c r="A235" s="1"/>
    </row>
    <row r="236" spans="1:1" s="2" customFormat="1">
      <c r="A236" s="1"/>
    </row>
    <row r="237" spans="1:1" s="2" customFormat="1">
      <c r="A237" s="1"/>
    </row>
    <row r="238" spans="1:1" s="2" customFormat="1">
      <c r="A238" s="1"/>
    </row>
    <row r="239" spans="1:1" s="2" customFormat="1">
      <c r="A239" s="1"/>
    </row>
    <row r="240" spans="1:1" s="2" customFormat="1">
      <c r="A240" s="1"/>
    </row>
    <row r="241" spans="1:1" s="2" customFormat="1">
      <c r="A241" s="1"/>
    </row>
    <row r="242" spans="1:1" s="2" customFormat="1">
      <c r="A242" s="1"/>
    </row>
    <row r="243" spans="1:1" s="2" customFormat="1">
      <c r="A243" s="1"/>
    </row>
    <row r="244" spans="1:1" s="2" customFormat="1">
      <c r="A244" s="1"/>
    </row>
    <row r="245" spans="1:1" s="2" customFormat="1">
      <c r="A245" s="1"/>
    </row>
    <row r="246" spans="1:1" s="2" customFormat="1">
      <c r="A246" s="1"/>
    </row>
    <row r="247" spans="1:1" s="2" customFormat="1">
      <c r="A247" s="1"/>
    </row>
    <row r="248" spans="1:1" s="2" customFormat="1">
      <c r="A248" s="1"/>
    </row>
    <row r="249" spans="1:1" s="2" customFormat="1">
      <c r="A249" s="1"/>
    </row>
    <row r="250" spans="1:1" s="2" customFormat="1">
      <c r="A250" s="1"/>
    </row>
    <row r="251" spans="1:1" s="2" customFormat="1">
      <c r="A251" s="1"/>
    </row>
    <row r="252" spans="1:1" s="2" customFormat="1">
      <c r="A252" s="1"/>
    </row>
    <row r="253" spans="1:1" s="2" customFormat="1">
      <c r="A253" s="1"/>
    </row>
    <row r="254" spans="1:1" s="2" customFormat="1">
      <c r="A254" s="1"/>
    </row>
    <row r="255" spans="1:1" s="2" customFormat="1">
      <c r="A255" s="1"/>
    </row>
    <row r="256" spans="1:1" s="2" customFormat="1">
      <c r="A256" s="1"/>
    </row>
    <row r="257" spans="1:1" s="2" customFormat="1">
      <c r="A257" s="1"/>
    </row>
    <row r="258" spans="1:1" s="2" customFormat="1">
      <c r="A258" s="1"/>
    </row>
    <row r="259" spans="1:1" s="2" customFormat="1">
      <c r="A259" s="1"/>
    </row>
    <row r="260" spans="1:1" s="2" customFormat="1">
      <c r="A260" s="1"/>
    </row>
    <row r="261" spans="1:1" s="2" customFormat="1">
      <c r="A261" s="1"/>
    </row>
    <row r="262" spans="1:1" s="2" customFormat="1">
      <c r="A262" s="1"/>
    </row>
    <row r="263" spans="1:1" s="2" customFormat="1">
      <c r="A263" s="1"/>
    </row>
    <row r="264" spans="1:1" s="2" customFormat="1">
      <c r="A264" s="1"/>
    </row>
    <row r="265" spans="1:1" s="2" customFormat="1">
      <c r="A265" s="1"/>
    </row>
    <row r="266" spans="1:1" s="2" customFormat="1">
      <c r="A266" s="1"/>
    </row>
    <row r="267" spans="1:1" s="2" customFormat="1">
      <c r="A267" s="1"/>
    </row>
    <row r="268" spans="1:1" s="2" customFormat="1">
      <c r="A268" s="1"/>
    </row>
    <row r="269" spans="1:1" s="2" customFormat="1">
      <c r="A269" s="1"/>
    </row>
    <row r="270" spans="1:1" s="2" customFormat="1">
      <c r="A270" s="1"/>
    </row>
    <row r="271" spans="1:1" s="2" customFormat="1">
      <c r="A271" s="1"/>
    </row>
    <row r="272" spans="1:1" s="2" customFormat="1">
      <c r="A272" s="1"/>
    </row>
    <row r="273" spans="1:1" s="2" customFormat="1">
      <c r="A273" s="1"/>
    </row>
    <row r="274" spans="1:1" s="2" customFormat="1">
      <c r="A274" s="1"/>
    </row>
    <row r="275" spans="1:1" s="2" customFormat="1">
      <c r="A275" s="1"/>
    </row>
    <row r="276" spans="1:1" s="2" customFormat="1">
      <c r="A276" s="1"/>
    </row>
    <row r="277" spans="1:1" s="2" customFormat="1">
      <c r="A277" s="1"/>
    </row>
    <row r="278" spans="1:1" s="2" customFormat="1">
      <c r="A278" s="1"/>
    </row>
    <row r="279" spans="1:1" s="2" customFormat="1">
      <c r="A279" s="1"/>
    </row>
    <row r="280" spans="1:1" s="2" customFormat="1">
      <c r="A280" s="1"/>
    </row>
    <row r="281" spans="1:1" s="2" customFormat="1">
      <c r="A281" s="1"/>
    </row>
    <row r="282" spans="1:1" s="2" customFormat="1">
      <c r="A282" s="1"/>
    </row>
    <row r="283" spans="1:1" s="2" customFormat="1">
      <c r="A283" s="1"/>
    </row>
    <row r="284" spans="1:1" s="2" customFormat="1">
      <c r="A284" s="1"/>
    </row>
    <row r="285" spans="1:1" s="2" customFormat="1">
      <c r="A285" s="1"/>
    </row>
    <row r="286" spans="1:1" s="2" customFormat="1">
      <c r="A286" s="1"/>
    </row>
    <row r="287" spans="1:1" s="2" customFormat="1">
      <c r="A287" s="1"/>
    </row>
    <row r="288" spans="1:1" s="2" customFormat="1">
      <c r="A288" s="1"/>
    </row>
    <row r="289" spans="1:1" s="2" customFormat="1">
      <c r="A289" s="1"/>
    </row>
    <row r="290" spans="1:1" s="2" customFormat="1">
      <c r="A290" s="1"/>
    </row>
    <row r="291" spans="1:1" s="2" customFormat="1">
      <c r="A291" s="1"/>
    </row>
    <row r="292" spans="1:1" s="2" customFormat="1">
      <c r="A292" s="1"/>
    </row>
    <row r="293" spans="1:1" s="2" customFormat="1">
      <c r="A293" s="1"/>
    </row>
    <row r="294" spans="1:1" s="2" customFormat="1">
      <c r="A294" s="1"/>
    </row>
    <row r="295" spans="1:1" s="2" customFormat="1">
      <c r="A295" s="1"/>
    </row>
    <row r="296" spans="1:1" s="2" customFormat="1">
      <c r="A296" s="1"/>
    </row>
    <row r="297" spans="1:1" s="2" customFormat="1">
      <c r="A297" s="1"/>
    </row>
    <row r="298" spans="1:1" s="2" customFormat="1">
      <c r="A298" s="1"/>
    </row>
    <row r="299" spans="1:1" s="2" customFormat="1">
      <c r="A299" s="1"/>
    </row>
    <row r="300" spans="1:1" s="2" customFormat="1">
      <c r="A300" s="1"/>
    </row>
    <row r="301" spans="1:1" s="2" customFormat="1">
      <c r="A301" s="1"/>
    </row>
    <row r="302" spans="1:1" s="2" customFormat="1">
      <c r="A302" s="1"/>
    </row>
    <row r="303" spans="1:1" s="2" customFormat="1">
      <c r="A303" s="1"/>
    </row>
    <row r="304" spans="1:1" s="2" customFormat="1">
      <c r="A304" s="1"/>
    </row>
    <row r="305" spans="1:1" s="2" customFormat="1">
      <c r="A305" s="1"/>
    </row>
    <row r="306" spans="1:1" s="2" customFormat="1">
      <c r="A306" s="1"/>
    </row>
    <row r="307" spans="1:1" s="2" customFormat="1">
      <c r="A307" s="1"/>
    </row>
    <row r="308" spans="1:1" s="2" customFormat="1">
      <c r="A308" s="1"/>
    </row>
    <row r="309" spans="1:1" s="2" customFormat="1">
      <c r="A309" s="1"/>
    </row>
    <row r="310" spans="1:1" s="2" customFormat="1">
      <c r="A310" s="1"/>
    </row>
    <row r="311" spans="1:1" s="2" customFormat="1">
      <c r="A311" s="1"/>
    </row>
    <row r="312" spans="1:1" s="2" customFormat="1">
      <c r="A312" s="1"/>
    </row>
    <row r="313" spans="1:1" s="2" customFormat="1">
      <c r="A313" s="1"/>
    </row>
    <row r="314" spans="1:1" s="2" customFormat="1">
      <c r="A314" s="1"/>
    </row>
    <row r="315" spans="1:1" s="2" customFormat="1">
      <c r="A315" s="1"/>
    </row>
    <row r="316" spans="1:1" s="2" customFormat="1">
      <c r="A316" s="1"/>
    </row>
    <row r="317" spans="1:1" s="2" customFormat="1">
      <c r="A317" s="1"/>
    </row>
    <row r="318" spans="1:1" s="2" customFormat="1">
      <c r="A318" s="1"/>
    </row>
    <row r="319" spans="1:1" s="2" customFormat="1">
      <c r="A319" s="1"/>
    </row>
    <row r="320" spans="1:1" s="2" customFormat="1">
      <c r="A320" s="1"/>
    </row>
    <row r="321" spans="1:1" s="2" customFormat="1">
      <c r="A321" s="1"/>
    </row>
    <row r="322" spans="1:1" s="2" customFormat="1">
      <c r="A322" s="1"/>
    </row>
    <row r="323" spans="1:1" s="2" customFormat="1">
      <c r="A323" s="1"/>
    </row>
    <row r="324" spans="1:1" s="2" customFormat="1">
      <c r="A324" s="1"/>
    </row>
    <row r="325" spans="1:1" s="2" customFormat="1">
      <c r="A325" s="1"/>
    </row>
    <row r="326" spans="1:1" s="2" customFormat="1">
      <c r="A326" s="1"/>
    </row>
    <row r="327" spans="1:1" s="2" customFormat="1">
      <c r="A327" s="1"/>
    </row>
    <row r="328" spans="1:1" s="2" customFormat="1">
      <c r="A328" s="1"/>
    </row>
    <row r="329" spans="1:1" s="2" customFormat="1">
      <c r="A329" s="1"/>
    </row>
    <row r="330" spans="1:1" s="2" customFormat="1">
      <c r="A330" s="1"/>
    </row>
    <row r="331" spans="1:1" s="2" customFormat="1">
      <c r="A331" s="1"/>
    </row>
    <row r="332" spans="1:1" s="2" customFormat="1">
      <c r="A332" s="1"/>
    </row>
    <row r="333" spans="1:1" s="2" customFormat="1">
      <c r="A333" s="1"/>
    </row>
    <row r="334" spans="1:1" s="2" customFormat="1">
      <c r="A334" s="1"/>
    </row>
    <row r="335" spans="1:1" s="2" customFormat="1">
      <c r="A335" s="1"/>
    </row>
    <row r="336" spans="1:1" s="2" customFormat="1">
      <c r="A336" s="1"/>
    </row>
    <row r="337" spans="1:1" s="2" customFormat="1">
      <c r="A337" s="1"/>
    </row>
    <row r="338" spans="1:1" s="2" customFormat="1">
      <c r="A338" s="1"/>
    </row>
    <row r="339" spans="1:1" s="2" customFormat="1">
      <c r="A339" s="1"/>
    </row>
    <row r="340" spans="1:1" s="2" customFormat="1">
      <c r="A340" s="1"/>
    </row>
    <row r="341" spans="1:1" s="2" customFormat="1">
      <c r="A341" s="1"/>
    </row>
    <row r="342" spans="1:1" s="2" customFormat="1">
      <c r="A342" s="1"/>
    </row>
    <row r="343" spans="1:1" s="2" customFormat="1">
      <c r="A343" s="1"/>
    </row>
    <row r="344" spans="1:1" s="2" customFormat="1">
      <c r="A344" s="1"/>
    </row>
    <row r="345" spans="1:1" s="2" customFormat="1">
      <c r="A345" s="1"/>
    </row>
    <row r="346" spans="1:1" s="2" customFormat="1">
      <c r="A346" s="1"/>
    </row>
    <row r="347" spans="1:1" s="2" customFormat="1">
      <c r="A347" s="1"/>
    </row>
    <row r="348" spans="1:1" s="2" customFormat="1">
      <c r="A348" s="1"/>
    </row>
    <row r="349" spans="1:1" s="2" customFormat="1">
      <c r="A349" s="1"/>
    </row>
    <row r="350" spans="1:1" s="2" customFormat="1">
      <c r="A350" s="1"/>
    </row>
    <row r="351" spans="1:1" s="2" customFormat="1">
      <c r="A351" s="1"/>
    </row>
    <row r="352" spans="1:1" s="2" customFormat="1">
      <c r="A352" s="1"/>
    </row>
    <row r="353" spans="1:1" s="2" customFormat="1">
      <c r="A353" s="1"/>
    </row>
    <row r="354" spans="1:1" s="2" customFormat="1">
      <c r="A354" s="1"/>
    </row>
    <row r="355" spans="1:1" s="2" customFormat="1">
      <c r="A355" s="1"/>
    </row>
    <row r="356" spans="1:1" s="2" customFormat="1">
      <c r="A356" s="1"/>
    </row>
    <row r="357" spans="1:1" s="2" customFormat="1">
      <c r="A357" s="1"/>
    </row>
    <row r="358" spans="1:1" s="2" customFormat="1">
      <c r="A358" s="1"/>
    </row>
    <row r="359" spans="1:1" s="2" customFormat="1">
      <c r="A359" s="1"/>
    </row>
    <row r="360" spans="1:1" s="2" customFormat="1">
      <c r="A360" s="1"/>
    </row>
    <row r="361" spans="1:1" s="2" customFormat="1">
      <c r="A361" s="1"/>
    </row>
    <row r="362" spans="1:1" s="2" customFormat="1">
      <c r="A362" s="1"/>
    </row>
    <row r="363" spans="1:1" s="2" customFormat="1">
      <c r="A363" s="1"/>
    </row>
    <row r="364" spans="1:1" s="2" customFormat="1">
      <c r="A364" s="1"/>
    </row>
    <row r="365" spans="1:1" s="2" customFormat="1">
      <c r="A365" s="1"/>
    </row>
    <row r="366" spans="1:1" s="2" customFormat="1">
      <c r="A366" s="1"/>
    </row>
    <row r="367" spans="1:1" s="2" customFormat="1">
      <c r="A367" s="1"/>
    </row>
    <row r="368" spans="1:1" s="2" customFormat="1">
      <c r="A368" s="1"/>
    </row>
    <row r="369" spans="1:1" s="2" customFormat="1">
      <c r="A369" s="1"/>
    </row>
    <row r="370" spans="1:1" s="2" customFormat="1">
      <c r="A370" s="1"/>
    </row>
    <row r="371" spans="1:1" s="2" customFormat="1">
      <c r="A371" s="1"/>
    </row>
    <row r="372" spans="1:1" s="2" customFormat="1">
      <c r="A372" s="1"/>
    </row>
    <row r="373" spans="1:1" s="2" customFormat="1">
      <c r="A373" s="1"/>
    </row>
    <row r="374" spans="1:1" s="2" customFormat="1">
      <c r="A374" s="1"/>
    </row>
    <row r="375" spans="1:1" s="2" customFormat="1">
      <c r="A375" s="1"/>
    </row>
    <row r="376" spans="1:1" s="2" customFormat="1">
      <c r="A376" s="1"/>
    </row>
    <row r="377" spans="1:1" s="2" customFormat="1">
      <c r="A377" s="1"/>
    </row>
    <row r="378" spans="1:1" s="2" customFormat="1">
      <c r="A378" s="1"/>
    </row>
    <row r="379" spans="1:1" s="2" customFormat="1">
      <c r="A379" s="1"/>
    </row>
    <row r="380" spans="1:1" s="2" customFormat="1">
      <c r="A380" s="1"/>
    </row>
    <row r="381" spans="1:1" s="2" customFormat="1">
      <c r="A381" s="1"/>
    </row>
    <row r="382" spans="1:1" s="2" customFormat="1">
      <c r="A382" s="1"/>
    </row>
    <row r="383" spans="1:1" s="2" customFormat="1">
      <c r="A383" s="1"/>
    </row>
    <row r="384" spans="1:1" s="2" customFormat="1">
      <c r="A384" s="1"/>
    </row>
    <row r="385" spans="1:1" s="2" customFormat="1">
      <c r="A385" s="1"/>
    </row>
    <row r="386" spans="1:1" s="2" customFormat="1">
      <c r="A386" s="1"/>
    </row>
    <row r="387" spans="1:1" s="2" customFormat="1">
      <c r="A387" s="1"/>
    </row>
    <row r="388" spans="1:1" s="2" customFormat="1">
      <c r="A388" s="1"/>
    </row>
    <row r="389" spans="1:1" s="2" customFormat="1">
      <c r="A389" s="1"/>
    </row>
    <row r="390" spans="1:1" s="2" customFormat="1">
      <c r="A390" s="1"/>
    </row>
    <row r="391" spans="1:1" s="2" customFormat="1">
      <c r="A391" s="1"/>
    </row>
    <row r="392" spans="1:1" s="2" customFormat="1">
      <c r="A392" s="1"/>
    </row>
    <row r="393" spans="1:1" s="2" customFormat="1">
      <c r="A393" s="1"/>
    </row>
    <row r="394" spans="1:1" s="2" customFormat="1">
      <c r="A394" s="1"/>
    </row>
    <row r="395" spans="1:1" s="2" customFormat="1">
      <c r="A395" s="1"/>
    </row>
    <row r="396" spans="1:1" s="2" customFormat="1">
      <c r="A396" s="1"/>
    </row>
    <row r="397" spans="1:1" s="2" customFormat="1">
      <c r="A397" s="1"/>
    </row>
    <row r="398" spans="1:1" s="2" customFormat="1">
      <c r="A398" s="1"/>
    </row>
    <row r="399" spans="1:1" s="2" customFormat="1">
      <c r="A399" s="1"/>
    </row>
    <row r="400" spans="1:1" s="2" customFormat="1">
      <c r="A400" s="1"/>
    </row>
    <row r="401" spans="1:1" s="2" customFormat="1">
      <c r="A401" s="1"/>
    </row>
    <row r="402" spans="1:1" s="2" customFormat="1">
      <c r="A402" s="1"/>
    </row>
    <row r="403" spans="1:1" s="2" customFormat="1">
      <c r="A403" s="1"/>
    </row>
    <row r="404" spans="1:1" s="2" customFormat="1">
      <c r="A404" s="1"/>
    </row>
    <row r="405" spans="1:1" s="2" customFormat="1">
      <c r="A405" s="1"/>
    </row>
    <row r="406" spans="1:1" s="2" customFormat="1">
      <c r="A406" s="1"/>
    </row>
    <row r="407" spans="1:1" s="2" customFormat="1">
      <c r="A407" s="1"/>
    </row>
    <row r="408" spans="1:1" s="2" customFormat="1">
      <c r="A408" s="1"/>
    </row>
    <row r="409" spans="1:1" s="2" customFormat="1">
      <c r="A409" s="1"/>
    </row>
    <row r="410" spans="1:1" s="2" customFormat="1">
      <c r="A410" s="1"/>
    </row>
    <row r="411" spans="1:1" s="2" customFormat="1">
      <c r="A411" s="1"/>
    </row>
    <row r="412" spans="1:1" s="2" customFormat="1">
      <c r="A412" s="1"/>
    </row>
    <row r="413" spans="1:1" s="2" customFormat="1">
      <c r="A413" s="1"/>
    </row>
    <row r="414" spans="1:1" s="2" customFormat="1">
      <c r="A414" s="1"/>
    </row>
    <row r="415" spans="1:1" s="2" customFormat="1">
      <c r="A415" s="1"/>
    </row>
    <row r="416" spans="1:1" s="2" customFormat="1">
      <c r="A416" s="1"/>
    </row>
    <row r="417" spans="1:1" s="2" customFormat="1">
      <c r="A417" s="1"/>
    </row>
    <row r="418" spans="1:1" s="2" customFormat="1">
      <c r="A418" s="1"/>
    </row>
    <row r="419" spans="1:1" s="2" customFormat="1">
      <c r="A419" s="1"/>
    </row>
    <row r="420" spans="1:1" s="2" customFormat="1">
      <c r="A420" s="1"/>
    </row>
    <row r="421" spans="1:1" s="2" customFormat="1">
      <c r="A421" s="1"/>
    </row>
    <row r="422" spans="1:1" s="2" customFormat="1">
      <c r="A422" s="1"/>
    </row>
    <row r="423" spans="1:1" s="2" customFormat="1">
      <c r="A423" s="1"/>
    </row>
    <row r="424" spans="1:1" s="2" customFormat="1">
      <c r="A424" s="1"/>
    </row>
    <row r="425" spans="1:1" s="2" customFormat="1">
      <c r="A425" s="1"/>
    </row>
    <row r="426" spans="1:1" s="2" customFormat="1">
      <c r="A426" s="1"/>
    </row>
    <row r="427" spans="1:1" s="2" customFormat="1">
      <c r="A427" s="1"/>
    </row>
    <row r="428" spans="1:1" s="2" customFormat="1">
      <c r="A428" s="1"/>
    </row>
    <row r="429" spans="1:1" s="2" customFormat="1">
      <c r="A429" s="1"/>
    </row>
    <row r="430" spans="1:1" s="2" customFormat="1">
      <c r="A430" s="1"/>
    </row>
    <row r="431" spans="1:1" s="2" customFormat="1">
      <c r="A431" s="1"/>
    </row>
    <row r="432" spans="1:1" s="2" customFormat="1">
      <c r="A432" s="1"/>
    </row>
    <row r="433" spans="1:1" s="2" customFormat="1">
      <c r="A433" s="1"/>
    </row>
    <row r="434" spans="1:1" s="2" customFormat="1">
      <c r="A434" s="1"/>
    </row>
    <row r="435" spans="1:1" s="2" customFormat="1">
      <c r="A435" s="1"/>
    </row>
    <row r="436" spans="1:1" s="2" customFormat="1">
      <c r="A436" s="1"/>
    </row>
    <row r="437" spans="1:1" s="2" customFormat="1">
      <c r="A437" s="1"/>
    </row>
    <row r="438" spans="1:1" s="2" customFormat="1">
      <c r="A438" s="1"/>
    </row>
    <row r="439" spans="1:1" s="2" customFormat="1">
      <c r="A439" s="1"/>
    </row>
    <row r="440" spans="1:1" s="2" customFormat="1">
      <c r="A440" s="1"/>
    </row>
    <row r="441" spans="1:1" s="2" customFormat="1">
      <c r="A441" s="1"/>
    </row>
    <row r="442" spans="1:1" s="2" customFormat="1">
      <c r="A442" s="1"/>
    </row>
    <row r="443" spans="1:1" s="2" customFormat="1">
      <c r="A443" s="1"/>
    </row>
    <row r="444" spans="1:1" s="2" customFormat="1">
      <c r="A444" s="1"/>
    </row>
    <row r="445" spans="1:1" s="2" customFormat="1">
      <c r="A445" s="1"/>
    </row>
    <row r="446" spans="1:1" s="2" customFormat="1">
      <c r="A446" s="1"/>
    </row>
    <row r="447" spans="1:1" s="2" customFormat="1">
      <c r="A447" s="1"/>
    </row>
    <row r="448" spans="1:1" s="2" customFormat="1">
      <c r="A448" s="1"/>
    </row>
    <row r="449" spans="1:1" s="2" customFormat="1">
      <c r="A449" s="1"/>
    </row>
    <row r="450" spans="1:1" s="2" customFormat="1">
      <c r="A450" s="1"/>
    </row>
    <row r="451" spans="1:1" s="2" customFormat="1">
      <c r="A451" s="1"/>
    </row>
    <row r="452" spans="1:1" s="2" customFormat="1">
      <c r="A452" s="1"/>
    </row>
    <row r="453" spans="1:1" s="2" customFormat="1">
      <c r="A453" s="1"/>
    </row>
    <row r="454" spans="1:1" s="2" customFormat="1">
      <c r="A454" s="1"/>
    </row>
    <row r="455" spans="1:1" s="2" customFormat="1">
      <c r="A455" s="1"/>
    </row>
    <row r="456" spans="1:1" s="2" customFormat="1">
      <c r="A456" s="1"/>
    </row>
    <row r="457" spans="1:1" s="2" customFormat="1">
      <c r="A457" s="1"/>
    </row>
    <row r="458" spans="1:1" s="2" customFormat="1">
      <c r="A458" s="1"/>
    </row>
    <row r="459" spans="1:1" s="2" customFormat="1">
      <c r="A459" s="1"/>
    </row>
    <row r="460" spans="1:1" s="2" customFormat="1">
      <c r="A460" s="1"/>
    </row>
    <row r="461" spans="1:1" s="2" customFormat="1">
      <c r="A461" s="1"/>
    </row>
    <row r="462" spans="1:1" s="2" customFormat="1">
      <c r="A462" s="1"/>
    </row>
    <row r="463" spans="1:1" s="2" customFormat="1">
      <c r="A463" s="1"/>
    </row>
    <row r="464" spans="1:1" s="2" customFormat="1">
      <c r="A464" s="1"/>
    </row>
    <row r="465" spans="1:1" s="2" customFormat="1">
      <c r="A465" s="1"/>
    </row>
    <row r="466" spans="1:1" s="2" customFormat="1">
      <c r="A466" s="1"/>
    </row>
    <row r="467" spans="1:1" s="2" customFormat="1">
      <c r="A467" s="1"/>
    </row>
    <row r="468" spans="1:1" s="2" customFormat="1">
      <c r="A468" s="1"/>
    </row>
    <row r="469" spans="1:1" s="2" customFormat="1">
      <c r="A469" s="1"/>
    </row>
    <row r="470" spans="1:1" s="2" customFormat="1">
      <c r="A470" s="1"/>
    </row>
    <row r="471" spans="1:1" s="2" customFormat="1">
      <c r="A471" s="1"/>
    </row>
    <row r="472" spans="1:1" s="2" customFormat="1">
      <c r="A472" s="1"/>
    </row>
    <row r="473" spans="1:1" s="2" customFormat="1">
      <c r="A473" s="1"/>
    </row>
    <row r="474" spans="1:1" s="2" customFormat="1">
      <c r="A474" s="1"/>
    </row>
    <row r="475" spans="1:1" s="2" customFormat="1">
      <c r="A475" s="1"/>
    </row>
    <row r="476" spans="1:1" s="2" customFormat="1">
      <c r="A476" s="1"/>
    </row>
    <row r="477" spans="1:1" s="2" customFormat="1">
      <c r="A477" s="1"/>
    </row>
    <row r="478" spans="1:1" s="2" customFormat="1">
      <c r="A478" s="1"/>
    </row>
    <row r="479" spans="1:1" s="2" customFormat="1">
      <c r="A479" s="1"/>
    </row>
    <row r="480" spans="1:1" s="2" customFormat="1">
      <c r="A480" s="1"/>
    </row>
    <row r="481" spans="1:1" s="2" customFormat="1">
      <c r="A481" s="1"/>
    </row>
    <row r="482" spans="1:1" s="2" customFormat="1">
      <c r="A482" s="1"/>
    </row>
    <row r="483" spans="1:1" s="2" customFormat="1">
      <c r="A483" s="1"/>
    </row>
    <row r="484" spans="1:1" s="2" customFormat="1">
      <c r="A484" s="1"/>
    </row>
    <row r="485" spans="1:1" s="2" customFormat="1">
      <c r="A485" s="1"/>
    </row>
    <row r="486" spans="1:1" s="2" customFormat="1">
      <c r="A486" s="1"/>
    </row>
    <row r="487" spans="1:1" s="2" customFormat="1">
      <c r="A487" s="1"/>
    </row>
    <row r="488" spans="1:1" s="2" customFormat="1">
      <c r="A488" s="1"/>
    </row>
    <row r="489" spans="1:1" s="2" customFormat="1">
      <c r="A489" s="1"/>
    </row>
    <row r="490" spans="1:1" s="2" customFormat="1">
      <c r="A490" s="1"/>
    </row>
    <row r="491" spans="1:1" s="2" customFormat="1">
      <c r="A491" s="1"/>
    </row>
    <row r="492" spans="1:1" s="2" customFormat="1">
      <c r="A492" s="1"/>
    </row>
    <row r="493" spans="1:1" s="2" customFormat="1">
      <c r="A493" s="1"/>
    </row>
    <row r="494" spans="1:1" s="2" customFormat="1">
      <c r="A494" s="1"/>
    </row>
    <row r="495" spans="1:1" s="2" customFormat="1">
      <c r="A495" s="1"/>
    </row>
    <row r="496" spans="1:1" s="2" customFormat="1">
      <c r="A496" s="1"/>
    </row>
    <row r="497" spans="1:1" s="2" customFormat="1">
      <c r="A497" s="1"/>
    </row>
    <row r="498" spans="1:1" s="2" customFormat="1">
      <c r="A498" s="1"/>
    </row>
    <row r="499" spans="1:1" s="2" customFormat="1">
      <c r="A499" s="1"/>
    </row>
    <row r="500" spans="1:1" s="2" customFormat="1">
      <c r="A500" s="1"/>
    </row>
    <row r="501" spans="1:1" s="2" customFormat="1">
      <c r="A501" s="1"/>
    </row>
    <row r="502" spans="1:1" s="2" customFormat="1">
      <c r="A502" s="1"/>
    </row>
    <row r="503" spans="1:1" s="2" customFormat="1">
      <c r="A503" s="1"/>
    </row>
    <row r="504" spans="1:1" s="2" customFormat="1">
      <c r="A504" s="1"/>
    </row>
    <row r="505" spans="1:1" s="2" customFormat="1">
      <c r="A505" s="1"/>
    </row>
    <row r="506" spans="1:1" s="2" customFormat="1">
      <c r="A506" s="1"/>
    </row>
    <row r="507" spans="1:1" s="2" customFormat="1">
      <c r="A507" s="1"/>
    </row>
    <row r="508" spans="1:1" s="2" customFormat="1">
      <c r="A508" s="1"/>
    </row>
    <row r="509" spans="1:1" s="2" customFormat="1">
      <c r="A509" s="1"/>
    </row>
    <row r="510" spans="1:1" s="2" customFormat="1">
      <c r="A510" s="1"/>
    </row>
    <row r="511" spans="1:1" s="2" customFormat="1">
      <c r="A511" s="1"/>
    </row>
    <row r="512" spans="1:1" s="2" customFormat="1">
      <c r="A512" s="1"/>
    </row>
    <row r="513" spans="1:1" s="2" customFormat="1">
      <c r="A513" s="1"/>
    </row>
    <row r="514" spans="1:1" s="2" customFormat="1">
      <c r="A514" s="1"/>
    </row>
    <row r="515" spans="1:1" s="2" customFormat="1">
      <c r="A515" s="1"/>
    </row>
    <row r="516" spans="1:1" s="2" customFormat="1">
      <c r="A516" s="1"/>
    </row>
    <row r="517" spans="1:1" s="2" customFormat="1">
      <c r="A517" s="1"/>
    </row>
    <row r="518" spans="1:1" s="2" customFormat="1">
      <c r="A518" s="1"/>
    </row>
    <row r="519" spans="1:1" s="2" customFormat="1">
      <c r="A519" s="1"/>
    </row>
    <row r="520" spans="1:1" s="2" customFormat="1">
      <c r="A520" s="1"/>
    </row>
    <row r="521" spans="1:1" s="2" customFormat="1">
      <c r="A521" s="1"/>
    </row>
    <row r="522" spans="1:1" s="2" customFormat="1">
      <c r="A522" s="1"/>
    </row>
    <row r="523" spans="1:1" s="2" customFormat="1">
      <c r="A523" s="1"/>
    </row>
    <row r="524" spans="1:1" s="2" customFormat="1">
      <c r="A524" s="1"/>
    </row>
    <row r="525" spans="1:1" s="2" customFormat="1">
      <c r="A525" s="1"/>
    </row>
    <row r="526" spans="1:1" s="2" customFormat="1">
      <c r="A526" s="1"/>
    </row>
    <row r="527" spans="1:1" s="2" customFormat="1">
      <c r="A527" s="1"/>
    </row>
    <row r="528" spans="1:1" s="2" customFormat="1">
      <c r="A528" s="1"/>
    </row>
    <row r="529" spans="1:1" s="2" customFormat="1">
      <c r="A529" s="1"/>
    </row>
    <row r="530" spans="1:1" s="2" customFormat="1">
      <c r="A530" s="1"/>
    </row>
    <row r="531" spans="1:1" s="2" customFormat="1">
      <c r="A531" s="1"/>
    </row>
    <row r="532" spans="1:1" s="2" customFormat="1">
      <c r="A532" s="1"/>
    </row>
    <row r="533" spans="1:1" s="2" customFormat="1">
      <c r="A533" s="1"/>
    </row>
    <row r="534" spans="1:1" s="2" customFormat="1">
      <c r="A534" s="1"/>
    </row>
    <row r="535" spans="1:1" s="2" customFormat="1">
      <c r="A535" s="1"/>
    </row>
    <row r="536" spans="1:1" s="2" customFormat="1">
      <c r="A536" s="1"/>
    </row>
    <row r="537" spans="1:1" s="2" customFormat="1">
      <c r="A537" s="1"/>
    </row>
    <row r="538" spans="1:1" s="2" customFormat="1">
      <c r="A538" s="1"/>
    </row>
    <row r="539" spans="1:1" s="2" customFormat="1">
      <c r="A539" s="1"/>
    </row>
    <row r="540" spans="1:1" s="2" customFormat="1">
      <c r="A540" s="1"/>
    </row>
    <row r="541" spans="1:1" s="2" customFormat="1">
      <c r="A541" s="1"/>
    </row>
    <row r="542" spans="1:1" s="2" customFormat="1">
      <c r="A542" s="1"/>
    </row>
    <row r="543" spans="1:1" s="2" customFormat="1">
      <c r="A543" s="1"/>
    </row>
    <row r="544" spans="1:1" s="2" customFormat="1">
      <c r="A544" s="1"/>
    </row>
    <row r="545" spans="1:1" s="2" customFormat="1">
      <c r="A545" s="1"/>
    </row>
    <row r="546" spans="1:1" s="2" customFormat="1">
      <c r="A546" s="1"/>
    </row>
    <row r="547" spans="1:1" s="2" customFormat="1">
      <c r="A547" s="1"/>
    </row>
    <row r="548" spans="1:1" s="2" customFormat="1">
      <c r="A548" s="1"/>
    </row>
    <row r="549" spans="1:1" s="2" customFormat="1">
      <c r="A549" s="1"/>
    </row>
    <row r="550" spans="1:1" s="2" customFormat="1">
      <c r="A550" s="1"/>
    </row>
    <row r="551" spans="1:1" s="2" customFormat="1">
      <c r="A551" s="1"/>
    </row>
    <row r="552" spans="1:1" s="2" customFormat="1">
      <c r="A552" s="1"/>
    </row>
    <row r="553" spans="1:1" s="2" customFormat="1">
      <c r="A553" s="1"/>
    </row>
    <row r="554" spans="1:1" s="2" customFormat="1">
      <c r="A554" s="1"/>
    </row>
    <row r="555" spans="1:1" s="2" customFormat="1">
      <c r="A555" s="1"/>
    </row>
    <row r="556" spans="1:1" s="2" customFormat="1">
      <c r="A556" s="1"/>
    </row>
    <row r="557" spans="1:1" s="2" customFormat="1">
      <c r="A557" s="1"/>
    </row>
    <row r="558" spans="1:1" s="2" customFormat="1">
      <c r="A558" s="1"/>
    </row>
    <row r="559" spans="1:1" s="2" customFormat="1">
      <c r="A559" s="1"/>
    </row>
    <row r="560" spans="1:1" s="2" customFormat="1">
      <c r="A560" s="1"/>
    </row>
    <row r="561" spans="1:1" s="2" customFormat="1">
      <c r="A561" s="1"/>
    </row>
    <row r="562" spans="1:1" s="2" customFormat="1">
      <c r="A562" s="1"/>
    </row>
    <row r="563" spans="1:1" s="2" customFormat="1">
      <c r="A563" s="1"/>
    </row>
    <row r="564" spans="1:1" s="2" customFormat="1">
      <c r="A564" s="1"/>
    </row>
    <row r="565" spans="1:1" s="2" customFormat="1">
      <c r="A565" s="1"/>
    </row>
    <row r="566" spans="1:1" s="2" customFormat="1">
      <c r="A566" s="1"/>
    </row>
    <row r="567" spans="1:1" s="2" customFormat="1">
      <c r="A567" s="1"/>
    </row>
    <row r="568" spans="1:1" s="2" customFormat="1">
      <c r="A568" s="1"/>
    </row>
    <row r="569" spans="1:1" s="2" customFormat="1">
      <c r="A569" s="1"/>
    </row>
    <row r="570" spans="1:1" s="2" customFormat="1">
      <c r="A570" s="1"/>
    </row>
    <row r="571" spans="1:1" s="2" customFormat="1">
      <c r="A571" s="1"/>
    </row>
    <row r="572" spans="1:1" s="2" customFormat="1">
      <c r="A572" s="1"/>
    </row>
    <row r="573" spans="1:1" s="2" customFormat="1">
      <c r="A573" s="1"/>
    </row>
    <row r="574" spans="1:1" s="2" customFormat="1">
      <c r="A574" s="1"/>
    </row>
    <row r="575" spans="1:1" s="2" customFormat="1">
      <c r="A575" s="1"/>
    </row>
    <row r="576" spans="1:1" s="2" customFormat="1">
      <c r="A576" s="1"/>
    </row>
    <row r="577" spans="1:1" s="2" customFormat="1">
      <c r="A577" s="1"/>
    </row>
    <row r="578" spans="1:1" s="2" customFormat="1">
      <c r="A578" s="1"/>
    </row>
    <row r="579" spans="1:1" s="2" customFormat="1">
      <c r="A579" s="1"/>
    </row>
    <row r="580" spans="1:1" s="2" customFormat="1">
      <c r="A580" s="1"/>
    </row>
    <row r="581" spans="1:1" s="2" customFormat="1">
      <c r="A581" s="1"/>
    </row>
    <row r="582" spans="1:1" s="2" customFormat="1">
      <c r="A582" s="1"/>
    </row>
    <row r="583" spans="1:1" s="2" customFormat="1">
      <c r="A583" s="1"/>
    </row>
    <row r="584" spans="1:1" s="2" customFormat="1">
      <c r="A584" s="1"/>
    </row>
    <row r="585" spans="1:1" s="2" customFormat="1">
      <c r="A585" s="1"/>
    </row>
    <row r="586" spans="1:1" s="2" customFormat="1">
      <c r="A586" s="1"/>
    </row>
    <row r="587" spans="1:1" s="2" customFormat="1">
      <c r="A587" s="1"/>
    </row>
    <row r="588" spans="1:1" s="2" customFormat="1">
      <c r="A588" s="1"/>
    </row>
    <row r="589" spans="1:1" s="2" customFormat="1">
      <c r="A589" s="1"/>
    </row>
    <row r="590" spans="1:1" s="2" customFormat="1">
      <c r="A590" s="1"/>
    </row>
    <row r="591" spans="1:1" s="2" customFormat="1">
      <c r="A591" s="1"/>
    </row>
    <row r="592" spans="1:1" s="2" customFormat="1">
      <c r="A592" s="1"/>
    </row>
    <row r="593" spans="1:1" s="2" customFormat="1">
      <c r="A593" s="1"/>
    </row>
    <row r="594" spans="1:1" s="2" customFormat="1">
      <c r="A594" s="1"/>
    </row>
    <row r="595" spans="1:1" s="2" customFormat="1">
      <c r="A595" s="1"/>
    </row>
    <row r="596" spans="1:1" s="2" customFormat="1">
      <c r="A596" s="1"/>
    </row>
    <row r="597" spans="1:1" s="2" customFormat="1">
      <c r="A597" s="1"/>
    </row>
    <row r="598" spans="1:1" s="2" customFormat="1">
      <c r="A598" s="1"/>
    </row>
    <row r="599" spans="1:1" s="2" customFormat="1">
      <c r="A599" s="1"/>
    </row>
    <row r="600" spans="1:1" s="2" customFormat="1">
      <c r="A600" s="1"/>
    </row>
    <row r="601" spans="1:1" s="2" customFormat="1">
      <c r="A601" s="1"/>
    </row>
    <row r="602" spans="1:1" s="2" customFormat="1">
      <c r="A602" s="1"/>
    </row>
    <row r="603" spans="1:1" s="2" customFormat="1">
      <c r="A603" s="1"/>
    </row>
    <row r="604" spans="1:1" s="2" customFormat="1">
      <c r="A604" s="1"/>
    </row>
    <row r="605" spans="1:1" s="2" customFormat="1">
      <c r="A605" s="1"/>
    </row>
    <row r="606" spans="1:1" s="2" customFormat="1">
      <c r="A606" s="1"/>
    </row>
    <row r="607" spans="1:1" s="2" customFormat="1">
      <c r="A607" s="1"/>
    </row>
    <row r="608" spans="1:1" s="2" customFormat="1">
      <c r="A608" s="1"/>
    </row>
    <row r="609" spans="1:1" s="2" customFormat="1">
      <c r="A609" s="1"/>
    </row>
    <row r="610" spans="1:1" s="2" customFormat="1">
      <c r="A610" s="1"/>
    </row>
    <row r="611" spans="1:1" s="2" customFormat="1">
      <c r="A611" s="1"/>
    </row>
    <row r="612" spans="1:1" s="2" customFormat="1">
      <c r="A612" s="1"/>
    </row>
    <row r="613" spans="1:1" s="2" customFormat="1">
      <c r="A613" s="1"/>
    </row>
    <row r="614" spans="1:1" s="2" customFormat="1">
      <c r="A614" s="1"/>
    </row>
    <row r="615" spans="1:1" s="2" customFormat="1">
      <c r="A615" s="1"/>
    </row>
    <row r="616" spans="1:1" s="2" customFormat="1">
      <c r="A616" s="1"/>
    </row>
    <row r="617" spans="1:1" s="2" customFormat="1">
      <c r="A617" s="1"/>
    </row>
    <row r="618" spans="1:1" s="2" customFormat="1">
      <c r="A618" s="1"/>
    </row>
    <row r="619" spans="1:1" s="2" customFormat="1">
      <c r="A619" s="1"/>
    </row>
    <row r="620" spans="1:1" s="2" customFormat="1">
      <c r="A620" s="1"/>
    </row>
    <row r="621" spans="1:1" s="2" customFormat="1">
      <c r="A621" s="1"/>
    </row>
    <row r="622" spans="1:1" s="2" customFormat="1">
      <c r="A622" s="1"/>
    </row>
    <row r="623" spans="1:1" s="2" customFormat="1">
      <c r="A623" s="1"/>
    </row>
    <row r="624" spans="1:1" s="2" customFormat="1">
      <c r="A624" s="1"/>
    </row>
    <row r="625" spans="1:1" s="2" customFormat="1">
      <c r="A625" s="1"/>
    </row>
    <row r="626" spans="1:1" s="2" customFormat="1">
      <c r="A626" s="1"/>
    </row>
    <row r="627" spans="1:1" s="2" customFormat="1">
      <c r="A627" s="1"/>
    </row>
    <row r="628" spans="1:1" s="2" customFormat="1">
      <c r="A628" s="1"/>
    </row>
    <row r="629" spans="1:1" s="2" customFormat="1">
      <c r="A629" s="1"/>
    </row>
    <row r="630" spans="1:1" s="2" customFormat="1">
      <c r="A630" s="1"/>
    </row>
    <row r="631" spans="1:1" s="2" customFormat="1">
      <c r="A631" s="1"/>
    </row>
    <row r="632" spans="1:1" s="2" customFormat="1">
      <c r="A632" s="1"/>
    </row>
    <row r="633" spans="1:1" s="2" customFormat="1">
      <c r="A633" s="1"/>
    </row>
    <row r="634" spans="1:1" s="2" customFormat="1">
      <c r="A634" s="1"/>
    </row>
    <row r="635" spans="1:1" s="2" customFormat="1">
      <c r="A635" s="1"/>
    </row>
    <row r="636" spans="1:1" s="2" customFormat="1">
      <c r="A636" s="1"/>
    </row>
    <row r="637" spans="1:1" s="2" customFormat="1">
      <c r="A637" s="1"/>
    </row>
    <row r="638" spans="1:1" s="2" customFormat="1">
      <c r="A638" s="1"/>
    </row>
    <row r="639" spans="1:1" s="2" customFormat="1">
      <c r="A639" s="1"/>
    </row>
    <row r="640" spans="1:1" s="2" customFormat="1">
      <c r="A640" s="1"/>
    </row>
    <row r="641" spans="1:1" s="2" customFormat="1">
      <c r="A641" s="1"/>
    </row>
    <row r="642" spans="1:1" s="2" customFormat="1">
      <c r="A642" s="1"/>
    </row>
    <row r="643" spans="1:1" s="2" customFormat="1">
      <c r="A643" s="1"/>
    </row>
    <row r="644" spans="1:1" s="2" customFormat="1">
      <c r="A644" s="1"/>
    </row>
    <row r="645" spans="1:1" s="2" customFormat="1">
      <c r="A645" s="1"/>
    </row>
    <row r="646" spans="1:1" s="2" customFormat="1">
      <c r="A646" s="1"/>
    </row>
    <row r="647" spans="1:1" s="2" customFormat="1">
      <c r="A647" s="1"/>
    </row>
    <row r="648" spans="1:1" s="2" customFormat="1">
      <c r="A648" s="1"/>
    </row>
    <row r="649" spans="1:1" s="2" customFormat="1">
      <c r="A649" s="1"/>
    </row>
    <row r="650" spans="1:1" s="2" customFormat="1">
      <c r="A650" s="1"/>
    </row>
    <row r="651" spans="1:1" s="2" customFormat="1">
      <c r="A651" s="1"/>
    </row>
    <row r="652" spans="1:1" s="2" customFormat="1">
      <c r="A652" s="1"/>
    </row>
    <row r="653" spans="1:1" s="2" customFormat="1">
      <c r="A653" s="1"/>
    </row>
    <row r="654" spans="1:1" s="2" customFormat="1">
      <c r="A654" s="1"/>
    </row>
    <row r="655" spans="1:1" s="2" customFormat="1">
      <c r="A655" s="1"/>
    </row>
    <row r="656" spans="1:1" s="2" customFormat="1">
      <c r="A656" s="1"/>
    </row>
    <row r="657" spans="1:1" s="2" customFormat="1">
      <c r="A657" s="1"/>
    </row>
    <row r="658" spans="1:1" s="2" customFormat="1">
      <c r="A658" s="1"/>
    </row>
    <row r="659" spans="1:1" s="2" customFormat="1">
      <c r="A659" s="1"/>
    </row>
    <row r="660" spans="1:1" s="2" customFormat="1">
      <c r="A660" s="1"/>
    </row>
    <row r="661" spans="1:1" s="2" customFormat="1">
      <c r="A661" s="1"/>
    </row>
    <row r="662" spans="1:1" s="2" customFormat="1">
      <c r="A662" s="1"/>
    </row>
    <row r="663" spans="1:1" s="2" customFormat="1">
      <c r="A663" s="1"/>
    </row>
    <row r="664" spans="1:1" s="2" customFormat="1">
      <c r="A664" s="1"/>
    </row>
    <row r="665" spans="1:1" s="2" customFormat="1">
      <c r="A665" s="1"/>
    </row>
    <row r="666" spans="1:1" s="2" customFormat="1">
      <c r="A666" s="1"/>
    </row>
    <row r="667" spans="1:1" s="2" customFormat="1">
      <c r="A667" s="1"/>
    </row>
    <row r="668" spans="1:1" s="2" customFormat="1">
      <c r="A668" s="1"/>
    </row>
    <row r="669" spans="1:1" s="2" customFormat="1">
      <c r="A669" s="1"/>
    </row>
    <row r="670" spans="1:1" s="2" customFormat="1">
      <c r="A670" s="1"/>
    </row>
    <row r="671" spans="1:1" s="2" customFormat="1">
      <c r="A671" s="1"/>
    </row>
    <row r="672" spans="1:1" s="2" customFormat="1">
      <c r="A672" s="1"/>
    </row>
    <row r="673" spans="1:1" s="2" customFormat="1">
      <c r="A673" s="1"/>
    </row>
    <row r="674" spans="1:1" s="2" customFormat="1">
      <c r="A674" s="1"/>
    </row>
    <row r="675" spans="1:1" s="2" customFormat="1">
      <c r="A675" s="1"/>
    </row>
    <row r="676" spans="1:1" s="2" customFormat="1">
      <c r="A676" s="1"/>
    </row>
    <row r="677" spans="1:1" s="2" customFormat="1">
      <c r="A677" s="1"/>
    </row>
    <row r="678" spans="1:1" s="2" customFormat="1">
      <c r="A678" s="1"/>
    </row>
    <row r="679" spans="1:1" s="2" customFormat="1">
      <c r="A679" s="1"/>
    </row>
    <row r="680" spans="1:1" s="2" customFormat="1">
      <c r="A680" s="1"/>
    </row>
    <row r="681" spans="1:1" s="2" customFormat="1">
      <c r="A681" s="1"/>
    </row>
    <row r="682" spans="1:1" s="2" customFormat="1">
      <c r="A682" s="1"/>
    </row>
    <row r="683" spans="1:1" s="2" customFormat="1">
      <c r="A683" s="1"/>
    </row>
    <row r="684" spans="1:1" s="2" customFormat="1">
      <c r="A684" s="1"/>
    </row>
    <row r="685" spans="1:1" s="2" customFormat="1">
      <c r="A685" s="1"/>
    </row>
    <row r="686" spans="1:1" s="2" customFormat="1">
      <c r="A686" s="1"/>
    </row>
    <row r="687" spans="1:1" s="2" customFormat="1">
      <c r="A687" s="1"/>
    </row>
    <row r="688" spans="1:1" s="2" customFormat="1">
      <c r="A688" s="1"/>
    </row>
    <row r="689" spans="1:1" s="2" customFormat="1">
      <c r="A689" s="1"/>
    </row>
    <row r="690" spans="1:1" s="2" customFormat="1">
      <c r="A690" s="1"/>
    </row>
    <row r="691" spans="1:1" s="2" customFormat="1">
      <c r="A691" s="1"/>
    </row>
    <row r="692" spans="1:1" s="2" customFormat="1">
      <c r="A692" s="1"/>
    </row>
    <row r="693" spans="1:1" s="2" customFormat="1">
      <c r="A693" s="1"/>
    </row>
    <row r="694" spans="1:1" s="2" customFormat="1">
      <c r="A694" s="1"/>
    </row>
    <row r="695" spans="1:1" s="2" customFormat="1">
      <c r="A695" s="1"/>
    </row>
    <row r="696" spans="1:1" s="2" customFormat="1">
      <c r="A696" s="1"/>
    </row>
    <row r="697" spans="1:1" s="2" customFormat="1">
      <c r="A697" s="1"/>
    </row>
    <row r="698" spans="1:1" s="2" customFormat="1">
      <c r="A698" s="1"/>
    </row>
    <row r="699" spans="1:1" s="2" customFormat="1">
      <c r="A699" s="1"/>
    </row>
    <row r="700" spans="1:1" s="2" customFormat="1">
      <c r="A700" s="1"/>
    </row>
    <row r="701" spans="1:1" s="2" customFormat="1">
      <c r="A701" s="1"/>
    </row>
    <row r="702" spans="1:1" s="2" customFormat="1">
      <c r="A702" s="1"/>
    </row>
    <row r="703" spans="1:1" s="2" customFormat="1">
      <c r="A703" s="1"/>
    </row>
    <row r="704" spans="1:1" s="2" customFormat="1">
      <c r="A704" s="1"/>
    </row>
    <row r="705" spans="1:1" s="2" customFormat="1">
      <c r="A705" s="1"/>
    </row>
    <row r="706" spans="1:1" s="2" customFormat="1">
      <c r="A706" s="1"/>
    </row>
    <row r="707" spans="1:1" s="2" customFormat="1">
      <c r="A707" s="1"/>
    </row>
    <row r="708" spans="1:1" s="2" customFormat="1">
      <c r="A708" s="1"/>
    </row>
    <row r="709" spans="1:1" s="2" customFormat="1">
      <c r="A709" s="1"/>
    </row>
    <row r="710" spans="1:1" s="2" customFormat="1">
      <c r="A710" s="1"/>
    </row>
    <row r="711" spans="1:1" s="2" customFormat="1">
      <c r="A711" s="1"/>
    </row>
    <row r="712" spans="1:1" s="2" customFormat="1">
      <c r="A712" s="1"/>
    </row>
    <row r="713" spans="1:1" s="2" customFormat="1">
      <c r="A713" s="1"/>
    </row>
    <row r="714" spans="1:1" s="2" customFormat="1">
      <c r="A714" s="1"/>
    </row>
    <row r="715" spans="1:1" s="2" customFormat="1">
      <c r="A715" s="1"/>
    </row>
    <row r="716" spans="1:1" s="2" customFormat="1">
      <c r="A716" s="1"/>
    </row>
    <row r="717" spans="1:1" s="2" customFormat="1">
      <c r="A717" s="1"/>
    </row>
    <row r="718" spans="1:1" s="2" customFormat="1">
      <c r="A718" s="1"/>
    </row>
    <row r="719" spans="1:1" s="2" customFormat="1">
      <c r="A719" s="1"/>
    </row>
    <row r="720" spans="1:1" s="2" customFormat="1">
      <c r="A720" s="1"/>
    </row>
    <row r="721" spans="1:1" s="2" customFormat="1">
      <c r="A721" s="1"/>
    </row>
    <row r="722" spans="1:1" s="2" customFormat="1">
      <c r="A722" s="1"/>
    </row>
    <row r="723" spans="1:1" s="2" customFormat="1">
      <c r="A723" s="1"/>
    </row>
    <row r="724" spans="1:1" s="2" customFormat="1">
      <c r="A724" s="1"/>
    </row>
    <row r="725" spans="1:1" s="2" customFormat="1">
      <c r="A725" s="1"/>
    </row>
    <row r="726" spans="1:1" s="2" customFormat="1">
      <c r="A726" s="1"/>
    </row>
    <row r="727" spans="1:1" s="2" customFormat="1">
      <c r="A727" s="1"/>
    </row>
    <row r="728" spans="1:1" s="2" customFormat="1">
      <c r="A728" s="1"/>
    </row>
    <row r="729" spans="1:1" s="2" customFormat="1">
      <c r="A729" s="1"/>
    </row>
    <row r="730" spans="1:1" s="2" customFormat="1">
      <c r="A730" s="1"/>
    </row>
    <row r="731" spans="1:1" s="2" customFormat="1">
      <c r="A731" s="1"/>
    </row>
    <row r="732" spans="1:1" s="2" customFormat="1">
      <c r="A732" s="1"/>
    </row>
    <row r="733" spans="1:1" s="2" customFormat="1">
      <c r="A733" s="1"/>
    </row>
    <row r="734" spans="1:1" s="2" customFormat="1">
      <c r="A734" s="1"/>
    </row>
    <row r="735" spans="1:1" s="2" customFormat="1">
      <c r="A735" s="1"/>
    </row>
    <row r="736" spans="1:1" s="2" customFormat="1">
      <c r="A736" s="1"/>
    </row>
    <row r="737" spans="1:1" s="2" customFormat="1">
      <c r="A737" s="1"/>
    </row>
    <row r="738" spans="1:1" s="2" customFormat="1">
      <c r="A738" s="1"/>
    </row>
    <row r="739" spans="1:1" s="2" customFormat="1">
      <c r="A739" s="1"/>
    </row>
    <row r="740" spans="1:1" s="2" customFormat="1">
      <c r="A740" s="1"/>
    </row>
    <row r="741" spans="1:1" s="2" customFormat="1">
      <c r="A741" s="1"/>
    </row>
    <row r="742" spans="1:1" s="2" customFormat="1">
      <c r="A742" s="1"/>
    </row>
    <row r="743" spans="1:1" s="2" customFormat="1">
      <c r="A743" s="1"/>
    </row>
    <row r="744" spans="1:1" s="2" customFormat="1">
      <c r="A744" s="1"/>
    </row>
    <row r="745" spans="1:1" s="2" customFormat="1">
      <c r="A745" s="1"/>
    </row>
    <row r="746" spans="1:1" s="2" customFormat="1">
      <c r="A746" s="1"/>
    </row>
    <row r="747" spans="1:1" s="2" customFormat="1">
      <c r="A747" s="1"/>
    </row>
    <row r="748" spans="1:1" s="2" customFormat="1">
      <c r="A748" s="1"/>
    </row>
    <row r="749" spans="1:1" s="2" customFormat="1">
      <c r="A749" s="1"/>
    </row>
    <row r="750" spans="1:1" s="2" customFormat="1">
      <c r="A750" s="1"/>
    </row>
    <row r="751" spans="1:1" s="2" customFormat="1">
      <c r="A751" s="1"/>
    </row>
    <row r="752" spans="1:1" s="2" customFormat="1">
      <c r="A752" s="1"/>
    </row>
    <row r="753" spans="1:1" s="2" customFormat="1">
      <c r="A753" s="1"/>
    </row>
    <row r="754" spans="1:1" s="2" customFormat="1">
      <c r="A754" s="1"/>
    </row>
    <row r="755" spans="1:1" s="2" customFormat="1">
      <c r="A755" s="1"/>
    </row>
    <row r="756" spans="1:1" s="2" customFormat="1">
      <c r="A756" s="1"/>
    </row>
    <row r="757" spans="1:1" s="2" customFormat="1">
      <c r="A757" s="1"/>
    </row>
    <row r="758" spans="1:1" s="2" customFormat="1">
      <c r="A758" s="1"/>
    </row>
    <row r="759" spans="1:1" s="2" customFormat="1">
      <c r="A759" s="1"/>
    </row>
    <row r="760" spans="1:1" s="2" customFormat="1">
      <c r="A760" s="1"/>
    </row>
    <row r="761" spans="1:1" s="2" customFormat="1">
      <c r="A761" s="1"/>
    </row>
    <row r="762" spans="1:1" s="2" customFormat="1">
      <c r="A762" s="1"/>
    </row>
    <row r="763" spans="1:1" s="2" customFormat="1">
      <c r="A763" s="1"/>
    </row>
    <row r="764" spans="1:1" s="2" customFormat="1">
      <c r="A764" s="1"/>
    </row>
    <row r="765" spans="1:1" s="2" customFormat="1">
      <c r="A765" s="1"/>
    </row>
    <row r="766" spans="1:1" s="2" customFormat="1">
      <c r="A766" s="1"/>
    </row>
    <row r="767" spans="1:1" s="2" customFormat="1">
      <c r="A767" s="1"/>
    </row>
    <row r="768" spans="1:1" s="2" customFormat="1">
      <c r="A768" s="1"/>
    </row>
    <row r="769" spans="1:1" s="2" customFormat="1">
      <c r="A769" s="1"/>
    </row>
    <row r="770" spans="1:1" s="2" customFormat="1">
      <c r="A770" s="1"/>
    </row>
    <row r="771" spans="1:1" s="2" customFormat="1">
      <c r="A771" s="1"/>
    </row>
    <row r="772" spans="1:1" s="2" customFormat="1">
      <c r="A772" s="1"/>
    </row>
    <row r="773" spans="1:1" s="2" customFormat="1">
      <c r="A773" s="1"/>
    </row>
    <row r="774" spans="1:1" s="2" customFormat="1">
      <c r="A774" s="1"/>
    </row>
    <row r="775" spans="1:1" s="2" customFormat="1">
      <c r="A775" s="1"/>
    </row>
    <row r="776" spans="1:1" s="2" customFormat="1">
      <c r="A776" s="1"/>
    </row>
    <row r="777" spans="1:1" s="2" customFormat="1">
      <c r="A777" s="1"/>
    </row>
    <row r="778" spans="1:1" s="2" customFormat="1">
      <c r="A778" s="1"/>
    </row>
    <row r="779" spans="1:1" s="2" customFormat="1">
      <c r="A779" s="1"/>
    </row>
    <row r="780" spans="1:1" s="2" customFormat="1">
      <c r="A780" s="1"/>
    </row>
    <row r="781" spans="1:1" s="2" customFormat="1">
      <c r="A781" s="1"/>
    </row>
    <row r="782" spans="1:1" s="2" customFormat="1">
      <c r="A782" s="1"/>
    </row>
    <row r="783" spans="1:1" s="2" customFormat="1">
      <c r="A783" s="1"/>
    </row>
    <row r="784" spans="1:1" s="2" customFormat="1">
      <c r="A784" s="1"/>
    </row>
    <row r="785" spans="1:1" s="2" customFormat="1">
      <c r="A785" s="1"/>
    </row>
    <row r="786" spans="1:1" s="2" customFormat="1">
      <c r="A786" s="1"/>
    </row>
    <row r="787" spans="1:1" s="2" customFormat="1">
      <c r="A787" s="1"/>
    </row>
    <row r="788" spans="1:1" s="2" customFormat="1">
      <c r="A788" s="1"/>
    </row>
    <row r="789" spans="1:1" s="2" customFormat="1">
      <c r="A789" s="1"/>
    </row>
    <row r="790" spans="1:1" s="2" customFormat="1">
      <c r="A790" s="1"/>
    </row>
    <row r="791" spans="1:1" s="2" customFormat="1">
      <c r="A791" s="1"/>
    </row>
    <row r="792" spans="1:1" s="2" customFormat="1">
      <c r="A792" s="1"/>
    </row>
    <row r="793" spans="1:1" s="2" customFormat="1">
      <c r="A793" s="1"/>
    </row>
    <row r="794" spans="1:1" s="2" customFormat="1">
      <c r="A794" s="1"/>
    </row>
    <row r="795" spans="1:1" s="2" customFormat="1">
      <c r="A795" s="1"/>
    </row>
    <row r="796" spans="1:1" s="2" customFormat="1">
      <c r="A796" s="1"/>
    </row>
    <row r="797" spans="1:1" s="2" customFormat="1">
      <c r="A797" s="1"/>
    </row>
    <row r="798" spans="1:1" s="2" customFormat="1">
      <c r="A798" s="1"/>
    </row>
    <row r="799" spans="1:1" s="2" customFormat="1">
      <c r="A799" s="1"/>
    </row>
    <row r="800" spans="1:1" s="2" customFormat="1">
      <c r="A800" s="1"/>
    </row>
    <row r="801" spans="1:1" s="2" customFormat="1">
      <c r="A801" s="1"/>
    </row>
    <row r="802" spans="1:1" s="2" customFormat="1">
      <c r="A802" s="1"/>
    </row>
    <row r="803" spans="1:1" s="2" customFormat="1">
      <c r="A803" s="1"/>
    </row>
    <row r="804" spans="1:1" s="2" customFormat="1">
      <c r="A804" s="1"/>
    </row>
    <row r="805" spans="1:1" s="2" customFormat="1">
      <c r="A805" s="1"/>
    </row>
    <row r="806" spans="1:1" s="2" customFormat="1">
      <c r="A806" s="1"/>
    </row>
    <row r="807" spans="1:1" s="2" customFormat="1">
      <c r="A807" s="1"/>
    </row>
    <row r="808" spans="1:1" s="2" customFormat="1">
      <c r="A808" s="1"/>
    </row>
    <row r="809" spans="1:1" s="2" customFormat="1">
      <c r="A809" s="1"/>
    </row>
    <row r="810" spans="1:1" s="2" customFormat="1">
      <c r="A810" s="1"/>
    </row>
    <row r="811" spans="1:1" s="2" customFormat="1">
      <c r="A811" s="1"/>
    </row>
    <row r="812" spans="1:1" s="2" customFormat="1">
      <c r="A812" s="1"/>
    </row>
    <row r="813" spans="1:1" s="2" customFormat="1">
      <c r="A813" s="1"/>
    </row>
    <row r="814" spans="1:1" s="2" customFormat="1">
      <c r="A814" s="1"/>
    </row>
    <row r="815" spans="1:1" s="2" customFormat="1">
      <c r="A815" s="1"/>
    </row>
    <row r="816" spans="1:1" s="2" customFormat="1">
      <c r="A816" s="1"/>
    </row>
    <row r="817" spans="1:1" s="2" customFormat="1">
      <c r="A817" s="1"/>
    </row>
    <row r="818" spans="1:1" s="2" customFormat="1">
      <c r="A818" s="1"/>
    </row>
    <row r="819" spans="1:1" s="2" customFormat="1">
      <c r="A819" s="1"/>
    </row>
    <row r="820" spans="1:1" s="2" customFormat="1">
      <c r="A820" s="1"/>
    </row>
    <row r="821" spans="1:1" s="2" customFormat="1">
      <c r="A821" s="1"/>
    </row>
    <row r="822" spans="1:1" s="2" customFormat="1">
      <c r="A822" s="1"/>
    </row>
    <row r="823" spans="1:1" s="2" customFormat="1">
      <c r="A823" s="1"/>
    </row>
    <row r="824" spans="1:1" s="2" customFormat="1">
      <c r="A824" s="1"/>
    </row>
    <row r="825" spans="1:1" s="2" customFormat="1">
      <c r="A825" s="1"/>
    </row>
    <row r="826" spans="1:1" s="2" customFormat="1">
      <c r="A826" s="1"/>
    </row>
    <row r="827" spans="1:1" s="2" customFormat="1">
      <c r="A827" s="1"/>
    </row>
    <row r="828" spans="1:1" s="2" customFormat="1">
      <c r="A828" s="1"/>
    </row>
    <row r="829" spans="1:1" s="2" customFormat="1">
      <c r="A829" s="1"/>
    </row>
    <row r="830" spans="1:1" s="2" customFormat="1">
      <c r="A830" s="1"/>
    </row>
    <row r="831" spans="1:1" s="2" customFormat="1">
      <c r="A831" s="1"/>
    </row>
    <row r="832" spans="1:1" s="2" customFormat="1">
      <c r="A832" s="1"/>
    </row>
    <row r="833" spans="1:1" s="2" customFormat="1">
      <c r="A833" s="1"/>
    </row>
    <row r="834" spans="1:1" s="2" customFormat="1">
      <c r="A834" s="1"/>
    </row>
    <row r="835" spans="1:1" s="2" customFormat="1">
      <c r="A835" s="1"/>
    </row>
    <row r="836" spans="1:1" s="2" customFormat="1">
      <c r="A836" s="1"/>
    </row>
    <row r="837" spans="1:1" s="2" customFormat="1">
      <c r="A837" s="1"/>
    </row>
    <row r="838" spans="1:1" s="2" customFormat="1">
      <c r="A838" s="1"/>
    </row>
    <row r="839" spans="1:1" s="2" customFormat="1">
      <c r="A839" s="1"/>
    </row>
    <row r="840" spans="1:1" s="2" customFormat="1">
      <c r="A840" s="1"/>
    </row>
    <row r="841" spans="1:1" s="2" customFormat="1">
      <c r="A841" s="1"/>
    </row>
    <row r="842" spans="1:1" s="2" customFormat="1">
      <c r="A842" s="1"/>
    </row>
    <row r="843" spans="1:1" s="2" customFormat="1">
      <c r="A843" s="1"/>
    </row>
    <row r="844" spans="1:1" s="2" customFormat="1">
      <c r="A844" s="1"/>
    </row>
    <row r="845" spans="1:1" s="2" customFormat="1">
      <c r="A845" s="1"/>
    </row>
    <row r="846" spans="1:1" s="2" customFormat="1">
      <c r="A846" s="1"/>
    </row>
    <row r="847" spans="1:1" s="2" customFormat="1">
      <c r="A847" s="1"/>
    </row>
    <row r="848" spans="1:1" s="2" customFormat="1">
      <c r="A848" s="1"/>
    </row>
    <row r="849" spans="1:1" s="2" customFormat="1">
      <c r="A849" s="1"/>
    </row>
    <row r="850" spans="1:1" s="2" customFormat="1">
      <c r="A850" s="1"/>
    </row>
    <row r="851" spans="1:1" s="2" customFormat="1">
      <c r="A851" s="1"/>
    </row>
    <row r="852" spans="1:1" s="2" customFormat="1">
      <c r="A852" s="1"/>
    </row>
    <row r="853" spans="1:1" s="2" customFormat="1">
      <c r="A853" s="1"/>
    </row>
    <row r="854" spans="1:1" s="2" customFormat="1">
      <c r="A854" s="1"/>
    </row>
    <row r="855" spans="1:1" s="2" customFormat="1">
      <c r="A855" s="1"/>
    </row>
    <row r="856" spans="1:1" s="2" customFormat="1">
      <c r="A856" s="1"/>
    </row>
    <row r="857" spans="1:1" s="2" customFormat="1">
      <c r="A857" s="1"/>
    </row>
    <row r="858" spans="1:1" s="2" customFormat="1">
      <c r="A858" s="1"/>
    </row>
    <row r="859" spans="1:1" s="2" customFormat="1">
      <c r="A859" s="1"/>
    </row>
    <row r="860" spans="1:1" s="2" customFormat="1">
      <c r="A860" s="1"/>
    </row>
    <row r="861" spans="1:1" s="2" customFormat="1">
      <c r="A861" s="1"/>
    </row>
    <row r="862" spans="1:1" s="2" customFormat="1">
      <c r="A862" s="1"/>
    </row>
    <row r="863" spans="1:1" s="2" customFormat="1">
      <c r="A863" s="1"/>
    </row>
    <row r="864" spans="1:1" s="2" customFormat="1">
      <c r="A864" s="1"/>
    </row>
    <row r="865" spans="1:1" s="2" customFormat="1">
      <c r="A865" s="1"/>
    </row>
    <row r="866" spans="1:1" s="2" customFormat="1">
      <c r="A866" s="1"/>
    </row>
    <row r="867" spans="1:1" s="2" customFormat="1">
      <c r="A867" s="1"/>
    </row>
    <row r="868" spans="1:1" s="2" customFormat="1">
      <c r="A868" s="1"/>
    </row>
    <row r="869" spans="1:1" s="2" customFormat="1">
      <c r="A869" s="1"/>
    </row>
    <row r="870" spans="1:1" s="2" customFormat="1">
      <c r="A870" s="1"/>
    </row>
    <row r="871" spans="1:1" s="2" customFormat="1">
      <c r="A871" s="1"/>
    </row>
    <row r="872" spans="1:1" s="2" customFormat="1">
      <c r="A872" s="1"/>
    </row>
    <row r="873" spans="1:1" s="2" customFormat="1">
      <c r="A873" s="1"/>
    </row>
    <row r="874" spans="1:1" s="2" customFormat="1">
      <c r="A874" s="1"/>
    </row>
    <row r="875" spans="1:1" s="2" customFormat="1">
      <c r="A875" s="1"/>
    </row>
    <row r="876" spans="1:1" s="2" customFormat="1">
      <c r="A876" s="1"/>
    </row>
    <row r="877" spans="1:1" s="2" customFormat="1">
      <c r="A877" s="1"/>
    </row>
    <row r="878" spans="1:1" s="2" customFormat="1">
      <c r="A878" s="1"/>
    </row>
    <row r="879" spans="1:1" s="2" customFormat="1">
      <c r="A879" s="1"/>
    </row>
    <row r="880" spans="1:1" s="2" customFormat="1">
      <c r="A880" s="1"/>
    </row>
    <row r="881" spans="1:1" s="2" customFormat="1">
      <c r="A881" s="1"/>
    </row>
    <row r="882" spans="1:1" s="2" customFormat="1">
      <c r="A882" s="1"/>
    </row>
    <row r="883" spans="1:1" s="2" customFormat="1">
      <c r="A883" s="1"/>
    </row>
    <row r="884" spans="1:1" s="2" customFormat="1">
      <c r="A884" s="1"/>
    </row>
    <row r="885" spans="1:1" s="2" customFormat="1">
      <c r="A885" s="1"/>
    </row>
    <row r="886" spans="1:1" s="2" customFormat="1">
      <c r="A886" s="1"/>
    </row>
    <row r="887" spans="1:1" s="2" customFormat="1">
      <c r="A887" s="1"/>
    </row>
    <row r="888" spans="1:1" s="2" customFormat="1">
      <c r="A888" s="1"/>
    </row>
    <row r="889" spans="1:1" s="2" customFormat="1">
      <c r="A889" s="1"/>
    </row>
    <row r="890" spans="1:1" s="2" customFormat="1">
      <c r="A890" s="1"/>
    </row>
    <row r="891" spans="1:1" s="2" customFormat="1">
      <c r="A891" s="1"/>
    </row>
    <row r="892" spans="1:1" s="2" customFormat="1">
      <c r="A892" s="1"/>
    </row>
    <row r="893" spans="1:1" s="2" customFormat="1">
      <c r="A893" s="1"/>
    </row>
    <row r="894" spans="1:1" s="2" customFormat="1">
      <c r="A894" s="1"/>
    </row>
    <row r="895" spans="1:1" s="2" customFormat="1">
      <c r="A895" s="1"/>
    </row>
    <row r="896" spans="1:1" s="2" customFormat="1">
      <c r="A896" s="1"/>
    </row>
    <row r="897" spans="1:1" s="2" customFormat="1">
      <c r="A897" s="1"/>
    </row>
    <row r="898" spans="1:1" s="2" customFormat="1">
      <c r="A898" s="1"/>
    </row>
    <row r="899" spans="1:1" s="2" customFormat="1">
      <c r="A899" s="1"/>
    </row>
    <row r="900" spans="1:1" s="2" customFormat="1">
      <c r="A900" s="1"/>
    </row>
    <row r="901" spans="1:1" s="2" customFormat="1">
      <c r="A901" s="1"/>
    </row>
    <row r="902" spans="1:1" s="2" customFormat="1">
      <c r="A902" s="1"/>
    </row>
    <row r="903" spans="1:1" s="2" customFormat="1">
      <c r="A903" s="1"/>
    </row>
    <row r="904" spans="1:1" s="2" customFormat="1">
      <c r="A904" s="1"/>
    </row>
    <row r="905" spans="1:1" s="2" customFormat="1">
      <c r="A905" s="1"/>
    </row>
    <row r="906" spans="1:1" s="2" customFormat="1">
      <c r="A906" s="1"/>
    </row>
    <row r="907" spans="1:1" s="2" customFormat="1">
      <c r="A907" s="1"/>
    </row>
    <row r="908" spans="1:1" s="2" customFormat="1">
      <c r="A908" s="1"/>
    </row>
    <row r="909" spans="1:1" s="2" customFormat="1">
      <c r="A909" s="1"/>
    </row>
    <row r="910" spans="1:1" s="2" customFormat="1">
      <c r="A910" s="1"/>
    </row>
    <row r="911" spans="1:1" s="2" customFormat="1">
      <c r="A911" s="1"/>
    </row>
    <row r="912" spans="1:1" s="2" customFormat="1">
      <c r="A912" s="1"/>
    </row>
    <row r="913" spans="1:1" s="2" customFormat="1">
      <c r="A913" s="1"/>
    </row>
    <row r="914" spans="1:1" s="2" customFormat="1">
      <c r="A914" s="1"/>
    </row>
    <row r="915" spans="1:1" s="2" customFormat="1">
      <c r="A915" s="1"/>
    </row>
    <row r="916" spans="1:1" s="2" customFormat="1">
      <c r="A916" s="1"/>
    </row>
    <row r="917" spans="1:1" s="2" customFormat="1">
      <c r="A917" s="1"/>
    </row>
    <row r="918" spans="1:1" s="2" customFormat="1">
      <c r="A918" s="1"/>
    </row>
    <row r="919" spans="1:1" s="2" customFormat="1">
      <c r="A919" s="1"/>
    </row>
    <row r="920" spans="1:1" s="2" customFormat="1">
      <c r="A920" s="1"/>
    </row>
    <row r="921" spans="1:1" s="2" customFormat="1">
      <c r="A921" s="1"/>
    </row>
    <row r="922" spans="1:1" s="2" customFormat="1">
      <c r="A922" s="1"/>
    </row>
    <row r="923" spans="1:1" s="2" customFormat="1">
      <c r="A923" s="1"/>
    </row>
    <row r="924" spans="1:1" s="2" customFormat="1">
      <c r="A924" s="1"/>
    </row>
    <row r="925" spans="1:1" s="2" customFormat="1">
      <c r="A925" s="1"/>
    </row>
    <row r="926" spans="1:1" s="2" customFormat="1">
      <c r="A926" s="1"/>
    </row>
    <row r="927" spans="1:1" s="2" customFormat="1">
      <c r="A927" s="1"/>
    </row>
    <row r="928" spans="1:1" s="2" customFormat="1">
      <c r="A928" s="1"/>
    </row>
    <row r="929" spans="1:1" s="2" customFormat="1">
      <c r="A929" s="1"/>
    </row>
    <row r="930" spans="1:1" s="2" customFormat="1">
      <c r="A930" s="1"/>
    </row>
    <row r="931" spans="1:1" s="2" customFormat="1">
      <c r="A931" s="1"/>
    </row>
    <row r="932" spans="1:1" s="2" customFormat="1">
      <c r="A932" s="1"/>
    </row>
    <row r="933" spans="1:1" s="2" customFormat="1">
      <c r="A933" s="1"/>
    </row>
    <row r="934" spans="1:1" s="2" customFormat="1">
      <c r="A934" s="1"/>
    </row>
    <row r="935" spans="1:1" s="2" customFormat="1">
      <c r="A935" s="1"/>
    </row>
    <row r="936" spans="1:1" s="2" customFormat="1">
      <c r="A936" s="1"/>
    </row>
    <row r="937" spans="1:1" s="2" customFormat="1">
      <c r="A937" s="1"/>
    </row>
    <row r="938" spans="1:1" s="2" customFormat="1">
      <c r="A938" s="1"/>
    </row>
    <row r="939" spans="1:1" s="2" customFormat="1">
      <c r="A939" s="1"/>
    </row>
    <row r="940" spans="1:1" s="2" customFormat="1">
      <c r="A940" s="1"/>
    </row>
    <row r="941" spans="1:1" s="2" customFormat="1">
      <c r="A941" s="1"/>
    </row>
    <row r="942" spans="1:1" s="2" customFormat="1">
      <c r="A942" s="1"/>
    </row>
    <row r="943" spans="1:1" s="2" customFormat="1">
      <c r="A943" s="1"/>
    </row>
    <row r="944" spans="1:1" s="2" customFormat="1">
      <c r="A944" s="1"/>
    </row>
    <row r="945" spans="1:1" s="2" customFormat="1">
      <c r="A945" s="1"/>
    </row>
    <row r="946" spans="1:1" s="2" customFormat="1">
      <c r="A946" s="1"/>
    </row>
    <row r="947" spans="1:1" s="2" customFormat="1">
      <c r="A947" s="1"/>
    </row>
    <row r="948" spans="1:1" s="2" customFormat="1">
      <c r="A948" s="1"/>
    </row>
    <row r="949" spans="1:1" s="2" customFormat="1">
      <c r="A949" s="1"/>
    </row>
    <row r="950" spans="1:1" s="2" customFormat="1">
      <c r="A950" s="1"/>
    </row>
    <row r="951" spans="1:1" s="2" customFormat="1">
      <c r="A951" s="1"/>
    </row>
    <row r="952" spans="1:1" s="2" customFormat="1">
      <c r="A952" s="1"/>
    </row>
    <row r="953" spans="1:1" s="2" customFormat="1">
      <c r="A953" s="1"/>
    </row>
    <row r="954" spans="1:1" s="2" customFormat="1">
      <c r="A954" s="1"/>
    </row>
    <row r="955" spans="1:1" s="2" customFormat="1">
      <c r="A955" s="1"/>
    </row>
    <row r="956" spans="1:1" s="2" customFormat="1">
      <c r="A956" s="1"/>
    </row>
    <row r="957" spans="1:1" s="2" customFormat="1">
      <c r="A957" s="1"/>
    </row>
    <row r="958" spans="1:1" s="2" customFormat="1">
      <c r="A958" s="1"/>
    </row>
    <row r="959" spans="1:1" s="2" customFormat="1">
      <c r="A959" s="1"/>
    </row>
    <row r="960" spans="1:1" s="2" customFormat="1">
      <c r="A960" s="1"/>
    </row>
    <row r="961" spans="1:1" s="2" customFormat="1">
      <c r="A961" s="1"/>
    </row>
    <row r="962" spans="1:1" s="2" customFormat="1">
      <c r="A962" s="1"/>
    </row>
    <row r="963" spans="1:1" s="2" customFormat="1">
      <c r="A963" s="1"/>
    </row>
    <row r="964" spans="1:1" s="2" customFormat="1">
      <c r="A964" s="1"/>
    </row>
    <row r="965" spans="1:1" s="2" customFormat="1">
      <c r="A965" s="1"/>
    </row>
    <row r="966" spans="1:1" s="2" customFormat="1">
      <c r="A966" s="1"/>
    </row>
    <row r="967" spans="1:1" s="2" customFormat="1">
      <c r="A967" s="1"/>
    </row>
    <row r="968" spans="1:1" s="2" customFormat="1">
      <c r="A968" s="1"/>
    </row>
    <row r="969" spans="1:1" s="2" customFormat="1">
      <c r="A969" s="1"/>
    </row>
    <row r="970" spans="1:1" s="2" customFormat="1">
      <c r="A970" s="1"/>
    </row>
    <row r="971" spans="1:1" s="2" customFormat="1">
      <c r="A971" s="1"/>
    </row>
    <row r="972" spans="1:1" s="2" customFormat="1">
      <c r="A972" s="1"/>
    </row>
    <row r="973" spans="1:1" s="2" customFormat="1">
      <c r="A973" s="1"/>
    </row>
    <row r="974" spans="1:1" s="2" customFormat="1">
      <c r="A974" s="1"/>
    </row>
    <row r="975" spans="1:1" s="2" customFormat="1">
      <c r="A975" s="1"/>
    </row>
    <row r="976" spans="1:1" s="2" customFormat="1">
      <c r="A976" s="1"/>
    </row>
    <row r="977" spans="1:1" s="2" customFormat="1">
      <c r="A977" s="1"/>
    </row>
    <row r="978" spans="1:1" s="2" customFormat="1">
      <c r="A978" s="1"/>
    </row>
    <row r="979" spans="1:1" s="2" customFormat="1">
      <c r="A979" s="1"/>
    </row>
    <row r="980" spans="1:1" s="2" customFormat="1">
      <c r="A980" s="1"/>
    </row>
    <row r="981" spans="1:1" s="2" customFormat="1">
      <c r="A981" s="1"/>
    </row>
    <row r="982" spans="1:1" s="2" customFormat="1">
      <c r="A982" s="1"/>
    </row>
    <row r="983" spans="1:1" s="2" customFormat="1">
      <c r="A983" s="1"/>
    </row>
    <row r="984" spans="1:1" s="2" customFormat="1">
      <c r="A984" s="1"/>
    </row>
    <row r="985" spans="1:1" s="2" customFormat="1">
      <c r="A985" s="1"/>
    </row>
    <row r="986" spans="1:1" s="2" customFormat="1">
      <c r="A986" s="1"/>
    </row>
    <row r="987" spans="1:1" s="2" customFormat="1">
      <c r="A987" s="1"/>
    </row>
    <row r="988" spans="1:1" s="2" customFormat="1">
      <c r="A988" s="1"/>
    </row>
    <row r="989" spans="1:1" s="2" customFormat="1">
      <c r="A989" s="1"/>
    </row>
    <row r="990" spans="1:1" s="2" customFormat="1">
      <c r="A990" s="1"/>
    </row>
    <row r="991" spans="1:1" s="2" customFormat="1">
      <c r="A991" s="1"/>
    </row>
    <row r="992" spans="1:1" s="2" customFormat="1">
      <c r="A992" s="1"/>
    </row>
    <row r="993" spans="1:1" s="2" customFormat="1">
      <c r="A993" s="1"/>
    </row>
    <row r="994" spans="1:1" s="2" customFormat="1">
      <c r="A994" s="1"/>
    </row>
    <row r="995" spans="1:1" s="2" customFormat="1">
      <c r="A995" s="1"/>
    </row>
    <row r="996" spans="1:1" s="2" customFormat="1">
      <c r="A996" s="1"/>
    </row>
    <row r="997" spans="1:1" s="2" customFormat="1">
      <c r="A997" s="1"/>
    </row>
    <row r="998" spans="1:1" s="2" customFormat="1">
      <c r="A998" s="1"/>
    </row>
    <row r="999" spans="1:1" s="2" customFormat="1">
      <c r="A999" s="1"/>
    </row>
    <row r="1000" spans="1:1" s="2" customFormat="1">
      <c r="A1000" s="1"/>
    </row>
    <row r="1001" spans="1:1" s="2" customFormat="1">
      <c r="A1001" s="1"/>
    </row>
    <row r="1002" spans="1:1" s="2" customFormat="1">
      <c r="A1002" s="1"/>
    </row>
    <row r="1003" spans="1:1" s="2" customFormat="1">
      <c r="A1003" s="1"/>
    </row>
    <row r="1004" spans="1:1" s="2" customFormat="1">
      <c r="A1004" s="1"/>
    </row>
    <row r="1005" spans="1:1" s="2" customFormat="1">
      <c r="A1005" s="1"/>
    </row>
    <row r="1006" spans="1:1" s="2" customFormat="1">
      <c r="A1006" s="1"/>
    </row>
    <row r="1007" spans="1:1" s="2" customFormat="1">
      <c r="A1007" s="1"/>
    </row>
    <row r="1008" spans="1:1" s="2" customFormat="1">
      <c r="A1008" s="1"/>
    </row>
    <row r="1009" spans="1:1" s="2" customFormat="1">
      <c r="A1009" s="1"/>
    </row>
    <row r="1010" spans="1:1" s="2" customFormat="1">
      <c r="A1010" s="1"/>
    </row>
    <row r="1011" spans="1:1" s="2" customFormat="1">
      <c r="A1011" s="1"/>
    </row>
    <row r="1012" spans="1:1" s="2" customFormat="1">
      <c r="A1012" s="1"/>
    </row>
    <row r="1013" spans="1:1" s="2" customFormat="1">
      <c r="A1013" s="1"/>
    </row>
    <row r="1014" spans="1:1" s="2" customFormat="1">
      <c r="A1014" s="1"/>
    </row>
    <row r="1015" spans="1:1" s="2" customFormat="1">
      <c r="A1015" s="1"/>
    </row>
    <row r="1016" spans="1:1" s="2" customFormat="1">
      <c r="A1016" s="1"/>
    </row>
    <row r="1017" spans="1:1" s="2" customFormat="1">
      <c r="A1017" s="1"/>
    </row>
    <row r="1018" spans="1:1" s="2" customFormat="1">
      <c r="A1018" s="1"/>
    </row>
    <row r="1019" spans="1:1" s="2" customFormat="1">
      <c r="A1019" s="1"/>
    </row>
    <row r="1020" spans="1:1" s="2" customFormat="1">
      <c r="A1020" s="1"/>
    </row>
    <row r="1021" spans="1:1" s="2" customFormat="1">
      <c r="A1021" s="1"/>
    </row>
    <row r="1022" spans="1:1" s="2" customFormat="1">
      <c r="A1022" s="1"/>
    </row>
    <row r="1023" spans="1:1" s="2" customFormat="1">
      <c r="A1023" s="1"/>
    </row>
    <row r="1024" spans="1:1" s="2" customFormat="1">
      <c r="A1024" s="1"/>
    </row>
    <row r="1025" spans="1:1" s="2" customFormat="1">
      <c r="A1025" s="1"/>
    </row>
    <row r="1026" spans="1:1" s="2" customFormat="1">
      <c r="A1026" s="1"/>
    </row>
    <row r="1027" spans="1:1" s="2" customFormat="1">
      <c r="A1027" s="1"/>
    </row>
    <row r="1028" spans="1:1" s="2" customFormat="1">
      <c r="A1028" s="1"/>
    </row>
    <row r="1029" spans="1:1" s="2" customFormat="1">
      <c r="A1029" s="1"/>
    </row>
    <row r="1030" spans="1:1" s="2" customFormat="1">
      <c r="A1030" s="1"/>
    </row>
    <row r="1031" spans="1:1" s="2" customFormat="1">
      <c r="A1031" s="1"/>
    </row>
    <row r="1032" spans="1:1" s="2" customFormat="1">
      <c r="A1032" s="1"/>
    </row>
    <row r="1033" spans="1:1" s="2" customFormat="1">
      <c r="A1033" s="1"/>
    </row>
    <row r="1034" spans="1:1" s="2" customFormat="1">
      <c r="A1034" s="1"/>
    </row>
    <row r="1035" spans="1:1" s="2" customFormat="1">
      <c r="A1035" s="1"/>
    </row>
    <row r="1036" spans="1:1" s="2" customFormat="1">
      <c r="A1036" s="1"/>
    </row>
    <row r="1037" spans="1:1" s="2" customFormat="1">
      <c r="A1037" s="1"/>
    </row>
    <row r="1038" spans="1:1" s="2" customFormat="1">
      <c r="A1038" s="1"/>
    </row>
    <row r="1039" spans="1:1" s="2" customFormat="1">
      <c r="A1039" s="1"/>
    </row>
    <row r="1040" spans="1:1" s="2" customFormat="1">
      <c r="A1040" s="1"/>
    </row>
    <row r="1041" spans="1:1" s="2" customFormat="1">
      <c r="A1041" s="1"/>
    </row>
    <row r="1042" spans="1:1" s="2" customFormat="1">
      <c r="A1042" s="1"/>
    </row>
    <row r="1043" spans="1:1" s="2" customFormat="1">
      <c r="A1043" s="1"/>
    </row>
    <row r="1044" spans="1:1" s="2" customFormat="1">
      <c r="A1044" s="1"/>
    </row>
    <row r="1045" spans="1:1" s="2" customFormat="1">
      <c r="A1045" s="1"/>
    </row>
    <row r="1046" spans="1:1" s="2" customFormat="1">
      <c r="A1046" s="1"/>
    </row>
    <row r="1047" spans="1:1" s="2" customFormat="1">
      <c r="A1047" s="1"/>
    </row>
    <row r="1048" spans="1:1" s="2" customFormat="1">
      <c r="A1048" s="1"/>
    </row>
    <row r="1049" spans="1:1" s="2" customFormat="1">
      <c r="A1049" s="1"/>
    </row>
    <row r="1050" spans="1:1" s="2" customFormat="1">
      <c r="A1050" s="1"/>
    </row>
    <row r="1051" spans="1:1" s="2" customFormat="1">
      <c r="A1051" s="1"/>
    </row>
    <row r="1052" spans="1:1" s="2" customFormat="1">
      <c r="A1052" s="1"/>
    </row>
    <row r="1053" spans="1:1" s="2" customFormat="1">
      <c r="A1053" s="1"/>
    </row>
    <row r="1054" spans="1:1" s="2" customFormat="1">
      <c r="A1054" s="1"/>
    </row>
    <row r="1055" spans="1:1" s="2" customFormat="1">
      <c r="A1055" s="1"/>
    </row>
    <row r="1056" spans="1:1" s="2" customFormat="1">
      <c r="A1056" s="1"/>
    </row>
    <row r="1057" spans="1:1" s="2" customFormat="1">
      <c r="A1057" s="1"/>
    </row>
    <row r="1058" spans="1:1" s="2" customFormat="1">
      <c r="A1058" s="1"/>
    </row>
    <row r="1059" spans="1:1" s="2" customFormat="1">
      <c r="A1059" s="1"/>
    </row>
    <row r="1060" spans="1:1" s="2" customFormat="1">
      <c r="A1060" s="1"/>
    </row>
    <row r="1061" spans="1:1" s="2" customFormat="1">
      <c r="A1061" s="1"/>
    </row>
    <row r="1062" spans="1:1" s="2" customFormat="1">
      <c r="A1062" s="1"/>
    </row>
    <row r="1063" spans="1:1" s="2" customFormat="1">
      <c r="A1063" s="1"/>
    </row>
    <row r="1064" spans="1:1" s="2" customFormat="1">
      <c r="A1064" s="1"/>
    </row>
    <row r="1065" spans="1:1" s="2" customFormat="1">
      <c r="A1065" s="1"/>
    </row>
    <row r="1066" spans="1:1" s="2" customFormat="1">
      <c r="A1066" s="1"/>
    </row>
    <row r="1067" spans="1:1" s="2" customFormat="1">
      <c r="A1067" s="1"/>
    </row>
    <row r="1068" spans="1:1" s="2" customFormat="1">
      <c r="A1068" s="1"/>
    </row>
    <row r="1069" spans="1:1" s="2" customFormat="1">
      <c r="A1069" s="1"/>
    </row>
    <row r="1070" spans="1:1" s="2" customFormat="1">
      <c r="A1070" s="1"/>
    </row>
    <row r="1071" spans="1:1" s="2" customFormat="1">
      <c r="A1071" s="1"/>
    </row>
    <row r="1072" spans="1:1" s="2" customFormat="1">
      <c r="A1072" s="1"/>
    </row>
    <row r="1073" spans="1:1" s="2" customFormat="1">
      <c r="A1073" s="1"/>
    </row>
    <row r="1074" spans="1:1" s="2" customFormat="1">
      <c r="A1074" s="1"/>
    </row>
    <row r="1075" spans="1:1" s="2" customFormat="1">
      <c r="A1075" s="1"/>
    </row>
    <row r="1076" spans="1:1" s="2" customFormat="1">
      <c r="A1076" s="1"/>
    </row>
    <row r="1077" spans="1:1" s="2" customFormat="1">
      <c r="A1077" s="1"/>
    </row>
    <row r="1078" spans="1:1" s="2" customFormat="1">
      <c r="A1078" s="1"/>
    </row>
    <row r="1079" spans="1:1" s="2" customFormat="1">
      <c r="A1079" s="1"/>
    </row>
    <row r="1080" spans="1:1" s="2" customFormat="1">
      <c r="A1080" s="1"/>
    </row>
    <row r="1081" spans="1:1" s="2" customFormat="1">
      <c r="A1081" s="1"/>
    </row>
    <row r="1082" spans="1:1" s="2" customFormat="1">
      <c r="A1082" s="1"/>
    </row>
    <row r="1083" spans="1:1" s="2" customFormat="1">
      <c r="A1083" s="1"/>
    </row>
    <row r="1084" spans="1:1" s="2" customFormat="1">
      <c r="A1084" s="1"/>
    </row>
    <row r="1085" spans="1:1" s="2" customFormat="1">
      <c r="A1085" s="1"/>
    </row>
    <row r="1086" spans="1:1" s="2" customFormat="1">
      <c r="A1086" s="1"/>
    </row>
    <row r="1087" spans="1:1" s="2" customFormat="1">
      <c r="A1087" s="1"/>
    </row>
    <row r="1088" spans="1:1" s="2" customFormat="1">
      <c r="A1088" s="1"/>
    </row>
    <row r="1089" spans="1:1" s="2" customFormat="1">
      <c r="A1089" s="1"/>
    </row>
    <row r="1090" spans="1:1" s="2" customFormat="1">
      <c r="A1090" s="1"/>
    </row>
    <row r="1091" spans="1:1" s="2" customFormat="1">
      <c r="A1091" s="1"/>
    </row>
    <row r="1092" spans="1:1" s="2" customFormat="1">
      <c r="A1092" s="1"/>
    </row>
    <row r="1093" spans="1:1" s="2" customFormat="1">
      <c r="A1093" s="1"/>
    </row>
    <row r="1094" spans="1:1" s="2" customFormat="1">
      <c r="A1094" s="1"/>
    </row>
    <row r="1095" spans="1:1" s="2" customFormat="1">
      <c r="A1095" s="1"/>
    </row>
    <row r="1096" spans="1:1" s="2" customFormat="1">
      <c r="A1096" s="1"/>
    </row>
    <row r="1097" spans="1:1" s="2" customFormat="1">
      <c r="A1097" s="1"/>
    </row>
    <row r="1098" spans="1:1" s="2" customFormat="1">
      <c r="A1098" s="1"/>
    </row>
    <row r="1099" spans="1:1" s="2" customFormat="1">
      <c r="A1099" s="1"/>
    </row>
    <row r="1100" spans="1:1" s="2" customFormat="1">
      <c r="A1100" s="1"/>
    </row>
    <row r="1101" spans="1:1" s="2" customFormat="1">
      <c r="A1101" s="1"/>
    </row>
    <row r="1102" spans="1:1" s="2" customFormat="1">
      <c r="A1102" s="1"/>
    </row>
    <row r="1103" spans="1:1" s="2" customFormat="1">
      <c r="A1103" s="1"/>
    </row>
    <row r="1104" spans="1:1" s="2" customFormat="1">
      <c r="A1104" s="1"/>
    </row>
    <row r="1105" spans="1:1" s="2" customFormat="1">
      <c r="A1105" s="1"/>
    </row>
    <row r="1106" spans="1:1" s="2" customFormat="1">
      <c r="A1106" s="1"/>
    </row>
    <row r="1107" spans="1:1" s="2" customFormat="1">
      <c r="A1107" s="1"/>
    </row>
    <row r="1108" spans="1:1" s="2" customFormat="1">
      <c r="A1108" s="1"/>
    </row>
    <row r="1109" spans="1:1" s="2" customFormat="1">
      <c r="A1109" s="1"/>
    </row>
    <row r="1110" spans="1:1" s="2" customFormat="1">
      <c r="A1110" s="1"/>
    </row>
    <row r="1111" spans="1:1" s="2" customFormat="1">
      <c r="A1111" s="1"/>
    </row>
    <row r="1112" spans="1:1" s="2" customFormat="1">
      <c r="A1112" s="1"/>
    </row>
    <row r="1113" spans="1:1" s="2" customFormat="1">
      <c r="A1113" s="1"/>
    </row>
    <row r="1114" spans="1:1" s="2" customFormat="1">
      <c r="A1114" s="1"/>
    </row>
    <row r="1115" spans="1:1" s="2" customFormat="1">
      <c r="A1115" s="1"/>
    </row>
    <row r="1116" spans="1:1" s="2" customFormat="1">
      <c r="A1116" s="1"/>
    </row>
    <row r="1117" spans="1:1" s="2" customFormat="1">
      <c r="A1117" s="1"/>
    </row>
    <row r="1118" spans="1:1" s="2" customFormat="1">
      <c r="A1118" s="1"/>
    </row>
    <row r="1119" spans="1:1" s="2" customFormat="1">
      <c r="A1119" s="1"/>
    </row>
    <row r="1120" spans="1:1" s="2" customFormat="1">
      <c r="A1120" s="1"/>
    </row>
    <row r="1121" spans="1:1" s="2" customFormat="1">
      <c r="A1121" s="1"/>
    </row>
    <row r="1122" spans="1:1" s="2" customFormat="1">
      <c r="A1122" s="1"/>
    </row>
    <row r="1123" spans="1:1" s="2" customFormat="1">
      <c r="A1123" s="1"/>
    </row>
    <row r="1124" spans="1:1" s="2" customFormat="1">
      <c r="A1124" s="1"/>
    </row>
    <row r="1125" spans="1:1" s="2" customFormat="1">
      <c r="A1125" s="1"/>
    </row>
    <row r="1126" spans="1:1" s="2" customFormat="1">
      <c r="A1126" s="1"/>
    </row>
    <row r="1127" spans="1:1" s="2" customFormat="1">
      <c r="A1127" s="1"/>
    </row>
    <row r="1128" spans="1:1" s="2" customFormat="1">
      <c r="A1128" s="1"/>
    </row>
    <row r="1129" spans="1:1" s="2" customFormat="1">
      <c r="A1129" s="1"/>
    </row>
    <row r="1130" spans="1:1" s="2" customFormat="1">
      <c r="A1130" s="1"/>
    </row>
    <row r="1131" spans="1:1" s="2" customFormat="1">
      <c r="A1131" s="1"/>
    </row>
    <row r="1132" spans="1:1" s="2" customFormat="1">
      <c r="A1132" s="1"/>
    </row>
    <row r="1133" spans="1:1" s="2" customFormat="1">
      <c r="A1133" s="1"/>
    </row>
    <row r="1134" spans="1:1" s="2" customFormat="1">
      <c r="A1134" s="1"/>
    </row>
    <row r="1135" spans="1:1" s="2" customFormat="1">
      <c r="A1135" s="1"/>
    </row>
    <row r="1136" spans="1:1" s="2" customFormat="1">
      <c r="A1136" s="1"/>
    </row>
    <row r="1137" spans="1:1" s="2" customFormat="1">
      <c r="A1137" s="1"/>
    </row>
    <row r="1138" spans="1:1" s="2" customFormat="1">
      <c r="A1138" s="1"/>
    </row>
    <row r="1139" spans="1:1" s="2" customFormat="1">
      <c r="A1139" s="1"/>
    </row>
    <row r="1140" spans="1:1" s="2" customFormat="1">
      <c r="A1140" s="1"/>
    </row>
    <row r="1141" spans="1:1" s="2" customFormat="1">
      <c r="A1141" s="1"/>
    </row>
    <row r="1142" spans="1:1" s="2" customFormat="1">
      <c r="A1142" s="1"/>
    </row>
    <row r="1143" spans="1:1" s="2" customFormat="1">
      <c r="A1143" s="1"/>
    </row>
    <row r="1144" spans="1:1" s="2" customFormat="1">
      <c r="A1144" s="1"/>
    </row>
  </sheetData>
  <sheetProtection algorithmName="SHA-512" hashValue="P/0C9m20GXIYovLVb+gxFSRtDHfRjmE+neUHTBsOr7yVzr5XI68QM8HsVKtd7wt5qpC9tuOlzdNTIQmZGpZgTw==" saltValue="GIK3/jvHTJr1suV58RjFvw==" spinCount="100000" sheet="1" objects="1" scenarios="1"/>
  <mergeCells count="60">
    <mergeCell ref="CL21:CL23"/>
    <mergeCell ref="CL33:CL35"/>
    <mergeCell ref="CF13:CL15"/>
    <mergeCell ref="CG22:CJ34"/>
    <mergeCell ref="CN21:CV23"/>
    <mergeCell ref="CM33:CM35"/>
    <mergeCell ref="CN33:CV35"/>
    <mergeCell ref="DF21:DP22"/>
    <mergeCell ref="DF23:DP26"/>
    <mergeCell ref="CZ13:DF15"/>
    <mergeCell ref="DA22:DD34"/>
    <mergeCell ref="DF28:DP29"/>
    <mergeCell ref="DF30:DP32"/>
    <mergeCell ref="DF34:DP35"/>
    <mergeCell ref="BR26:BR28"/>
    <mergeCell ref="BS30:BU35"/>
    <mergeCell ref="BV30:CB35"/>
    <mergeCell ref="BR30:BR35"/>
    <mergeCell ref="BL13:BR15"/>
    <mergeCell ref="BM22:BP34"/>
    <mergeCell ref="BR21:BR24"/>
    <mergeCell ref="BS21:BU24"/>
    <mergeCell ref="BS26:BU28"/>
    <mergeCell ref="BV26:CB28"/>
    <mergeCell ref="BZ21:CB24"/>
    <mergeCell ref="BV21:BW24"/>
    <mergeCell ref="BX21:BY24"/>
    <mergeCell ref="AX33:AX35"/>
    <mergeCell ref="AY33:BH35"/>
    <mergeCell ref="AR13:AX15"/>
    <mergeCell ref="AS22:AV34"/>
    <mergeCell ref="AX21:AX23"/>
    <mergeCell ref="AY21:BH23"/>
    <mergeCell ref="AX25:AX27"/>
    <mergeCell ref="AY25:BH27"/>
    <mergeCell ref="AX29:AX31"/>
    <mergeCell ref="AY29:BH31"/>
    <mergeCell ref="J33:J35"/>
    <mergeCell ref="AD32:AD35"/>
    <mergeCell ref="AE32:AN35"/>
    <mergeCell ref="AD21:AD24"/>
    <mergeCell ref="AE21:AN24"/>
    <mergeCell ref="AE26:AN30"/>
    <mergeCell ref="AD26:AD30"/>
    <mergeCell ref="DF36:DP38"/>
    <mergeCell ref="E22:H34"/>
    <mergeCell ref="K33:T35"/>
    <mergeCell ref="D13:J15"/>
    <mergeCell ref="CL29:CL31"/>
    <mergeCell ref="CN29:CV31"/>
    <mergeCell ref="CL25:CL27"/>
    <mergeCell ref="CN25:CV27"/>
    <mergeCell ref="X13:AD15"/>
    <mergeCell ref="Y22:AB34"/>
    <mergeCell ref="K21:T23"/>
    <mergeCell ref="J21:J23"/>
    <mergeCell ref="K25:T27"/>
    <mergeCell ref="J25:J27"/>
    <mergeCell ref="J29:J31"/>
    <mergeCell ref="K29:T31"/>
  </mergeCells>
  <hyperlinks>
    <hyperlink ref="BZ21:CB24" r:id="rId1" display="DLC Listed"/>
    <hyperlink ref="BX21:BY24" r:id="rId2" display="ENERGY STAR Fixtures"/>
    <hyperlink ref="BV21:BW24" r:id="rId3" display="ENERGY STAR Bulbs"/>
    <hyperlink ref="DF30:DP32" r:id="rId4" display="A: Click here to download the list of all prescriptive measures."/>
  </hyperlinks>
  <pageMargins left="0.7" right="0.7" top="0.75" bottom="0.75" header="0.3" footer="0.3"/>
  <drawing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002D56"/>
  </sheetPr>
  <dimension ref="A1:AJ103"/>
  <sheetViews>
    <sheetView topLeftCell="A39" workbookViewId="0">
      <selection activeCell="N62" sqref="N62"/>
    </sheetView>
  </sheetViews>
  <sheetFormatPr defaultColWidth="9.33203125" defaultRowHeight="12.75"/>
  <cols>
    <col min="1" max="1" width="4.33203125" style="5" customWidth="1"/>
    <col min="2" max="2" width="9.33203125" style="3"/>
    <col min="3" max="3" width="14.1640625" style="3" customWidth="1"/>
    <col min="4" max="16384" width="9.33203125" style="3"/>
  </cols>
  <sheetData>
    <row r="1" spans="2:36" s="5" customFormat="1"/>
    <row r="2" spans="2:36">
      <c r="AJ2" s="16"/>
    </row>
    <row r="3" spans="2:36" ht="15.75">
      <c r="B3" s="11"/>
      <c r="C3" s="7" t="s">
        <v>258</v>
      </c>
      <c r="P3" s="11"/>
      <c r="Q3" s="7" t="s">
        <v>259</v>
      </c>
      <c r="AJ3" s="5"/>
    </row>
    <row r="4" spans="2:36">
      <c r="B4" s="12"/>
      <c r="C4" s="3" t="s">
        <v>300</v>
      </c>
      <c r="P4" s="12"/>
      <c r="Q4" s="3" t="s">
        <v>260</v>
      </c>
      <c r="AJ4" s="5"/>
    </row>
    <row r="5" spans="2:36">
      <c r="B5" s="12"/>
      <c r="P5" s="12"/>
      <c r="AJ5" s="5"/>
    </row>
    <row r="6" spans="2:36" ht="15.75">
      <c r="B6" s="11"/>
      <c r="C6" s="7" t="s">
        <v>261</v>
      </c>
      <c r="P6" s="12"/>
      <c r="AJ6" s="5"/>
    </row>
    <row r="7" spans="2:36" ht="15.75">
      <c r="B7" s="12"/>
      <c r="C7" s="828" t="s">
        <v>77</v>
      </c>
      <c r="D7" s="828"/>
      <c r="E7" s="15" t="s">
        <v>79</v>
      </c>
      <c r="F7" s="7" t="s">
        <v>78</v>
      </c>
      <c r="I7" s="828" t="s">
        <v>255</v>
      </c>
      <c r="J7" s="828"/>
      <c r="K7" s="15" t="s">
        <v>79</v>
      </c>
      <c r="L7" s="7" t="s">
        <v>78</v>
      </c>
      <c r="P7" s="12"/>
      <c r="AJ7" s="5"/>
    </row>
    <row r="8" spans="2:36">
      <c r="B8" s="12"/>
      <c r="C8" s="816" t="s">
        <v>262</v>
      </c>
      <c r="D8" s="816"/>
      <c r="E8" s="23">
        <f>'Measure Input'!$N$41</f>
        <v>0</v>
      </c>
      <c r="F8" s="3" t="s">
        <v>29</v>
      </c>
      <c r="I8" s="857" t="s">
        <v>274</v>
      </c>
      <c r="J8" s="857"/>
      <c r="K8" s="830" t="str">
        <f>IF(OR(ISBLANK('Measure Input'!$N$41), ISBLANK('Measure Input'!$P$41), ISBLANK('Measure Input'!$S$41)), "", IF($E$9=$F$16, (0.132-0.04)*$E$13*$E$10*(1+1/$E$11)*$E$14, (0.072-0.04)*$E$13*$E$10*(1+1/$E$11)*$E$14))</f>
        <v/>
      </c>
      <c r="L8" s="844" t="s">
        <v>83</v>
      </c>
      <c r="P8" s="12"/>
      <c r="AJ8" s="5"/>
    </row>
    <row r="9" spans="2:36">
      <c r="B9" s="12"/>
      <c r="C9" s="816" t="s">
        <v>263</v>
      </c>
      <c r="D9" s="816"/>
      <c r="E9" s="23">
        <f>'Measure Input'!$P$41</f>
        <v>0</v>
      </c>
      <c r="F9" s="3" t="s">
        <v>29</v>
      </c>
      <c r="I9" s="857"/>
      <c r="J9" s="857"/>
      <c r="K9" s="830"/>
      <c r="L9" s="844"/>
      <c r="P9" s="12"/>
      <c r="AJ9" s="5"/>
    </row>
    <row r="10" spans="2:36">
      <c r="B10" s="12"/>
      <c r="C10" s="816" t="s">
        <v>264</v>
      </c>
      <c r="D10" s="816"/>
      <c r="E10" s="23">
        <f>IF($E$8=$E$16, 1, 0.94)</f>
        <v>0.94</v>
      </c>
      <c r="F10" s="3" t="s">
        <v>29</v>
      </c>
      <c r="I10" s="857" t="s">
        <v>275</v>
      </c>
      <c r="J10" s="857"/>
      <c r="K10" s="830" t="str">
        <f>IF($K$8="", "", $K$8/$E$13)</f>
        <v/>
      </c>
      <c r="L10" s="844" t="s">
        <v>233</v>
      </c>
      <c r="P10" s="12"/>
      <c r="AJ10" s="5"/>
    </row>
    <row r="11" spans="2:36">
      <c r="B11" s="12"/>
      <c r="C11" s="816" t="s">
        <v>265</v>
      </c>
      <c r="D11" s="816"/>
      <c r="E11" s="23">
        <f>IF($E$8=$E$16, 2.5, 1.3)</f>
        <v>1.3</v>
      </c>
      <c r="F11" s="3" t="s">
        <v>29</v>
      </c>
      <c r="I11" s="857"/>
      <c r="J11" s="857"/>
      <c r="K11" s="830"/>
      <c r="L11" s="844"/>
      <c r="P11" s="12"/>
      <c r="AJ11" s="5"/>
    </row>
    <row r="12" spans="2:36">
      <c r="B12" s="12"/>
      <c r="C12" s="816" t="s">
        <v>92</v>
      </c>
      <c r="D12" s="816"/>
      <c r="E12" s="23">
        <v>1</v>
      </c>
      <c r="F12" s="3" t="s">
        <v>29</v>
      </c>
      <c r="P12" s="12"/>
      <c r="AJ12" s="5"/>
    </row>
    <row r="13" spans="2:36">
      <c r="B13" s="12"/>
      <c r="C13" s="816" t="s">
        <v>276</v>
      </c>
      <c r="D13" s="816"/>
      <c r="E13" s="23">
        <v>8760</v>
      </c>
      <c r="F13" s="3" t="s">
        <v>91</v>
      </c>
      <c r="P13" s="12"/>
      <c r="AJ13" s="5"/>
    </row>
    <row r="14" spans="2:36">
      <c r="B14" s="12"/>
      <c r="C14" s="816" t="s">
        <v>151</v>
      </c>
      <c r="D14" s="816"/>
      <c r="E14" s="23">
        <f>'Measure Input'!$S$41</f>
        <v>0</v>
      </c>
      <c r="F14" s="3" t="s">
        <v>29</v>
      </c>
      <c r="P14" s="12"/>
      <c r="AJ14" s="5"/>
    </row>
    <row r="15" spans="2:36">
      <c r="B15" s="12"/>
      <c r="P15" s="12"/>
      <c r="AJ15" s="5"/>
    </row>
    <row r="16" spans="2:36">
      <c r="B16" s="12"/>
      <c r="C16" s="856" t="s">
        <v>71</v>
      </c>
      <c r="D16" s="856"/>
      <c r="E16" s="3" t="s">
        <v>266</v>
      </c>
      <c r="F16" s="858" t="s">
        <v>268</v>
      </c>
      <c r="G16" s="858"/>
      <c r="H16" s="858"/>
      <c r="P16" s="12"/>
      <c r="AJ16" s="5"/>
    </row>
    <row r="17" spans="2:36">
      <c r="B17" s="12"/>
      <c r="C17" s="856" t="s">
        <v>273</v>
      </c>
      <c r="D17" s="856"/>
      <c r="E17" s="3" t="s">
        <v>267</v>
      </c>
      <c r="F17" s="858" t="s">
        <v>269</v>
      </c>
      <c r="G17" s="858"/>
      <c r="H17" s="858"/>
      <c r="P17" s="12"/>
      <c r="AJ17" s="5"/>
    </row>
    <row r="18" spans="2:36">
      <c r="P18" s="12"/>
      <c r="AJ18" s="5"/>
    </row>
    <row r="19" spans="2:36">
      <c r="B19" s="5"/>
      <c r="C19" s="5"/>
      <c r="D19" s="5"/>
      <c r="E19" s="5"/>
      <c r="F19" s="5"/>
      <c r="G19" s="5"/>
      <c r="H19" s="5"/>
      <c r="I19" s="5"/>
      <c r="J19" s="5"/>
      <c r="K19" s="5"/>
      <c r="L19" s="5"/>
      <c r="M19" s="5"/>
      <c r="N19" s="5"/>
      <c r="P19" s="12"/>
      <c r="AJ19" s="5"/>
    </row>
    <row r="20" spans="2:36">
      <c r="B20" s="5"/>
      <c r="C20" s="5"/>
      <c r="D20" s="5"/>
      <c r="E20" s="5"/>
      <c r="F20" s="5"/>
      <c r="G20" s="5"/>
      <c r="H20" s="5"/>
      <c r="I20" s="5"/>
      <c r="J20" s="5"/>
      <c r="K20" s="5"/>
      <c r="L20" s="5"/>
      <c r="M20" s="5"/>
      <c r="N20" s="5"/>
      <c r="P20" s="12"/>
      <c r="AJ20" s="5"/>
    </row>
    <row r="21" spans="2:36" ht="15.75">
      <c r="B21" s="9"/>
      <c r="C21" s="9"/>
      <c r="D21" s="5"/>
      <c r="E21" s="5"/>
      <c r="F21" s="5"/>
      <c r="G21" s="5"/>
      <c r="H21" s="5"/>
      <c r="I21" s="5"/>
      <c r="J21" s="5"/>
      <c r="K21" s="5"/>
      <c r="L21" s="5"/>
      <c r="M21" s="5"/>
      <c r="N21" s="5"/>
      <c r="P21" s="12"/>
      <c r="AJ21" s="5"/>
    </row>
    <row r="22" spans="2:36">
      <c r="B22" s="5"/>
      <c r="C22" s="5"/>
      <c r="D22" s="5"/>
      <c r="E22" s="5"/>
      <c r="F22" s="5"/>
      <c r="G22" s="5"/>
      <c r="H22" s="5"/>
      <c r="I22" s="5"/>
      <c r="J22" s="5"/>
      <c r="K22" s="5"/>
      <c r="L22" s="5"/>
      <c r="M22" s="5"/>
      <c r="N22" s="5"/>
      <c r="P22" s="12"/>
      <c r="AJ22" s="5"/>
    </row>
    <row r="23" spans="2:36">
      <c r="B23" s="5"/>
      <c r="C23" s="5"/>
      <c r="D23" s="5"/>
      <c r="E23" s="5"/>
      <c r="F23" s="5"/>
      <c r="G23" s="5"/>
      <c r="H23" s="5"/>
      <c r="I23" s="5"/>
      <c r="J23" s="5"/>
      <c r="K23" s="5"/>
      <c r="L23" s="5"/>
      <c r="M23" s="5"/>
      <c r="N23" s="5"/>
      <c r="P23" s="12"/>
      <c r="AJ23" s="5"/>
    </row>
    <row r="24" spans="2:36" ht="15.75">
      <c r="B24" s="9"/>
      <c r="C24" s="9"/>
      <c r="D24" s="5"/>
      <c r="E24" s="5"/>
      <c r="F24" s="5"/>
      <c r="G24" s="5"/>
      <c r="H24" s="5"/>
      <c r="I24" s="5"/>
      <c r="J24" s="5"/>
      <c r="K24" s="5"/>
      <c r="L24" s="5"/>
      <c r="M24" s="5"/>
      <c r="N24" s="5"/>
      <c r="P24" s="12"/>
      <c r="AJ24" s="5"/>
    </row>
    <row r="25" spans="2:36">
      <c r="B25" s="5"/>
      <c r="C25" s="5"/>
      <c r="D25" s="5"/>
      <c r="E25" s="5"/>
      <c r="F25" s="5"/>
      <c r="G25" s="5"/>
      <c r="H25" s="5"/>
      <c r="I25" s="5"/>
      <c r="J25" s="5"/>
      <c r="K25" s="5"/>
      <c r="L25" s="5"/>
      <c r="M25" s="5"/>
      <c r="N25" s="5"/>
      <c r="P25" s="12"/>
      <c r="AJ25" s="5"/>
    </row>
    <row r="26" spans="2:36">
      <c r="B26" s="5"/>
      <c r="C26" s="5"/>
      <c r="D26" s="5"/>
      <c r="E26" s="5"/>
      <c r="F26" s="5"/>
      <c r="G26" s="5"/>
      <c r="H26" s="5"/>
      <c r="I26" s="5"/>
      <c r="J26" s="5"/>
      <c r="K26" s="5"/>
      <c r="L26" s="5"/>
      <c r="M26" s="5"/>
      <c r="N26" s="5"/>
      <c r="P26" s="12"/>
      <c r="AJ26" s="5"/>
    </row>
    <row r="27" spans="2:36">
      <c r="B27" s="5"/>
      <c r="C27" s="5"/>
      <c r="D27" s="5"/>
      <c r="E27" s="5"/>
      <c r="F27" s="5"/>
      <c r="G27" s="5"/>
      <c r="H27" s="5"/>
      <c r="I27" s="5"/>
      <c r="J27" s="5"/>
      <c r="K27" s="5"/>
      <c r="L27" s="5"/>
      <c r="M27" s="5"/>
      <c r="N27" s="5"/>
      <c r="P27" s="12"/>
      <c r="AJ27" s="5"/>
    </row>
    <row r="28" spans="2:36">
      <c r="B28" s="5"/>
      <c r="C28" s="5"/>
      <c r="D28" s="5"/>
      <c r="E28" s="5"/>
      <c r="F28" s="5"/>
      <c r="G28" s="5"/>
      <c r="H28" s="5"/>
      <c r="I28" s="5"/>
      <c r="J28" s="5"/>
      <c r="K28" s="5"/>
      <c r="L28" s="5"/>
      <c r="M28" s="5"/>
      <c r="N28" s="5"/>
      <c r="P28" s="12"/>
      <c r="AJ28" s="5"/>
    </row>
    <row r="29" spans="2:36">
      <c r="B29" s="5"/>
      <c r="C29" s="5"/>
      <c r="D29" s="5"/>
      <c r="E29" s="5"/>
      <c r="F29" s="5"/>
      <c r="G29" s="5"/>
      <c r="H29" s="5"/>
      <c r="I29" s="5"/>
      <c r="J29" s="5"/>
      <c r="K29" s="5"/>
      <c r="L29" s="5"/>
      <c r="M29" s="5"/>
      <c r="N29" s="5"/>
      <c r="P29" s="12"/>
      <c r="AJ29" s="5"/>
    </row>
    <row r="30" spans="2:36">
      <c r="B30" s="5"/>
      <c r="C30" s="5"/>
      <c r="D30" s="5"/>
      <c r="E30" s="5"/>
      <c r="F30" s="5"/>
      <c r="G30" s="5"/>
      <c r="H30" s="5"/>
      <c r="I30" s="5"/>
      <c r="J30" s="5"/>
      <c r="K30" s="5"/>
      <c r="L30" s="5"/>
      <c r="M30" s="5"/>
      <c r="N30" s="5"/>
      <c r="P30" s="12"/>
      <c r="AJ30" s="5"/>
    </row>
    <row r="31" spans="2:36">
      <c r="B31" s="5"/>
      <c r="C31" s="5"/>
      <c r="D31" s="5"/>
      <c r="E31" s="5"/>
      <c r="F31" s="5"/>
      <c r="G31" s="5"/>
      <c r="H31" s="5"/>
      <c r="I31" s="5"/>
      <c r="J31" s="5"/>
      <c r="K31" s="5"/>
      <c r="L31" s="5"/>
      <c r="M31" s="5"/>
      <c r="N31" s="5"/>
      <c r="P31" s="12"/>
      <c r="AJ31" s="5"/>
    </row>
    <row r="32" spans="2:36">
      <c r="B32" s="5"/>
      <c r="C32" s="5"/>
      <c r="D32" s="5"/>
      <c r="E32" s="5"/>
      <c r="F32" s="5"/>
      <c r="G32" s="5"/>
      <c r="H32" s="5"/>
      <c r="I32" s="5"/>
      <c r="J32" s="5"/>
      <c r="K32" s="5"/>
      <c r="L32" s="5"/>
      <c r="M32" s="5"/>
      <c r="N32" s="5"/>
      <c r="P32" s="12"/>
      <c r="AJ32" s="5"/>
    </row>
    <row r="33" spans="2:36">
      <c r="B33" s="5"/>
      <c r="C33" s="5"/>
      <c r="D33" s="5"/>
      <c r="E33" s="5"/>
      <c r="F33" s="5"/>
      <c r="G33" s="5"/>
      <c r="H33" s="5"/>
      <c r="I33" s="5"/>
      <c r="J33" s="5"/>
      <c r="K33" s="5"/>
      <c r="L33" s="5"/>
      <c r="M33" s="5"/>
      <c r="N33" s="5"/>
      <c r="P33" s="12"/>
      <c r="AJ33" s="5"/>
    </row>
    <row r="34" spans="2:36">
      <c r="B34" s="5"/>
      <c r="C34" s="5"/>
      <c r="D34" s="5"/>
      <c r="E34" s="5"/>
      <c r="F34" s="5"/>
      <c r="G34" s="5"/>
      <c r="H34" s="5"/>
      <c r="I34" s="5"/>
      <c r="J34" s="5"/>
      <c r="K34" s="5"/>
      <c r="L34" s="5"/>
      <c r="M34" s="5"/>
      <c r="N34" s="5"/>
      <c r="P34" s="12"/>
      <c r="AJ34" s="5"/>
    </row>
    <row r="35" spans="2:36">
      <c r="B35" s="5"/>
      <c r="C35" s="5"/>
      <c r="D35" s="5"/>
      <c r="E35" s="5"/>
      <c r="F35" s="5"/>
      <c r="G35" s="5"/>
      <c r="H35" s="5"/>
      <c r="I35" s="5"/>
      <c r="J35" s="5"/>
      <c r="K35" s="5"/>
      <c r="L35" s="5"/>
      <c r="M35" s="5"/>
      <c r="N35" s="5"/>
      <c r="P35" s="12"/>
      <c r="AJ35" s="5"/>
    </row>
    <row r="36" spans="2:36">
      <c r="B36" s="5"/>
      <c r="C36" s="5"/>
      <c r="D36" s="5"/>
      <c r="E36" s="5"/>
      <c r="F36" s="5"/>
      <c r="G36" s="5"/>
      <c r="H36" s="5"/>
      <c r="I36" s="5"/>
      <c r="J36" s="5"/>
      <c r="K36" s="5"/>
      <c r="L36" s="5"/>
      <c r="M36" s="5"/>
      <c r="N36" s="5"/>
      <c r="P36" s="12"/>
      <c r="AJ36" s="5"/>
    </row>
    <row r="37" spans="2:36">
      <c r="B37" s="5"/>
      <c r="C37" s="5"/>
      <c r="D37" s="5"/>
      <c r="E37" s="5"/>
      <c r="F37" s="5"/>
      <c r="G37" s="5"/>
      <c r="H37" s="5"/>
      <c r="I37" s="5"/>
      <c r="J37" s="5"/>
      <c r="K37" s="5"/>
      <c r="L37" s="5"/>
      <c r="M37" s="5"/>
      <c r="N37" s="5"/>
      <c r="P37" s="12"/>
      <c r="AJ37" s="5"/>
    </row>
    <row r="38" spans="2:36">
      <c r="B38" s="5"/>
      <c r="C38" s="5"/>
      <c r="D38" s="5"/>
      <c r="E38" s="5"/>
      <c r="F38" s="5"/>
      <c r="G38" s="5"/>
      <c r="H38" s="5"/>
      <c r="I38" s="5"/>
      <c r="J38" s="5"/>
      <c r="K38" s="5"/>
      <c r="L38" s="5"/>
      <c r="M38" s="5"/>
      <c r="N38" s="5"/>
      <c r="P38" s="12"/>
      <c r="AJ38" s="5"/>
    </row>
    <row r="39" spans="2:36">
      <c r="B39" s="5"/>
      <c r="C39" s="5"/>
      <c r="D39" s="5"/>
      <c r="E39" s="5"/>
      <c r="F39" s="5"/>
      <c r="G39" s="5"/>
      <c r="H39" s="5"/>
      <c r="I39" s="5"/>
      <c r="J39" s="5"/>
      <c r="K39" s="5"/>
      <c r="L39" s="5"/>
      <c r="M39" s="5"/>
      <c r="N39" s="5"/>
      <c r="P39" s="12"/>
      <c r="Q39" s="3" t="s">
        <v>279</v>
      </c>
      <c r="AJ39" s="5"/>
    </row>
    <row r="40" spans="2:36">
      <c r="AJ40" s="5"/>
    </row>
    <row r="41" spans="2:36">
      <c r="B41" s="5"/>
      <c r="C41" s="5"/>
      <c r="D41" s="5"/>
      <c r="E41" s="5"/>
      <c r="F41" s="5"/>
      <c r="G41" s="5"/>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row>
    <row r="42" spans="2:36">
      <c r="AJ42" s="5"/>
    </row>
    <row r="43" spans="2:36" ht="15.75">
      <c r="B43" s="11"/>
      <c r="C43" s="7" t="s">
        <v>277</v>
      </c>
      <c r="P43" s="11"/>
      <c r="Q43" s="7" t="s">
        <v>280</v>
      </c>
      <c r="AJ43" s="5"/>
    </row>
    <row r="44" spans="2:36">
      <c r="B44" s="12"/>
      <c r="C44" s="3" t="s">
        <v>300</v>
      </c>
      <c r="P44" s="12"/>
      <c r="Q44" s="3" t="s">
        <v>281</v>
      </c>
      <c r="AJ44" s="5"/>
    </row>
    <row r="45" spans="2:36">
      <c r="B45" s="12"/>
      <c r="P45" s="12"/>
      <c r="AJ45" s="5"/>
    </row>
    <row r="46" spans="2:36" ht="15.75">
      <c r="B46" s="11"/>
      <c r="C46" s="7" t="s">
        <v>278</v>
      </c>
      <c r="P46" s="12"/>
      <c r="AJ46" s="5"/>
    </row>
    <row r="47" spans="2:36" ht="15.75">
      <c r="B47" s="12"/>
      <c r="C47" s="828" t="s">
        <v>77</v>
      </c>
      <c r="D47" s="828"/>
      <c r="E47" s="15" t="s">
        <v>79</v>
      </c>
      <c r="F47" s="7" t="s">
        <v>78</v>
      </c>
      <c r="I47" s="828" t="s">
        <v>255</v>
      </c>
      <c r="J47" s="828"/>
      <c r="K47" s="15" t="s">
        <v>79</v>
      </c>
      <c r="L47" s="7" t="s">
        <v>78</v>
      </c>
      <c r="P47" s="12"/>
      <c r="AJ47" s="5"/>
    </row>
    <row r="48" spans="2:36">
      <c r="B48" s="12"/>
      <c r="C48" s="816" t="s">
        <v>262</v>
      </c>
      <c r="D48" s="816"/>
      <c r="E48" s="23">
        <f>'Measure Input'!$N$42</f>
        <v>0</v>
      </c>
      <c r="F48" s="3" t="s">
        <v>29</v>
      </c>
      <c r="I48" s="857" t="s">
        <v>290</v>
      </c>
      <c r="J48" s="857"/>
      <c r="K48" s="830" t="str">
        <f>IF(OR(ISBLANK('Measure Input'!$N$42), ISBLANK('Measure Input'!$S$42)), "", ((0.123*$E$52)-0.035)*(1-0.5)*$E$49*1.2*$E$51*$E$50)</f>
        <v/>
      </c>
      <c r="L48" s="844" t="s">
        <v>83</v>
      </c>
      <c r="P48" s="12"/>
      <c r="AJ48" s="5"/>
    </row>
    <row r="49" spans="2:36">
      <c r="B49" s="12"/>
      <c r="C49" s="816" t="s">
        <v>264</v>
      </c>
      <c r="D49" s="816"/>
      <c r="E49" s="23">
        <f>IF($E$48=$E$16, 1, 0.94)</f>
        <v>0.94</v>
      </c>
      <c r="F49" s="3" t="s">
        <v>29</v>
      </c>
      <c r="I49" s="857"/>
      <c r="J49" s="857"/>
      <c r="K49" s="830"/>
      <c r="L49" s="844"/>
      <c r="P49" s="12"/>
      <c r="AJ49" s="5"/>
    </row>
    <row r="50" spans="2:36">
      <c r="B50" s="12"/>
      <c r="C50" s="816" t="s">
        <v>276</v>
      </c>
      <c r="D50" s="816"/>
      <c r="E50" s="23">
        <v>8760</v>
      </c>
      <c r="F50" s="3" t="s">
        <v>91</v>
      </c>
      <c r="I50" s="857" t="s">
        <v>291</v>
      </c>
      <c r="J50" s="857"/>
      <c r="K50" s="830" t="str">
        <f>IF($K$48="", "", $K$48/$E$50)</f>
        <v/>
      </c>
      <c r="L50" s="844" t="s">
        <v>233</v>
      </c>
      <c r="P50" s="12"/>
      <c r="AJ50" s="5"/>
    </row>
    <row r="51" spans="2:36">
      <c r="B51" s="12"/>
      <c r="C51" s="816" t="s">
        <v>151</v>
      </c>
      <c r="D51" s="816"/>
      <c r="E51" s="23">
        <f>'Measure Input'!$S$42</f>
        <v>0</v>
      </c>
      <c r="F51" s="3" t="s">
        <v>29</v>
      </c>
      <c r="I51" s="857"/>
      <c r="J51" s="857"/>
      <c r="K51" s="830"/>
      <c r="L51" s="844"/>
      <c r="P51" s="12"/>
      <c r="AJ51" s="5"/>
    </row>
    <row r="52" spans="2:36">
      <c r="B52" s="12"/>
      <c r="C52" s="816" t="s">
        <v>283</v>
      </c>
      <c r="D52" s="816"/>
      <c r="E52" s="23">
        <v>1</v>
      </c>
      <c r="F52" s="3" t="s">
        <v>29</v>
      </c>
      <c r="P52" s="12"/>
      <c r="AJ52" s="5"/>
    </row>
    <row r="53" spans="2:36">
      <c r="B53" s="12"/>
      <c r="C53" s="8"/>
      <c r="P53" s="12"/>
      <c r="AJ53" s="5"/>
    </row>
    <row r="54" spans="2:36">
      <c r="B54" s="12"/>
      <c r="C54" s="8" t="s">
        <v>282</v>
      </c>
      <c r="P54" s="12"/>
      <c r="AJ54" s="5"/>
    </row>
    <row r="55" spans="2:36">
      <c r="AJ55" s="5"/>
    </row>
    <row r="56" spans="2:36">
      <c r="B56" s="5"/>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row>
    <row r="57" spans="2:36">
      <c r="AJ57" s="5"/>
    </row>
    <row r="58" spans="2:36" ht="15.75">
      <c r="B58" s="11"/>
      <c r="C58" s="7" t="s">
        <v>284</v>
      </c>
      <c r="P58" s="11"/>
      <c r="Q58" s="7" t="s">
        <v>286</v>
      </c>
      <c r="AJ58" s="5"/>
    </row>
    <row r="59" spans="2:36">
      <c r="B59" s="12"/>
      <c r="C59" s="3" t="s">
        <v>300</v>
      </c>
      <c r="P59" s="12"/>
      <c r="Q59" s="3" t="s">
        <v>287</v>
      </c>
      <c r="AJ59" s="5"/>
    </row>
    <row r="60" spans="2:36">
      <c r="B60" s="12"/>
      <c r="P60" s="12"/>
      <c r="AJ60" s="5"/>
    </row>
    <row r="61" spans="2:36" ht="15.75">
      <c r="B61" s="11"/>
      <c r="C61" s="7" t="s">
        <v>285</v>
      </c>
      <c r="P61" s="12"/>
      <c r="AJ61" s="5"/>
    </row>
    <row r="62" spans="2:36" ht="15.75">
      <c r="B62" s="12"/>
      <c r="C62" s="828" t="s">
        <v>77</v>
      </c>
      <c r="D62" s="828"/>
      <c r="E62" s="15" t="s">
        <v>79</v>
      </c>
      <c r="F62" s="7" t="s">
        <v>78</v>
      </c>
      <c r="I62" s="828" t="s">
        <v>255</v>
      </c>
      <c r="J62" s="828"/>
      <c r="K62" s="15" t="s">
        <v>79</v>
      </c>
      <c r="L62" s="7" t="s">
        <v>78</v>
      </c>
      <c r="P62" s="12"/>
      <c r="AJ62" s="5"/>
    </row>
    <row r="63" spans="2:36">
      <c r="B63" s="12"/>
      <c r="C63" s="816" t="s">
        <v>288</v>
      </c>
      <c r="D63" s="816"/>
      <c r="E63" s="23">
        <f>'Measure Input'!$U$43</f>
        <v>0</v>
      </c>
      <c r="F63" s="3" t="s">
        <v>289</v>
      </c>
      <c r="I63" s="816" t="s">
        <v>253</v>
      </c>
      <c r="J63" s="816"/>
      <c r="K63" s="23" t="str">
        <f>IF(OR(ISBLANK('Measure Input'!$S$43),ISBLANK('Measure Input'!$U$43), ISBLANK('Measure Input'!$W$43)),"", IF($E$65=$E$66, $E$63*$E$64*248, $E$63*$E$64*259))</f>
        <v/>
      </c>
      <c r="L63" s="3" t="s">
        <v>83</v>
      </c>
      <c r="P63" s="12"/>
      <c r="AJ63" s="5"/>
    </row>
    <row r="64" spans="2:36">
      <c r="B64" s="12"/>
      <c r="C64" s="816" t="s">
        <v>151</v>
      </c>
      <c r="D64" s="816"/>
      <c r="E64" s="23">
        <f>'Measure Input'!$S$43</f>
        <v>0</v>
      </c>
      <c r="F64" s="3" t="s">
        <v>29</v>
      </c>
      <c r="I64" s="816" t="s">
        <v>256</v>
      </c>
      <c r="J64" s="816"/>
      <c r="K64" s="23" t="str">
        <f>IF(OR(ISBLANK('Measure Input'!$S$43),ISBLANK('Measure Input'!$U$43), ISBLANK('Measure Input'!$W$43)),"", IF($E$65=$E$66, $E$63*$E$64*0.0046, $E$63*$E$64*0.006))</f>
        <v/>
      </c>
      <c r="L64" s="3" t="s">
        <v>233</v>
      </c>
      <c r="P64" s="12"/>
      <c r="AJ64" s="5"/>
    </row>
    <row r="65" spans="2:36">
      <c r="B65" s="12"/>
      <c r="C65" s="845" t="s">
        <v>757</v>
      </c>
      <c r="D65" s="845"/>
      <c r="E65" s="289">
        <f>'Measure Input'!$W$43</f>
        <v>0</v>
      </c>
      <c r="F65" s="3" t="s">
        <v>29</v>
      </c>
      <c r="P65" s="12"/>
      <c r="AJ65" s="5"/>
    </row>
    <row r="66" spans="2:36">
      <c r="B66" s="12"/>
      <c r="C66" s="856" t="s">
        <v>71</v>
      </c>
      <c r="D66" s="856"/>
      <c r="E66" s="3" t="s">
        <v>758</v>
      </c>
      <c r="P66" s="12"/>
      <c r="AJ66" s="5"/>
    </row>
    <row r="67" spans="2:36">
      <c r="B67" s="12"/>
      <c r="C67" s="856" t="s">
        <v>273</v>
      </c>
      <c r="D67" s="856"/>
      <c r="E67" s="3" t="s">
        <v>759</v>
      </c>
      <c r="P67" s="12"/>
      <c r="AJ67" s="5"/>
    </row>
    <row r="68" spans="2:36">
      <c r="AJ68" s="5"/>
    </row>
    <row r="69" spans="2:36">
      <c r="B69" s="5"/>
      <c r="C69" s="5"/>
      <c r="D69" s="5"/>
      <c r="E69" s="5"/>
      <c r="F69" s="5"/>
      <c r="G69" s="5"/>
      <c r="H69" s="5"/>
      <c r="I69" s="5"/>
      <c r="J69" s="5"/>
      <c r="K69" s="5"/>
      <c r="L69" s="5"/>
      <c r="M69" s="5"/>
      <c r="N69" s="5"/>
      <c r="O69" s="5"/>
      <c r="P69" s="5"/>
      <c r="Q69" s="5"/>
      <c r="R69" s="5"/>
      <c r="S69" s="5"/>
      <c r="T69" s="5"/>
      <c r="U69" s="5"/>
      <c r="V69" s="5"/>
      <c r="W69" s="5"/>
      <c r="X69" s="5"/>
      <c r="Y69" s="5"/>
      <c r="Z69" s="5"/>
      <c r="AA69" s="5"/>
      <c r="AB69" s="5"/>
      <c r="AC69" s="5"/>
      <c r="AD69" s="5"/>
      <c r="AE69" s="5"/>
      <c r="AF69" s="5"/>
      <c r="AG69" s="5"/>
      <c r="AH69" s="5"/>
      <c r="AI69" s="5"/>
      <c r="AJ69" s="5"/>
    </row>
    <row r="70" spans="2:36">
      <c r="AJ70" s="5"/>
    </row>
    <row r="71" spans="2:36" ht="15.75">
      <c r="B71" s="11"/>
      <c r="C71" s="7" t="s">
        <v>293</v>
      </c>
      <c r="P71" s="11"/>
      <c r="Q71" s="7" t="s">
        <v>296</v>
      </c>
      <c r="AJ71" s="5"/>
    </row>
    <row r="72" spans="2:36">
      <c r="C72" s="3" t="s">
        <v>294</v>
      </c>
      <c r="P72" s="12"/>
      <c r="Q72" s="3" t="s">
        <v>297</v>
      </c>
      <c r="AJ72" s="5"/>
    </row>
    <row r="73" spans="2:36">
      <c r="AJ73" s="5"/>
    </row>
    <row r="74" spans="2:36" ht="15.75">
      <c r="B74" s="11"/>
      <c r="C74" s="7" t="s">
        <v>295</v>
      </c>
      <c r="AJ74" s="5"/>
    </row>
    <row r="75" spans="2:36" ht="15.75">
      <c r="C75" s="828" t="s">
        <v>77</v>
      </c>
      <c r="D75" s="828"/>
      <c r="E75" s="15" t="s">
        <v>79</v>
      </c>
      <c r="F75" s="7" t="s">
        <v>78</v>
      </c>
      <c r="I75" s="828" t="s">
        <v>255</v>
      </c>
      <c r="J75" s="828"/>
      <c r="K75" s="15" t="s">
        <v>79</v>
      </c>
      <c r="L75" s="7" t="s">
        <v>78</v>
      </c>
      <c r="AJ75" s="5"/>
    </row>
    <row r="76" spans="2:36">
      <c r="C76" s="816" t="s">
        <v>262</v>
      </c>
      <c r="D76" s="816"/>
      <c r="E76" s="23">
        <f>'Measure Input'!$N$44</f>
        <v>0</v>
      </c>
      <c r="F76" s="3" t="s">
        <v>29</v>
      </c>
      <c r="I76" s="816" t="s">
        <v>253</v>
      </c>
      <c r="J76" s="816"/>
      <c r="K76" s="23" t="str">
        <f>IF(OR(ISBLANK('Measure Input'!$N$44), ISBLANK('Measure Input'!$S$44),ISBLANK('Measure Input'!$U$44)),"", IF($E$76=$E$16, 15*$E$77*$E$78, 115*$E$77*$E$78))</f>
        <v/>
      </c>
      <c r="L76" s="3" t="s">
        <v>83</v>
      </c>
      <c r="AJ76" s="5"/>
    </row>
    <row r="77" spans="2:36">
      <c r="C77" s="816" t="s">
        <v>288</v>
      </c>
      <c r="D77" s="816"/>
      <c r="E77" s="23">
        <f>'Measure Input'!$U$44</f>
        <v>0</v>
      </c>
      <c r="F77" s="3" t="s">
        <v>289</v>
      </c>
      <c r="I77" s="816" t="s">
        <v>256</v>
      </c>
      <c r="J77" s="816"/>
      <c r="K77" s="23" t="str">
        <f>IF(OR(ISBLANK('Measure Input'!$N$44), ISBLANK('Measure Input'!$S$44),ISBLANK('Measure Input'!$U$44)),"", IF($E$76=$E$16, 0.0017*$E$77*$E$78, 0.0131*$E$77*$E$78))</f>
        <v/>
      </c>
      <c r="L77" s="3" t="s">
        <v>233</v>
      </c>
      <c r="AJ77" s="5"/>
    </row>
    <row r="78" spans="2:36">
      <c r="C78" s="816" t="s">
        <v>151</v>
      </c>
      <c r="D78" s="816"/>
      <c r="E78" s="23">
        <f>'Measure Input'!$S$44</f>
        <v>0</v>
      </c>
      <c r="F78" s="3" t="s">
        <v>29</v>
      </c>
      <c r="AJ78" s="5"/>
    </row>
    <row r="79" spans="2:36">
      <c r="AJ79" s="5"/>
    </row>
    <row r="80" spans="2:36">
      <c r="B80" s="5"/>
      <c r="C80" s="5"/>
      <c r="D80" s="5"/>
      <c r="E80" s="5"/>
      <c r="F80" s="5"/>
      <c r="G80" s="5"/>
      <c r="H80" s="5"/>
      <c r="I80" s="5"/>
      <c r="J80" s="5"/>
      <c r="K80" s="5"/>
      <c r="L80" s="5"/>
      <c r="M80" s="5"/>
      <c r="N80" s="5"/>
      <c r="AJ80" s="5"/>
    </row>
    <row r="81" spans="2:36">
      <c r="B81" s="5"/>
      <c r="C81" s="5"/>
      <c r="D81" s="5"/>
      <c r="E81" s="5"/>
      <c r="F81" s="5"/>
      <c r="G81" s="5"/>
      <c r="H81" s="5"/>
      <c r="I81" s="5"/>
      <c r="J81" s="5"/>
      <c r="K81" s="5"/>
      <c r="L81" s="5"/>
      <c r="M81" s="5"/>
      <c r="N81" s="5"/>
      <c r="AJ81" s="5"/>
    </row>
    <row r="82" spans="2:36">
      <c r="B82" s="5"/>
      <c r="C82" s="5"/>
      <c r="D82" s="5"/>
      <c r="E82" s="5"/>
      <c r="F82" s="5"/>
      <c r="G82" s="5"/>
      <c r="H82" s="5"/>
      <c r="I82" s="5"/>
      <c r="J82" s="5"/>
      <c r="K82" s="5"/>
      <c r="L82" s="5"/>
      <c r="M82" s="5"/>
      <c r="N82" s="5"/>
      <c r="AJ82" s="5"/>
    </row>
    <row r="83" spans="2:36">
      <c r="B83" s="5"/>
      <c r="C83" s="5"/>
      <c r="D83" s="5"/>
      <c r="E83" s="5"/>
      <c r="F83" s="5"/>
      <c r="G83" s="5"/>
      <c r="H83" s="5"/>
      <c r="I83" s="5"/>
      <c r="J83" s="5"/>
      <c r="K83" s="5"/>
      <c r="L83" s="5"/>
      <c r="M83" s="5"/>
      <c r="N83" s="5"/>
      <c r="AJ83" s="5"/>
    </row>
    <row r="84" spans="2:36">
      <c r="B84" s="5"/>
      <c r="C84" s="5"/>
      <c r="D84" s="5"/>
      <c r="E84" s="5"/>
      <c r="F84" s="5"/>
      <c r="G84" s="5"/>
      <c r="H84" s="5"/>
      <c r="I84" s="5"/>
      <c r="J84" s="5"/>
      <c r="K84" s="5"/>
      <c r="L84" s="5"/>
      <c r="M84" s="5"/>
      <c r="N84" s="5"/>
      <c r="AJ84" s="5"/>
    </row>
    <row r="85" spans="2:36">
      <c r="B85" s="5"/>
      <c r="C85" s="5"/>
      <c r="D85" s="5"/>
      <c r="E85" s="5"/>
      <c r="F85" s="5"/>
      <c r="G85" s="5"/>
      <c r="H85" s="5"/>
      <c r="I85" s="5"/>
      <c r="J85" s="5"/>
      <c r="K85" s="5"/>
      <c r="L85" s="5"/>
      <c r="M85" s="5"/>
      <c r="N85" s="5"/>
      <c r="AJ85" s="5"/>
    </row>
    <row r="86" spans="2:36">
      <c r="B86" s="5"/>
      <c r="C86" s="5"/>
      <c r="D86" s="5"/>
      <c r="E86" s="5"/>
      <c r="F86" s="5"/>
      <c r="G86" s="5"/>
      <c r="H86" s="5"/>
      <c r="I86" s="5"/>
      <c r="J86" s="5"/>
      <c r="K86" s="5"/>
      <c r="L86" s="5"/>
      <c r="M86" s="5"/>
      <c r="N86" s="5"/>
      <c r="AJ86" s="5"/>
    </row>
    <row r="87" spans="2:36">
      <c r="B87" s="5"/>
      <c r="C87" s="5"/>
      <c r="D87" s="5"/>
      <c r="E87" s="5"/>
      <c r="F87" s="5"/>
      <c r="G87" s="5"/>
      <c r="H87" s="5"/>
      <c r="I87" s="5"/>
      <c r="J87" s="5"/>
      <c r="K87" s="5"/>
      <c r="L87" s="5"/>
      <c r="M87" s="5"/>
      <c r="N87" s="5"/>
      <c r="AJ87" s="5"/>
    </row>
    <row r="88" spans="2:36">
      <c r="B88" s="5"/>
      <c r="C88" s="5"/>
      <c r="D88" s="5"/>
      <c r="E88" s="5"/>
      <c r="F88" s="5"/>
      <c r="G88" s="5"/>
      <c r="H88" s="5"/>
      <c r="I88" s="5"/>
      <c r="J88" s="5"/>
      <c r="K88" s="5"/>
      <c r="L88" s="5"/>
      <c r="M88" s="5"/>
      <c r="N88" s="5"/>
      <c r="AJ88" s="5"/>
    </row>
    <row r="89" spans="2:36">
      <c r="B89" s="5"/>
      <c r="C89" s="5"/>
      <c r="D89" s="5"/>
      <c r="E89" s="5"/>
      <c r="F89" s="5"/>
      <c r="G89" s="5"/>
      <c r="H89" s="5"/>
      <c r="I89" s="5"/>
      <c r="J89" s="5"/>
      <c r="K89" s="5"/>
      <c r="L89" s="5"/>
      <c r="M89" s="5"/>
      <c r="N89" s="5"/>
      <c r="AJ89" s="5"/>
    </row>
    <row r="90" spans="2:36">
      <c r="B90" s="5"/>
      <c r="C90" s="5"/>
      <c r="D90" s="5"/>
      <c r="E90" s="5"/>
      <c r="F90" s="5"/>
      <c r="G90" s="5"/>
      <c r="H90" s="5"/>
      <c r="I90" s="5"/>
      <c r="J90" s="5"/>
      <c r="K90" s="5"/>
      <c r="L90" s="5"/>
      <c r="M90" s="5"/>
      <c r="N90" s="5"/>
      <c r="AJ90" s="5"/>
    </row>
    <row r="91" spans="2:36">
      <c r="B91" s="5"/>
      <c r="C91" s="5"/>
      <c r="D91" s="5"/>
      <c r="E91" s="5"/>
      <c r="F91" s="5"/>
      <c r="G91" s="5"/>
      <c r="H91" s="5"/>
      <c r="I91" s="5"/>
      <c r="J91" s="5"/>
      <c r="K91" s="5"/>
      <c r="L91" s="5"/>
      <c r="M91" s="5"/>
      <c r="N91" s="5"/>
      <c r="AJ91" s="5"/>
    </row>
    <row r="92" spans="2:36">
      <c r="B92" s="5"/>
      <c r="C92" s="5"/>
      <c r="D92" s="5"/>
      <c r="E92" s="5"/>
      <c r="F92" s="5"/>
      <c r="G92" s="5"/>
      <c r="H92" s="5"/>
      <c r="I92" s="5"/>
      <c r="J92" s="5"/>
      <c r="K92" s="5"/>
      <c r="L92" s="5"/>
      <c r="M92" s="5"/>
      <c r="N92" s="5"/>
      <c r="AJ92" s="5"/>
    </row>
    <row r="93" spans="2:36">
      <c r="B93" s="5"/>
      <c r="C93" s="5"/>
      <c r="D93" s="5"/>
      <c r="E93" s="5"/>
      <c r="F93" s="5"/>
      <c r="G93" s="5"/>
      <c r="H93" s="5"/>
      <c r="I93" s="5"/>
      <c r="J93" s="5"/>
      <c r="K93" s="5"/>
      <c r="L93" s="5"/>
      <c r="M93" s="5"/>
      <c r="N93" s="5"/>
      <c r="AJ93" s="5"/>
    </row>
    <row r="94" spans="2:36">
      <c r="B94" s="5"/>
      <c r="C94" s="5"/>
      <c r="D94" s="5"/>
      <c r="E94" s="5"/>
      <c r="F94" s="5"/>
      <c r="G94" s="5"/>
      <c r="H94" s="5"/>
      <c r="I94" s="5"/>
      <c r="J94" s="5"/>
      <c r="K94" s="5"/>
      <c r="L94" s="5"/>
      <c r="M94" s="5"/>
      <c r="N94" s="5"/>
      <c r="AJ94" s="5"/>
    </row>
    <row r="95" spans="2:36">
      <c r="B95" s="5"/>
      <c r="C95" s="5"/>
      <c r="D95" s="5"/>
      <c r="E95" s="5"/>
      <c r="F95" s="5"/>
      <c r="G95" s="5"/>
      <c r="H95" s="5"/>
      <c r="I95" s="5"/>
      <c r="J95" s="5"/>
      <c r="K95" s="5"/>
      <c r="L95" s="5"/>
      <c r="M95" s="5"/>
      <c r="N95" s="5"/>
      <c r="AJ95" s="5"/>
    </row>
    <row r="96" spans="2:36">
      <c r="B96" s="5"/>
      <c r="C96" s="5"/>
      <c r="D96" s="5"/>
      <c r="E96" s="5"/>
      <c r="F96" s="5"/>
      <c r="G96" s="5"/>
      <c r="H96" s="5"/>
      <c r="I96" s="5"/>
      <c r="J96" s="5"/>
      <c r="K96" s="5"/>
      <c r="L96" s="5"/>
      <c r="M96" s="5"/>
      <c r="N96" s="5"/>
      <c r="AJ96" s="5"/>
    </row>
    <row r="97" spans="2:36">
      <c r="B97" s="5"/>
      <c r="C97" s="5"/>
      <c r="D97" s="5"/>
      <c r="E97" s="5"/>
      <c r="F97" s="5"/>
      <c r="G97" s="5"/>
      <c r="H97" s="5"/>
      <c r="I97" s="5"/>
      <c r="J97" s="5"/>
      <c r="K97" s="5"/>
      <c r="L97" s="5"/>
      <c r="M97" s="5"/>
      <c r="N97" s="5"/>
      <c r="AJ97" s="5"/>
    </row>
    <row r="98" spans="2:36">
      <c r="B98" s="5"/>
      <c r="C98" s="5"/>
      <c r="D98" s="5"/>
      <c r="E98" s="5"/>
      <c r="F98" s="5"/>
      <c r="G98" s="5"/>
      <c r="H98" s="5"/>
      <c r="I98" s="5"/>
      <c r="J98" s="5"/>
      <c r="K98" s="5"/>
      <c r="L98" s="5"/>
      <c r="M98" s="5"/>
      <c r="N98" s="5"/>
      <c r="AJ98" s="5"/>
    </row>
    <row r="99" spans="2:36">
      <c r="B99" s="5"/>
      <c r="C99" s="5"/>
      <c r="D99" s="5"/>
      <c r="E99" s="5"/>
      <c r="F99" s="5"/>
      <c r="G99" s="5"/>
      <c r="H99" s="5"/>
      <c r="I99" s="5"/>
      <c r="J99" s="5"/>
      <c r="K99" s="5"/>
      <c r="L99" s="5"/>
      <c r="M99" s="5"/>
      <c r="N99" s="5"/>
      <c r="AJ99" s="5"/>
    </row>
    <row r="100" spans="2:36">
      <c r="B100" s="5"/>
      <c r="C100" s="5"/>
      <c r="D100" s="5"/>
      <c r="E100" s="5"/>
      <c r="F100" s="5"/>
      <c r="G100" s="5"/>
      <c r="H100" s="5"/>
      <c r="I100" s="5"/>
      <c r="J100" s="5"/>
      <c r="K100" s="5"/>
      <c r="L100" s="5"/>
      <c r="M100" s="5"/>
      <c r="N100" s="5"/>
      <c r="AJ100" s="5"/>
    </row>
    <row r="101" spans="2:36">
      <c r="B101" s="5"/>
      <c r="C101" s="5"/>
      <c r="D101" s="5"/>
      <c r="E101" s="5"/>
      <c r="F101" s="5"/>
      <c r="G101" s="5"/>
      <c r="H101" s="5"/>
      <c r="I101" s="5"/>
      <c r="J101" s="5"/>
      <c r="K101" s="5"/>
      <c r="L101" s="5"/>
      <c r="M101" s="5"/>
      <c r="N101" s="5"/>
      <c r="AJ101" s="5"/>
    </row>
    <row r="102" spans="2:36">
      <c r="AJ102" s="5"/>
    </row>
    <row r="103" spans="2:36">
      <c r="B103" s="5"/>
      <c r="C103" s="5"/>
      <c r="D103" s="5"/>
      <c r="E103" s="5"/>
      <c r="F103" s="5"/>
      <c r="G103" s="5"/>
      <c r="H103" s="5"/>
      <c r="I103" s="5"/>
      <c r="J103" s="5"/>
      <c r="K103" s="5"/>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row>
  </sheetData>
  <mergeCells count="48">
    <mergeCell ref="C7:D7"/>
    <mergeCell ref="I7:J7"/>
    <mergeCell ref="C8:D8"/>
    <mergeCell ref="C9:D9"/>
    <mergeCell ref="C10:D10"/>
    <mergeCell ref="I8:J9"/>
    <mergeCell ref="I10:J11"/>
    <mergeCell ref="C47:D47"/>
    <mergeCell ref="I47:J47"/>
    <mergeCell ref="C14:D14"/>
    <mergeCell ref="C16:D16"/>
    <mergeCell ref="F16:H16"/>
    <mergeCell ref="F17:H17"/>
    <mergeCell ref="C17:D17"/>
    <mergeCell ref="K8:K9"/>
    <mergeCell ref="K10:K11"/>
    <mergeCell ref="L10:L11"/>
    <mergeCell ref="L8:L9"/>
    <mergeCell ref="C13:D13"/>
    <mergeCell ref="C12:D12"/>
    <mergeCell ref="C11:D11"/>
    <mergeCell ref="C48:D48"/>
    <mergeCell ref="I48:J49"/>
    <mergeCell ref="K48:K49"/>
    <mergeCell ref="L48:L49"/>
    <mergeCell ref="I50:J51"/>
    <mergeCell ref="K50:K51"/>
    <mergeCell ref="L50:L51"/>
    <mergeCell ref="C49:D49"/>
    <mergeCell ref="C50:D50"/>
    <mergeCell ref="C51:D51"/>
    <mergeCell ref="C52:D52"/>
    <mergeCell ref="C62:D62"/>
    <mergeCell ref="I62:J62"/>
    <mergeCell ref="C63:D63"/>
    <mergeCell ref="C64:D64"/>
    <mergeCell ref="I63:J63"/>
    <mergeCell ref="I64:J64"/>
    <mergeCell ref="C76:D76"/>
    <mergeCell ref="C77:D77"/>
    <mergeCell ref="C78:D78"/>
    <mergeCell ref="I76:J76"/>
    <mergeCell ref="I77:J77"/>
    <mergeCell ref="C65:D65"/>
    <mergeCell ref="C66:D66"/>
    <mergeCell ref="C67:D67"/>
    <mergeCell ref="C75:D75"/>
    <mergeCell ref="I75:J75"/>
  </mergeCell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D56"/>
  </sheetPr>
  <dimension ref="A1:AP77"/>
  <sheetViews>
    <sheetView workbookViewId="0">
      <selection activeCell="K28" sqref="K28"/>
    </sheetView>
  </sheetViews>
  <sheetFormatPr defaultColWidth="9.33203125" defaultRowHeight="12.75"/>
  <cols>
    <col min="1" max="1" width="5.33203125" style="5" customWidth="1"/>
    <col min="2" max="2" width="9.33203125" style="3"/>
    <col min="3" max="3" width="13.6640625" style="3" customWidth="1"/>
    <col min="4" max="22" width="9.33203125" style="3"/>
    <col min="23" max="23" width="10.6640625" style="3" customWidth="1"/>
    <col min="24" max="16384" width="9.33203125" style="3"/>
  </cols>
  <sheetData>
    <row r="1" spans="2:34" s="5" customFormat="1"/>
    <row r="2" spans="2:34">
      <c r="AG2" s="16"/>
    </row>
    <row r="3" spans="2:34" ht="15.75">
      <c r="B3" s="11"/>
      <c r="C3" s="7" t="s">
        <v>298</v>
      </c>
      <c r="P3" s="11"/>
      <c r="Q3" s="7" t="s">
        <v>299</v>
      </c>
      <c r="AG3" s="12"/>
      <c r="AH3" s="7" t="s">
        <v>321</v>
      </c>
    </row>
    <row r="4" spans="2:34">
      <c r="B4" s="12"/>
      <c r="C4" s="3" t="s">
        <v>300</v>
      </c>
      <c r="P4" s="12"/>
      <c r="Q4" s="3" t="s">
        <v>322</v>
      </c>
      <c r="AG4" s="12"/>
      <c r="AH4" s="3" t="s">
        <v>337</v>
      </c>
    </row>
    <row r="5" spans="2:34">
      <c r="B5" s="12"/>
      <c r="P5" s="12"/>
      <c r="AG5" s="12"/>
    </row>
    <row r="6" spans="2:34" ht="15.75">
      <c r="B6" s="11"/>
      <c r="C6" s="7" t="s">
        <v>304</v>
      </c>
      <c r="P6" s="12"/>
      <c r="AG6" s="12"/>
    </row>
    <row r="7" spans="2:34" ht="15.75">
      <c r="B7" s="12"/>
      <c r="C7" s="828" t="s">
        <v>77</v>
      </c>
      <c r="D7" s="828"/>
      <c r="E7" s="15" t="s">
        <v>79</v>
      </c>
      <c r="F7" s="7" t="s">
        <v>78</v>
      </c>
      <c r="I7" s="828" t="s">
        <v>255</v>
      </c>
      <c r="J7" s="828"/>
      <c r="K7" s="15" t="s">
        <v>79</v>
      </c>
      <c r="L7" s="7" t="s">
        <v>78</v>
      </c>
      <c r="P7" s="12"/>
      <c r="AG7" s="12"/>
    </row>
    <row r="8" spans="2:34">
      <c r="B8" s="12"/>
      <c r="C8" s="816" t="s">
        <v>314</v>
      </c>
      <c r="D8" s="816"/>
      <c r="E8" s="23">
        <f>'Measure Input'!$N$48</f>
        <v>0</v>
      </c>
      <c r="F8" s="3" t="s">
        <v>318</v>
      </c>
      <c r="I8" s="857" t="s">
        <v>316</v>
      </c>
      <c r="J8" s="857"/>
      <c r="K8" s="830" t="str">
        <f>IF(OR(ISBLANK('Measure Input'!$N$48), ISBLANK('Measure Input'!$P$48)), "", $E$13*8.33*1*$E$10*(2.2-$E$8)*(120-74.8)*(1/0.98)*$E$9/3412)</f>
        <v/>
      </c>
      <c r="L8" s="844" t="s">
        <v>83</v>
      </c>
      <c r="P8" s="12"/>
      <c r="AG8" s="12"/>
    </row>
    <row r="9" spans="2:34">
      <c r="B9" s="12"/>
      <c r="C9" s="816" t="s">
        <v>305</v>
      </c>
      <c r="D9" s="816"/>
      <c r="E9" s="23" t="e">
        <f>VLOOKUP('Project Information'!$BB$23, LowFlowFixtureSavings1, 6, FALSE)</f>
        <v>#N/A</v>
      </c>
      <c r="F9" s="3" t="s">
        <v>305</v>
      </c>
      <c r="I9" s="857"/>
      <c r="J9" s="857"/>
      <c r="K9" s="830"/>
      <c r="L9" s="844"/>
      <c r="P9" s="12"/>
      <c r="AG9" s="12"/>
    </row>
    <row r="10" spans="2:34">
      <c r="B10" s="12"/>
      <c r="C10" s="865" t="s">
        <v>315</v>
      </c>
      <c r="D10" s="865"/>
      <c r="E10" s="830" t="e">
        <f>VLOOKUP('Project Information'!$BB$23, LowFlowFixtureSavings1, 7, FALSE)</f>
        <v>#N/A</v>
      </c>
      <c r="F10" s="866" t="s">
        <v>319</v>
      </c>
      <c r="I10" s="857" t="s">
        <v>317</v>
      </c>
      <c r="J10" s="857"/>
      <c r="K10" s="830" t="str">
        <f>IF(OR(ISBLANK('Measure Input'!$N$48), ISBLANK('Measure Input'!$P$48)), "", $E$13*8.33*1*$E$10*(2.2-$E$8)*(120-74.8)*(1/0.98)*$E$12/3412)</f>
        <v/>
      </c>
      <c r="L10" s="844" t="s">
        <v>233</v>
      </c>
      <c r="P10" s="12"/>
      <c r="AG10" s="12"/>
    </row>
    <row r="11" spans="2:34">
      <c r="B11" s="12"/>
      <c r="C11" s="865"/>
      <c r="D11" s="865"/>
      <c r="E11" s="830"/>
      <c r="F11" s="866"/>
      <c r="I11" s="857"/>
      <c r="J11" s="857"/>
      <c r="K11" s="830"/>
      <c r="L11" s="844"/>
      <c r="P11" s="12"/>
      <c r="AG11" s="12"/>
    </row>
    <row r="12" spans="2:34">
      <c r="B12" s="12"/>
      <c r="C12" s="816" t="s">
        <v>307</v>
      </c>
      <c r="D12" s="816"/>
      <c r="E12" s="23" t="e">
        <f>VLOOKUP('Project Information'!$BB$23, LowFlowFixtureSavings1, 8, FALSE)</f>
        <v>#N/A</v>
      </c>
      <c r="F12" s="3" t="s">
        <v>29</v>
      </c>
      <c r="P12" s="12"/>
      <c r="AG12" s="12"/>
    </row>
    <row r="13" spans="2:34">
      <c r="B13" s="12"/>
      <c r="C13" s="816" t="s">
        <v>151</v>
      </c>
      <c r="D13" s="816"/>
      <c r="E13" s="23">
        <f>'Measure Input'!$P$48</f>
        <v>0</v>
      </c>
      <c r="F13" s="3" t="s">
        <v>29</v>
      </c>
      <c r="P13" s="12"/>
      <c r="AG13" s="12"/>
    </row>
    <row r="14" spans="2:34">
      <c r="B14" s="12"/>
      <c r="C14" s="8"/>
      <c r="P14" s="12"/>
      <c r="AG14" s="12"/>
    </row>
    <row r="15" spans="2:34">
      <c r="B15" s="12"/>
      <c r="C15" s="8" t="s">
        <v>320</v>
      </c>
      <c r="P15" s="12"/>
      <c r="AG15" s="12"/>
    </row>
    <row r="16" spans="2:34">
      <c r="P16" s="12"/>
      <c r="AG16" s="12"/>
    </row>
    <row r="17" spans="2:34">
      <c r="B17" s="5"/>
      <c r="C17" s="5"/>
      <c r="D17" s="5"/>
      <c r="E17" s="5"/>
      <c r="F17" s="5"/>
      <c r="G17" s="5"/>
      <c r="H17" s="5"/>
      <c r="I17" s="5"/>
      <c r="J17" s="5"/>
      <c r="K17" s="5"/>
      <c r="L17" s="5"/>
      <c r="M17" s="5"/>
      <c r="N17" s="5"/>
      <c r="O17" s="16"/>
      <c r="P17" s="12"/>
      <c r="AG17" s="12"/>
    </row>
    <row r="18" spans="2:34">
      <c r="B18" s="16"/>
      <c r="C18" s="16"/>
      <c r="D18" s="16"/>
      <c r="E18" s="16"/>
      <c r="F18" s="16"/>
      <c r="G18" s="16"/>
      <c r="H18" s="16"/>
      <c r="I18" s="16"/>
      <c r="J18" s="16"/>
      <c r="K18" s="16"/>
      <c r="L18" s="16"/>
      <c r="M18" s="16"/>
      <c r="N18" s="16"/>
      <c r="O18" s="16"/>
      <c r="P18" s="12"/>
      <c r="Q18" s="3" t="s">
        <v>313</v>
      </c>
      <c r="AG18" s="12"/>
    </row>
    <row r="19" spans="2:34" ht="15.75">
      <c r="B19" s="11"/>
      <c r="C19" s="7" t="s">
        <v>323</v>
      </c>
      <c r="D19" s="16"/>
      <c r="E19" s="16"/>
      <c r="F19" s="16"/>
      <c r="G19" s="16"/>
      <c r="H19" s="16"/>
      <c r="I19" s="16"/>
      <c r="J19" s="16"/>
      <c r="K19" s="16"/>
      <c r="L19" s="16"/>
      <c r="M19" s="16"/>
      <c r="N19" s="16"/>
      <c r="O19" s="16"/>
      <c r="P19" s="12"/>
      <c r="Q19" s="3" t="s">
        <v>301</v>
      </c>
      <c r="AG19" s="12"/>
    </row>
    <row r="20" spans="2:34">
      <c r="B20" s="12"/>
      <c r="C20" s="3" t="s">
        <v>300</v>
      </c>
      <c r="D20" s="16"/>
      <c r="E20" s="16"/>
      <c r="F20" s="16"/>
      <c r="G20" s="16"/>
      <c r="H20" s="16"/>
      <c r="I20" s="16"/>
      <c r="J20" s="16"/>
      <c r="K20" s="16"/>
      <c r="L20" s="16"/>
      <c r="M20" s="16"/>
      <c r="N20" s="16"/>
      <c r="O20" s="16"/>
      <c r="P20" s="12"/>
      <c r="AG20" s="12"/>
    </row>
    <row r="21" spans="2:34">
      <c r="B21" s="16"/>
      <c r="C21" s="16"/>
      <c r="D21" s="16"/>
      <c r="E21" s="16"/>
      <c r="F21" s="16"/>
      <c r="G21" s="16"/>
      <c r="H21" s="16"/>
      <c r="I21" s="16"/>
      <c r="J21" s="16"/>
      <c r="K21" s="16"/>
      <c r="L21" s="16"/>
      <c r="M21" s="16"/>
      <c r="N21" s="16"/>
      <c r="O21" s="16"/>
      <c r="P21" s="12"/>
      <c r="AG21" s="12"/>
    </row>
    <row r="22" spans="2:34" ht="15.75">
      <c r="B22" s="11"/>
      <c r="C22" s="7" t="s">
        <v>323</v>
      </c>
      <c r="M22" s="16"/>
      <c r="N22" s="16"/>
      <c r="O22" s="16"/>
      <c r="P22" s="12"/>
      <c r="AG22" s="12"/>
    </row>
    <row r="23" spans="2:34" ht="15.75">
      <c r="B23" s="12"/>
      <c r="C23" s="828" t="s">
        <v>77</v>
      </c>
      <c r="D23" s="828"/>
      <c r="E23" s="15" t="s">
        <v>79</v>
      </c>
      <c r="F23" s="7" t="s">
        <v>78</v>
      </c>
      <c r="I23" s="828" t="s">
        <v>255</v>
      </c>
      <c r="J23" s="828"/>
      <c r="K23" s="15" t="s">
        <v>79</v>
      </c>
      <c r="L23" s="7" t="s">
        <v>78</v>
      </c>
      <c r="M23" s="16"/>
      <c r="N23" s="16"/>
      <c r="O23" s="16"/>
      <c r="P23" s="12"/>
      <c r="AG23" s="12"/>
    </row>
    <row r="24" spans="2:34">
      <c r="B24" s="12"/>
      <c r="C24" s="816" t="s">
        <v>314</v>
      </c>
      <c r="D24" s="816"/>
      <c r="E24" s="23">
        <f>'Measure Input'!$N$49</f>
        <v>0</v>
      </c>
      <c r="F24" s="3" t="s">
        <v>318</v>
      </c>
      <c r="I24" s="857" t="s">
        <v>316</v>
      </c>
      <c r="J24" s="857"/>
      <c r="K24" s="830" t="str">
        <f>IF(OR(ISBLANK('Measure Input'!$N$49), ISBLANK('Measure Input'!$P$49)), "", $E$29*8.33*1*$E$26*(2.2-$E$24)*(120-74.8)*(1/0.98)*$E$25/3412)</f>
        <v/>
      </c>
      <c r="L24" s="844" t="s">
        <v>83</v>
      </c>
      <c r="M24" s="16"/>
      <c r="N24" s="16"/>
      <c r="O24" s="16"/>
      <c r="P24" s="12"/>
      <c r="AG24" s="12"/>
    </row>
    <row r="25" spans="2:34">
      <c r="B25" s="12"/>
      <c r="C25" s="816" t="s">
        <v>305</v>
      </c>
      <c r="D25" s="816"/>
      <c r="E25" s="23" t="e">
        <f>VLOOKUP('Project Information'!$BB$23, LowFlowFixtureSaving, 6, FALSE)</f>
        <v>#N/A</v>
      </c>
      <c r="F25" s="3" t="s">
        <v>305</v>
      </c>
      <c r="I25" s="857"/>
      <c r="J25" s="857"/>
      <c r="K25" s="830"/>
      <c r="L25" s="844"/>
      <c r="M25" s="16"/>
      <c r="N25" s="16"/>
      <c r="O25" s="16"/>
      <c r="P25" s="12"/>
      <c r="AG25" s="12"/>
    </row>
    <row r="26" spans="2:34">
      <c r="B26" s="12"/>
      <c r="C26" s="865" t="s">
        <v>315</v>
      </c>
      <c r="D26" s="865"/>
      <c r="E26" s="830" t="e">
        <f>VLOOKUP('Project Information'!$BB$23, LowFlowFixtureSaving, 7, FALSE)</f>
        <v>#N/A</v>
      </c>
      <c r="F26" s="866" t="s">
        <v>319</v>
      </c>
      <c r="I26" s="857" t="s">
        <v>317</v>
      </c>
      <c r="J26" s="857"/>
      <c r="K26" s="830" t="str">
        <f>IF(OR(ISBLANK('Measure Input'!$N$49), ISBLANK('Measure Input'!$P$49)), "", E429*8.33*1*$E$26*(2.2-$E$24)*(120-74.8)*(1/0.98)*$E$28/3412)</f>
        <v/>
      </c>
      <c r="L26" s="844" t="s">
        <v>233</v>
      </c>
      <c r="M26" s="16"/>
      <c r="N26" s="16"/>
      <c r="O26" s="16"/>
      <c r="P26" s="12"/>
      <c r="AG26" s="12"/>
    </row>
    <row r="27" spans="2:34">
      <c r="B27" s="12"/>
      <c r="C27" s="865"/>
      <c r="D27" s="865"/>
      <c r="E27" s="830"/>
      <c r="F27" s="866"/>
      <c r="I27" s="857"/>
      <c r="J27" s="857"/>
      <c r="K27" s="830"/>
      <c r="L27" s="844"/>
      <c r="M27" s="16"/>
      <c r="N27" s="16"/>
      <c r="O27" s="16"/>
      <c r="P27" s="12"/>
      <c r="AG27" s="12"/>
    </row>
    <row r="28" spans="2:34">
      <c r="B28" s="12"/>
      <c r="C28" s="816" t="s">
        <v>307</v>
      </c>
      <c r="D28" s="816"/>
      <c r="E28" s="23" t="e">
        <f>VLOOKUP('Project Information'!$BB$23, LowFlowFixtureSaving, 8, FALSE)</f>
        <v>#N/A</v>
      </c>
      <c r="F28" s="3" t="s">
        <v>29</v>
      </c>
      <c r="M28" s="16"/>
      <c r="N28" s="16"/>
      <c r="O28" s="16"/>
      <c r="P28" s="12"/>
      <c r="AG28" s="12"/>
    </row>
    <row r="29" spans="2:34">
      <c r="B29" s="12"/>
      <c r="C29" s="816" t="s">
        <v>151</v>
      </c>
      <c r="D29" s="816"/>
      <c r="E29" s="23">
        <f>'Measure Input'!$P$49</f>
        <v>0</v>
      </c>
      <c r="F29" s="3" t="s">
        <v>29</v>
      </c>
      <c r="M29" s="16"/>
      <c r="N29" s="16"/>
      <c r="O29" s="16"/>
      <c r="P29" s="12"/>
      <c r="AG29" s="12"/>
      <c r="AH29" s="3" t="s">
        <v>324</v>
      </c>
    </row>
    <row r="30" spans="2:34">
      <c r="B30" s="16"/>
      <c r="C30" s="16"/>
      <c r="D30" s="16"/>
      <c r="E30" s="16"/>
      <c r="F30" s="16"/>
      <c r="G30" s="16"/>
      <c r="H30" s="16"/>
      <c r="I30" s="16"/>
      <c r="J30" s="16"/>
      <c r="K30" s="16"/>
      <c r="L30" s="16"/>
      <c r="M30" s="16"/>
      <c r="N30" s="16"/>
      <c r="O30" s="16"/>
      <c r="P30" s="12"/>
      <c r="AG30" s="12"/>
    </row>
    <row r="31" spans="2:34">
      <c r="B31" s="5"/>
      <c r="C31" s="5"/>
      <c r="D31" s="5"/>
      <c r="E31" s="5"/>
      <c r="F31" s="5"/>
      <c r="G31" s="5"/>
      <c r="H31" s="5"/>
      <c r="I31" s="5"/>
      <c r="J31" s="5"/>
      <c r="K31" s="5"/>
      <c r="L31" s="5"/>
      <c r="M31" s="5"/>
      <c r="N31" s="5"/>
      <c r="O31" s="16"/>
      <c r="P31" s="12"/>
      <c r="AG31" s="12"/>
      <c r="AH31" s="6" t="s">
        <v>334</v>
      </c>
    </row>
    <row r="32" spans="2:34">
      <c r="B32" s="5"/>
      <c r="C32" s="5"/>
      <c r="D32" s="5"/>
      <c r="E32" s="5"/>
      <c r="F32" s="5"/>
      <c r="G32" s="5"/>
      <c r="H32" s="5"/>
      <c r="I32" s="5"/>
      <c r="J32" s="5"/>
      <c r="K32" s="5"/>
      <c r="L32" s="5"/>
      <c r="M32" s="5"/>
      <c r="N32" s="5"/>
      <c r="O32" s="16"/>
      <c r="P32" s="12"/>
      <c r="Q32" s="3" t="s">
        <v>302</v>
      </c>
      <c r="AG32" s="12"/>
      <c r="AH32" s="3" t="s">
        <v>327</v>
      </c>
    </row>
    <row r="33" spans="2:42" ht="13.5" thickBot="1">
      <c r="B33" s="5"/>
      <c r="C33" s="5"/>
      <c r="D33" s="5"/>
      <c r="E33" s="5"/>
      <c r="F33" s="5"/>
      <c r="G33" s="5"/>
      <c r="H33" s="5"/>
      <c r="I33" s="5"/>
      <c r="J33" s="5"/>
      <c r="K33" s="5"/>
      <c r="L33" s="5"/>
      <c r="M33" s="5"/>
      <c r="N33" s="5"/>
      <c r="O33" s="16"/>
      <c r="P33" s="12"/>
      <c r="Q33" s="3" t="s">
        <v>303</v>
      </c>
      <c r="AG33" s="12"/>
      <c r="AH33" s="3" t="s">
        <v>326</v>
      </c>
    </row>
    <row r="34" spans="2:42" ht="13.5" thickBot="1">
      <c r="B34" s="5"/>
      <c r="C34" s="5"/>
      <c r="D34" s="5"/>
      <c r="E34" s="5"/>
      <c r="F34" s="5"/>
      <c r="G34" s="5"/>
      <c r="H34" s="5"/>
      <c r="I34" s="5"/>
      <c r="J34" s="5"/>
      <c r="K34" s="5"/>
      <c r="L34" s="5"/>
      <c r="M34" s="5"/>
      <c r="N34" s="5"/>
      <c r="O34" s="16"/>
      <c r="P34" s="12"/>
      <c r="AG34" s="12"/>
      <c r="AH34" s="817" t="s">
        <v>90</v>
      </c>
      <c r="AI34" s="818"/>
      <c r="AJ34" s="818"/>
      <c r="AK34" s="818"/>
      <c r="AL34" s="818"/>
      <c r="AM34" s="24" t="s">
        <v>305</v>
      </c>
      <c r="AN34" s="45" t="s">
        <v>306</v>
      </c>
      <c r="AO34" s="46" t="s">
        <v>307</v>
      </c>
      <c r="AP34" s="8" t="s">
        <v>328</v>
      </c>
    </row>
    <row r="35" spans="2:42">
      <c r="B35" s="5"/>
      <c r="C35" s="5"/>
      <c r="D35" s="5"/>
      <c r="E35" s="5"/>
      <c r="F35" s="5"/>
      <c r="G35" s="5"/>
      <c r="H35" s="5"/>
      <c r="I35" s="5"/>
      <c r="J35" s="5"/>
      <c r="K35" s="5"/>
      <c r="L35" s="5"/>
      <c r="M35" s="5"/>
      <c r="N35" s="5"/>
      <c r="O35" s="16"/>
      <c r="P35" s="12"/>
      <c r="Q35" s="6" t="s">
        <v>335</v>
      </c>
      <c r="AG35" s="12"/>
      <c r="AH35" s="863" t="s">
        <v>93</v>
      </c>
      <c r="AI35" s="864"/>
      <c r="AJ35" s="864"/>
      <c r="AK35" s="864"/>
      <c r="AL35" s="864"/>
      <c r="AM35" s="41"/>
      <c r="AN35" s="42"/>
      <c r="AO35" s="51"/>
      <c r="AP35" s="8"/>
    </row>
    <row r="36" spans="2:42">
      <c r="B36" s="5"/>
      <c r="C36" s="5"/>
      <c r="D36" s="5"/>
      <c r="E36" s="5"/>
      <c r="F36" s="5"/>
      <c r="G36" s="5"/>
      <c r="H36" s="5"/>
      <c r="I36" s="5"/>
      <c r="J36" s="5"/>
      <c r="K36" s="5"/>
      <c r="L36" s="5"/>
      <c r="M36" s="5"/>
      <c r="N36" s="5"/>
      <c r="O36" s="16"/>
      <c r="P36" s="12"/>
      <c r="Q36" s="3" t="s">
        <v>325</v>
      </c>
      <c r="AG36" s="12"/>
      <c r="AH36" s="859" t="s">
        <v>94</v>
      </c>
      <c r="AI36" s="860"/>
      <c r="AJ36" s="860"/>
      <c r="AK36" s="860"/>
      <c r="AL36" s="860"/>
      <c r="AM36" s="41"/>
      <c r="AN36" s="42"/>
      <c r="AO36" s="51"/>
      <c r="AP36" s="8"/>
    </row>
    <row r="37" spans="2:42" ht="13.5" thickBot="1">
      <c r="B37" s="5"/>
      <c r="C37" s="5"/>
      <c r="D37" s="5"/>
      <c r="E37" s="5"/>
      <c r="F37" s="5"/>
      <c r="G37" s="5"/>
      <c r="H37" s="5"/>
      <c r="I37" s="5"/>
      <c r="J37" s="5"/>
      <c r="K37" s="5"/>
      <c r="L37" s="5"/>
      <c r="M37" s="5"/>
      <c r="N37" s="5"/>
      <c r="O37" s="16"/>
      <c r="P37" s="12"/>
      <c r="Q37" s="3" t="s">
        <v>326</v>
      </c>
      <c r="AG37" s="12"/>
      <c r="AH37" s="849" t="s">
        <v>95</v>
      </c>
      <c r="AI37" s="850"/>
      <c r="AJ37" s="850"/>
      <c r="AK37" s="850"/>
      <c r="AL37" s="850"/>
      <c r="AM37" s="47">
        <v>365</v>
      </c>
      <c r="AN37" s="48">
        <v>210</v>
      </c>
      <c r="AO37" s="29">
        <v>0.03</v>
      </c>
      <c r="AP37" s="8" t="s">
        <v>333</v>
      </c>
    </row>
    <row r="38" spans="2:42" ht="13.5" thickBot="1">
      <c r="B38" s="5"/>
      <c r="C38" s="5"/>
      <c r="D38" s="5"/>
      <c r="E38" s="5"/>
      <c r="F38" s="5"/>
      <c r="G38" s="5"/>
      <c r="H38" s="5"/>
      <c r="I38" s="5"/>
      <c r="J38" s="5"/>
      <c r="K38" s="5"/>
      <c r="L38" s="5"/>
      <c r="M38" s="5"/>
      <c r="N38" s="5"/>
      <c r="O38" s="16"/>
      <c r="P38" s="12"/>
      <c r="Q38" s="817" t="s">
        <v>90</v>
      </c>
      <c r="R38" s="818"/>
      <c r="S38" s="818"/>
      <c r="T38" s="818"/>
      <c r="U38" s="818"/>
      <c r="V38" s="24" t="s">
        <v>305</v>
      </c>
      <c r="W38" s="45" t="s">
        <v>306</v>
      </c>
      <c r="X38" s="46" t="s">
        <v>307</v>
      </c>
      <c r="Y38" s="8" t="s">
        <v>308</v>
      </c>
      <c r="AG38" s="12"/>
      <c r="AH38" s="849" t="s">
        <v>96</v>
      </c>
      <c r="AI38" s="850"/>
      <c r="AJ38" s="850"/>
      <c r="AK38" s="850"/>
      <c r="AL38" s="850"/>
      <c r="AM38" s="47">
        <v>200</v>
      </c>
      <c r="AN38" s="48">
        <v>105</v>
      </c>
      <c r="AO38" s="29">
        <v>0.05</v>
      </c>
      <c r="AP38" s="8" t="s">
        <v>330</v>
      </c>
    </row>
    <row r="39" spans="2:42">
      <c r="B39" s="5"/>
      <c r="C39" s="5"/>
      <c r="D39" s="5"/>
      <c r="E39" s="5"/>
      <c r="F39" s="5"/>
      <c r="G39" s="5"/>
      <c r="H39" s="5"/>
      <c r="I39" s="5"/>
      <c r="J39" s="5"/>
      <c r="K39" s="5"/>
      <c r="L39" s="5"/>
      <c r="M39" s="5"/>
      <c r="N39" s="5"/>
      <c r="O39" s="16"/>
      <c r="P39" s="12"/>
      <c r="Q39" s="867" t="s">
        <v>93</v>
      </c>
      <c r="R39" s="868"/>
      <c r="S39" s="868"/>
      <c r="T39" s="868"/>
      <c r="U39" s="868"/>
      <c r="V39" s="47">
        <v>250</v>
      </c>
      <c r="W39" s="48">
        <v>30</v>
      </c>
      <c r="X39" s="29">
        <v>0.08</v>
      </c>
      <c r="Y39" s="8" t="s">
        <v>311</v>
      </c>
      <c r="AG39" s="12"/>
      <c r="AH39" s="849" t="s">
        <v>97</v>
      </c>
      <c r="AI39" s="850"/>
      <c r="AJ39" s="850"/>
      <c r="AK39" s="850"/>
      <c r="AL39" s="850"/>
      <c r="AM39" s="47">
        <v>200</v>
      </c>
      <c r="AN39" s="48">
        <v>105</v>
      </c>
      <c r="AO39" s="29">
        <v>0.05</v>
      </c>
      <c r="AP39" s="8" t="s">
        <v>330</v>
      </c>
    </row>
    <row r="40" spans="2:42">
      <c r="B40" s="5"/>
      <c r="C40" s="5"/>
      <c r="D40" s="5"/>
      <c r="E40" s="5"/>
      <c r="F40" s="5"/>
      <c r="G40" s="5"/>
      <c r="H40" s="5"/>
      <c r="I40" s="5"/>
      <c r="J40" s="5"/>
      <c r="K40" s="5"/>
      <c r="L40" s="5"/>
      <c r="M40" s="5"/>
      <c r="N40" s="5"/>
      <c r="O40" s="16"/>
      <c r="P40" s="12"/>
      <c r="Q40" s="849" t="s">
        <v>94</v>
      </c>
      <c r="R40" s="850"/>
      <c r="S40" s="850"/>
      <c r="T40" s="850"/>
      <c r="U40" s="850"/>
      <c r="V40" s="47">
        <v>250</v>
      </c>
      <c r="W40" s="48">
        <v>30</v>
      </c>
      <c r="X40" s="29">
        <v>0.08</v>
      </c>
      <c r="Y40" s="8" t="s">
        <v>311</v>
      </c>
      <c r="AG40" s="12"/>
      <c r="AH40" s="859" t="s">
        <v>98</v>
      </c>
      <c r="AI40" s="860"/>
      <c r="AJ40" s="860"/>
      <c r="AK40" s="860"/>
      <c r="AL40" s="860"/>
      <c r="AM40" s="41"/>
      <c r="AN40" s="42"/>
      <c r="AO40" s="51"/>
      <c r="AP40" s="8"/>
    </row>
    <row r="41" spans="2:42">
      <c r="B41" s="5"/>
      <c r="C41" s="5"/>
      <c r="D41" s="5"/>
      <c r="E41" s="5"/>
      <c r="F41" s="5"/>
      <c r="G41" s="5"/>
      <c r="H41" s="5"/>
      <c r="I41" s="5"/>
      <c r="J41" s="5"/>
      <c r="K41" s="5"/>
      <c r="L41" s="5"/>
      <c r="M41" s="5"/>
      <c r="N41" s="5"/>
      <c r="O41" s="16"/>
      <c r="P41" s="12"/>
      <c r="Q41" s="849" t="s">
        <v>95</v>
      </c>
      <c r="R41" s="850"/>
      <c r="S41" s="850"/>
      <c r="T41" s="850"/>
      <c r="U41" s="850"/>
      <c r="V41" s="47">
        <v>200</v>
      </c>
      <c r="W41" s="48">
        <v>30</v>
      </c>
      <c r="X41" s="29">
        <v>0.05</v>
      </c>
      <c r="Y41" s="8" t="s">
        <v>226</v>
      </c>
      <c r="AG41" s="12"/>
      <c r="AH41" s="849" t="s">
        <v>100</v>
      </c>
      <c r="AI41" s="850"/>
      <c r="AJ41" s="850"/>
      <c r="AK41" s="850"/>
      <c r="AL41" s="850"/>
      <c r="AM41" s="47">
        <v>365</v>
      </c>
      <c r="AN41" s="48">
        <v>105</v>
      </c>
      <c r="AO41" s="29">
        <v>0.03</v>
      </c>
      <c r="AP41" s="8" t="s">
        <v>331</v>
      </c>
    </row>
    <row r="42" spans="2:42">
      <c r="B42" s="5"/>
      <c r="C42" s="5"/>
      <c r="D42" s="5"/>
      <c r="E42" s="5"/>
      <c r="F42" s="5"/>
      <c r="G42" s="5"/>
      <c r="H42" s="5"/>
      <c r="I42" s="5"/>
      <c r="J42" s="5"/>
      <c r="K42" s="5"/>
      <c r="L42" s="5"/>
      <c r="M42" s="5"/>
      <c r="N42" s="5"/>
      <c r="O42" s="16"/>
      <c r="P42" s="12"/>
      <c r="Q42" s="849" t="s">
        <v>96</v>
      </c>
      <c r="R42" s="850"/>
      <c r="S42" s="850"/>
      <c r="T42" s="850"/>
      <c r="U42" s="850"/>
      <c r="V42" s="47">
        <v>200</v>
      </c>
      <c r="W42" s="48">
        <v>30</v>
      </c>
      <c r="X42" s="29">
        <v>0.05</v>
      </c>
      <c r="Y42" s="8" t="s">
        <v>226</v>
      </c>
      <c r="AG42" s="12"/>
      <c r="AH42" s="859" t="s">
        <v>101</v>
      </c>
      <c r="AI42" s="860"/>
      <c r="AJ42" s="860"/>
      <c r="AK42" s="860"/>
      <c r="AL42" s="860"/>
      <c r="AM42" s="41"/>
      <c r="AN42" s="42"/>
      <c r="AO42" s="51"/>
      <c r="AP42" s="8"/>
    </row>
    <row r="43" spans="2:42">
      <c r="B43" s="5"/>
      <c r="C43" s="5"/>
      <c r="D43" s="5"/>
      <c r="E43" s="5"/>
      <c r="F43" s="5"/>
      <c r="G43" s="5"/>
      <c r="H43" s="5"/>
      <c r="I43" s="5"/>
      <c r="J43" s="5"/>
      <c r="K43" s="5"/>
      <c r="L43" s="5"/>
      <c r="M43" s="5"/>
      <c r="N43" s="5"/>
      <c r="O43" s="16"/>
      <c r="P43" s="12"/>
      <c r="Q43" s="849" t="s">
        <v>97</v>
      </c>
      <c r="R43" s="850"/>
      <c r="S43" s="850"/>
      <c r="T43" s="850"/>
      <c r="U43" s="850"/>
      <c r="V43" s="47">
        <v>200</v>
      </c>
      <c r="W43" s="48">
        <v>30</v>
      </c>
      <c r="X43" s="29">
        <v>0.05</v>
      </c>
      <c r="Y43" s="8" t="s">
        <v>226</v>
      </c>
      <c r="AG43" s="12"/>
      <c r="AH43" s="859" t="s">
        <v>102</v>
      </c>
      <c r="AI43" s="860"/>
      <c r="AJ43" s="860"/>
      <c r="AK43" s="860"/>
      <c r="AL43" s="860"/>
      <c r="AM43" s="41"/>
      <c r="AN43" s="42"/>
      <c r="AO43" s="51"/>
      <c r="AP43" s="8"/>
    </row>
    <row r="44" spans="2:42">
      <c r="B44" s="5"/>
      <c r="C44" s="5"/>
      <c r="D44" s="5"/>
      <c r="E44" s="5"/>
      <c r="F44" s="5"/>
      <c r="G44" s="5"/>
      <c r="H44" s="5"/>
      <c r="I44" s="5"/>
      <c r="J44" s="5"/>
      <c r="K44" s="5"/>
      <c r="L44" s="5"/>
      <c r="M44" s="5"/>
      <c r="N44" s="5"/>
      <c r="O44" s="16"/>
      <c r="P44" s="12"/>
      <c r="Q44" s="849" t="s">
        <v>98</v>
      </c>
      <c r="R44" s="850"/>
      <c r="S44" s="850"/>
      <c r="T44" s="850"/>
      <c r="U44" s="850"/>
      <c r="V44" s="47">
        <v>303</v>
      </c>
      <c r="W44" s="48">
        <v>17</v>
      </c>
      <c r="X44" s="29">
        <v>0.05</v>
      </c>
      <c r="Y44" s="8" t="s">
        <v>312</v>
      </c>
      <c r="AG44" s="12"/>
      <c r="AH44" s="849" t="s">
        <v>103</v>
      </c>
      <c r="AI44" s="850"/>
      <c r="AJ44" s="850"/>
      <c r="AK44" s="850"/>
      <c r="AL44" s="850"/>
      <c r="AM44" s="47">
        <v>365</v>
      </c>
      <c r="AN44" s="48">
        <v>45</v>
      </c>
      <c r="AO44" s="29">
        <v>0.05</v>
      </c>
      <c r="AP44" s="8" t="s">
        <v>329</v>
      </c>
    </row>
    <row r="45" spans="2:42">
      <c r="B45" s="5"/>
      <c r="C45" s="5"/>
      <c r="D45" s="5"/>
      <c r="E45" s="5"/>
      <c r="F45" s="5"/>
      <c r="G45" s="5"/>
      <c r="H45" s="5"/>
      <c r="I45" s="5"/>
      <c r="J45" s="5"/>
      <c r="K45" s="5"/>
      <c r="L45" s="5"/>
      <c r="M45" s="5"/>
      <c r="N45" s="5"/>
      <c r="O45" s="16"/>
      <c r="P45" s="12"/>
      <c r="Q45" s="849" t="s">
        <v>100</v>
      </c>
      <c r="R45" s="850"/>
      <c r="S45" s="850"/>
      <c r="T45" s="850"/>
      <c r="U45" s="850"/>
      <c r="V45" s="47">
        <v>250</v>
      </c>
      <c r="W45" s="48">
        <v>30</v>
      </c>
      <c r="X45" s="29">
        <v>0.08</v>
      </c>
      <c r="Y45" s="8" t="s">
        <v>311</v>
      </c>
      <c r="AG45" s="12"/>
      <c r="AH45" s="849" t="s">
        <v>104</v>
      </c>
      <c r="AI45" s="850"/>
      <c r="AJ45" s="850"/>
      <c r="AK45" s="850"/>
      <c r="AL45" s="850"/>
      <c r="AM45" s="47">
        <v>365</v>
      </c>
      <c r="AN45" s="48">
        <v>105</v>
      </c>
      <c r="AO45" s="29">
        <v>0.04</v>
      </c>
      <c r="AP45" s="8" t="s">
        <v>331</v>
      </c>
    </row>
    <row r="46" spans="2:42">
      <c r="B46" s="5"/>
      <c r="C46" s="5"/>
      <c r="D46" s="5"/>
      <c r="E46" s="5"/>
      <c r="F46" s="5"/>
      <c r="G46" s="5"/>
      <c r="H46" s="5"/>
      <c r="I46" s="5"/>
      <c r="J46" s="5"/>
      <c r="K46" s="5"/>
      <c r="L46" s="5"/>
      <c r="M46" s="5"/>
      <c r="N46" s="5"/>
      <c r="O46" s="16"/>
      <c r="P46" s="12"/>
      <c r="Q46" s="849" t="s">
        <v>101</v>
      </c>
      <c r="R46" s="850"/>
      <c r="S46" s="850"/>
      <c r="T46" s="850"/>
      <c r="U46" s="850"/>
      <c r="V46" s="47">
        <v>303</v>
      </c>
      <c r="W46" s="48">
        <v>17</v>
      </c>
      <c r="X46" s="29">
        <v>0.05</v>
      </c>
      <c r="Y46" s="8" t="s">
        <v>312</v>
      </c>
      <c r="AG46" s="12"/>
      <c r="AH46" s="849" t="s">
        <v>105</v>
      </c>
      <c r="AI46" s="850"/>
      <c r="AJ46" s="850"/>
      <c r="AK46" s="850"/>
      <c r="AL46" s="850"/>
      <c r="AM46" s="47">
        <v>365</v>
      </c>
      <c r="AN46" s="48">
        <v>210</v>
      </c>
      <c r="AO46" s="29">
        <v>0.03</v>
      </c>
      <c r="AP46" s="8" t="s">
        <v>333</v>
      </c>
    </row>
    <row r="47" spans="2:42">
      <c r="B47" s="5"/>
      <c r="C47" s="5"/>
      <c r="D47" s="5"/>
      <c r="E47" s="5"/>
      <c r="F47" s="5"/>
      <c r="G47" s="5"/>
      <c r="H47" s="5"/>
      <c r="I47" s="5"/>
      <c r="J47" s="5"/>
      <c r="K47" s="5"/>
      <c r="L47" s="5"/>
      <c r="M47" s="5"/>
      <c r="N47" s="5"/>
      <c r="O47" s="16"/>
      <c r="P47" s="12"/>
      <c r="Q47" s="849" t="s">
        <v>102</v>
      </c>
      <c r="R47" s="850"/>
      <c r="S47" s="850"/>
      <c r="T47" s="850"/>
      <c r="U47" s="850"/>
      <c r="V47" s="47">
        <v>250</v>
      </c>
      <c r="W47" s="48">
        <v>30</v>
      </c>
      <c r="X47" s="29">
        <v>0.08</v>
      </c>
      <c r="Y47" s="8" t="s">
        <v>311</v>
      </c>
      <c r="AG47" s="12"/>
      <c r="AH47" s="849" t="s">
        <v>106</v>
      </c>
      <c r="AI47" s="850"/>
      <c r="AJ47" s="850"/>
      <c r="AK47" s="850"/>
      <c r="AL47" s="850"/>
      <c r="AM47" s="47">
        <v>365</v>
      </c>
      <c r="AN47" s="48">
        <v>210</v>
      </c>
      <c r="AO47" s="29">
        <v>0.03</v>
      </c>
      <c r="AP47" s="8" t="s">
        <v>333</v>
      </c>
    </row>
    <row r="48" spans="2:42">
      <c r="B48" s="5"/>
      <c r="C48" s="5"/>
      <c r="D48" s="5"/>
      <c r="E48" s="5"/>
      <c r="F48" s="5"/>
      <c r="G48" s="5"/>
      <c r="H48" s="5"/>
      <c r="I48" s="5"/>
      <c r="J48" s="5"/>
      <c r="K48" s="5"/>
      <c r="L48" s="5"/>
      <c r="M48" s="5"/>
      <c r="N48" s="5"/>
      <c r="O48" s="16"/>
      <c r="P48" s="12"/>
      <c r="Q48" s="849" t="s">
        <v>103</v>
      </c>
      <c r="R48" s="850"/>
      <c r="S48" s="850"/>
      <c r="T48" s="850"/>
      <c r="U48" s="850"/>
      <c r="V48" s="47">
        <v>250</v>
      </c>
      <c r="W48" s="48">
        <v>30</v>
      </c>
      <c r="X48" s="29">
        <v>0.08</v>
      </c>
      <c r="Y48" s="8" t="s">
        <v>311</v>
      </c>
      <c r="AG48" s="12"/>
      <c r="AH48" s="849" t="s">
        <v>107</v>
      </c>
      <c r="AI48" s="850"/>
      <c r="AJ48" s="850"/>
      <c r="AK48" s="850"/>
      <c r="AL48" s="850"/>
      <c r="AM48" s="47">
        <v>365</v>
      </c>
      <c r="AN48" s="48">
        <v>210</v>
      </c>
      <c r="AO48" s="29">
        <v>0.03</v>
      </c>
      <c r="AP48" s="8" t="s">
        <v>333</v>
      </c>
    </row>
    <row r="49" spans="2:42">
      <c r="B49" s="5"/>
      <c r="C49" s="5"/>
      <c r="D49" s="5"/>
      <c r="E49" s="5"/>
      <c r="F49" s="5"/>
      <c r="G49" s="5"/>
      <c r="H49" s="5"/>
      <c r="I49" s="5"/>
      <c r="J49" s="5"/>
      <c r="K49" s="5"/>
      <c r="L49" s="5"/>
      <c r="M49" s="5"/>
      <c r="N49" s="5"/>
      <c r="O49" s="16"/>
      <c r="P49" s="12"/>
      <c r="Q49" s="849" t="s">
        <v>104</v>
      </c>
      <c r="R49" s="850"/>
      <c r="S49" s="850"/>
      <c r="T49" s="850"/>
      <c r="U49" s="850"/>
      <c r="V49" s="47">
        <v>250</v>
      </c>
      <c r="W49" s="48">
        <v>30</v>
      </c>
      <c r="X49" s="29">
        <v>0.08</v>
      </c>
      <c r="Y49" s="8" t="s">
        <v>311</v>
      </c>
      <c r="AG49" s="12"/>
      <c r="AH49" s="859" t="s">
        <v>108</v>
      </c>
      <c r="AI49" s="860"/>
      <c r="AJ49" s="860"/>
      <c r="AK49" s="860"/>
      <c r="AL49" s="860"/>
      <c r="AM49" s="41"/>
      <c r="AN49" s="42"/>
      <c r="AO49" s="51"/>
      <c r="AP49" s="8"/>
    </row>
    <row r="50" spans="2:42">
      <c r="B50" s="5"/>
      <c r="C50" s="5"/>
      <c r="D50" s="5"/>
      <c r="E50" s="5"/>
      <c r="F50" s="5"/>
      <c r="G50" s="5"/>
      <c r="H50" s="5"/>
      <c r="I50" s="5"/>
      <c r="J50" s="5"/>
      <c r="K50" s="5"/>
      <c r="L50" s="5"/>
      <c r="M50" s="5"/>
      <c r="N50" s="5"/>
      <c r="O50" s="16"/>
      <c r="P50" s="12"/>
      <c r="Q50" s="849" t="s">
        <v>105</v>
      </c>
      <c r="R50" s="850"/>
      <c r="S50" s="850"/>
      <c r="T50" s="850"/>
      <c r="U50" s="850"/>
      <c r="V50" s="47">
        <v>365</v>
      </c>
      <c r="W50" s="48">
        <v>3</v>
      </c>
      <c r="X50" s="29">
        <v>0.03</v>
      </c>
      <c r="Y50" s="8" t="s">
        <v>309</v>
      </c>
      <c r="AG50" s="12"/>
      <c r="AH50" s="849" t="s">
        <v>109</v>
      </c>
      <c r="AI50" s="850"/>
      <c r="AJ50" s="850"/>
      <c r="AK50" s="850"/>
      <c r="AL50" s="850"/>
      <c r="AM50" s="47">
        <v>274</v>
      </c>
      <c r="AN50" s="48">
        <v>210</v>
      </c>
      <c r="AO50" s="29">
        <v>0.04</v>
      </c>
      <c r="AP50" s="8" t="s">
        <v>332</v>
      </c>
    </row>
    <row r="51" spans="2:42">
      <c r="B51" s="5"/>
      <c r="C51" s="5"/>
      <c r="D51" s="5"/>
      <c r="E51" s="5"/>
      <c r="F51" s="5"/>
      <c r="G51" s="5"/>
      <c r="H51" s="5"/>
      <c r="I51" s="5"/>
      <c r="J51" s="5"/>
      <c r="K51" s="5"/>
      <c r="L51" s="5"/>
      <c r="M51" s="5"/>
      <c r="N51" s="5"/>
      <c r="O51" s="16"/>
      <c r="P51" s="12"/>
      <c r="Q51" s="849" t="s">
        <v>106</v>
      </c>
      <c r="R51" s="850"/>
      <c r="S51" s="850"/>
      <c r="T51" s="850"/>
      <c r="U51" s="850"/>
      <c r="V51" s="47">
        <v>365</v>
      </c>
      <c r="W51" s="48">
        <v>3</v>
      </c>
      <c r="X51" s="29">
        <v>0.03</v>
      </c>
      <c r="Y51" s="8" t="s">
        <v>309</v>
      </c>
      <c r="AG51" s="12"/>
      <c r="AH51" s="849" t="s">
        <v>110</v>
      </c>
      <c r="AI51" s="850"/>
      <c r="AJ51" s="850"/>
      <c r="AK51" s="850"/>
      <c r="AL51" s="850"/>
      <c r="AM51" s="47">
        <v>274</v>
      </c>
      <c r="AN51" s="48">
        <v>210</v>
      </c>
      <c r="AO51" s="29">
        <v>0.04</v>
      </c>
      <c r="AP51" s="8" t="s">
        <v>332</v>
      </c>
    </row>
    <row r="52" spans="2:42">
      <c r="B52" s="5"/>
      <c r="C52" s="5"/>
      <c r="D52" s="5"/>
      <c r="E52" s="5"/>
      <c r="F52" s="5"/>
      <c r="G52" s="5"/>
      <c r="H52" s="5"/>
      <c r="I52" s="5"/>
      <c r="J52" s="5"/>
      <c r="K52" s="5"/>
      <c r="L52" s="5"/>
      <c r="M52" s="5"/>
      <c r="N52" s="5"/>
      <c r="O52" s="16"/>
      <c r="P52" s="12"/>
      <c r="Q52" s="849" t="s">
        <v>107</v>
      </c>
      <c r="R52" s="850"/>
      <c r="S52" s="850"/>
      <c r="T52" s="850"/>
      <c r="U52" s="850"/>
      <c r="V52" s="47">
        <v>365</v>
      </c>
      <c r="W52" s="48">
        <v>3</v>
      </c>
      <c r="X52" s="29">
        <v>0.03</v>
      </c>
      <c r="Y52" s="8" t="s">
        <v>309</v>
      </c>
      <c r="AG52" s="12"/>
      <c r="AH52" s="859" t="s">
        <v>111</v>
      </c>
      <c r="AI52" s="860"/>
      <c r="AJ52" s="860"/>
      <c r="AK52" s="860"/>
      <c r="AL52" s="860"/>
      <c r="AM52" s="41"/>
      <c r="AN52" s="42"/>
      <c r="AO52" s="51"/>
      <c r="AP52" s="8"/>
    </row>
    <row r="53" spans="2:42">
      <c r="B53" s="5"/>
      <c r="C53" s="5"/>
      <c r="D53" s="5"/>
      <c r="E53" s="5"/>
      <c r="F53" s="5"/>
      <c r="G53" s="5"/>
      <c r="H53" s="5"/>
      <c r="I53" s="5"/>
      <c r="J53" s="5"/>
      <c r="K53" s="5"/>
      <c r="L53" s="5"/>
      <c r="M53" s="5"/>
      <c r="N53" s="5"/>
      <c r="O53" s="16"/>
      <c r="P53" s="12"/>
      <c r="Q53" s="849" t="s">
        <v>108</v>
      </c>
      <c r="R53" s="850"/>
      <c r="S53" s="850"/>
      <c r="T53" s="850"/>
      <c r="U53" s="850"/>
      <c r="V53" s="47">
        <v>303</v>
      </c>
      <c r="W53" s="48">
        <v>17</v>
      </c>
      <c r="X53" s="29">
        <v>0.05</v>
      </c>
      <c r="Y53" s="8" t="s">
        <v>312</v>
      </c>
      <c r="AG53" s="12"/>
      <c r="AH53" s="859" t="s">
        <v>112</v>
      </c>
      <c r="AI53" s="860"/>
      <c r="AJ53" s="860"/>
      <c r="AK53" s="860"/>
      <c r="AL53" s="860"/>
      <c r="AM53" s="41"/>
      <c r="AN53" s="42"/>
      <c r="AO53" s="51"/>
      <c r="AP53" s="8"/>
    </row>
    <row r="54" spans="2:42">
      <c r="B54" s="5"/>
      <c r="C54" s="5"/>
      <c r="D54" s="5"/>
      <c r="E54" s="5"/>
      <c r="F54" s="5"/>
      <c r="G54" s="5"/>
      <c r="H54" s="5"/>
      <c r="I54" s="5"/>
      <c r="J54" s="5"/>
      <c r="K54" s="5"/>
      <c r="L54" s="5"/>
      <c r="M54" s="5"/>
      <c r="N54" s="5"/>
      <c r="O54" s="16"/>
      <c r="P54" s="12"/>
      <c r="Q54" s="849" t="s">
        <v>109</v>
      </c>
      <c r="R54" s="850"/>
      <c r="S54" s="850"/>
      <c r="T54" s="850"/>
      <c r="U54" s="850"/>
      <c r="V54" s="47">
        <v>365</v>
      </c>
      <c r="W54" s="48">
        <v>3</v>
      </c>
      <c r="X54" s="29">
        <v>0.02</v>
      </c>
      <c r="Y54" s="3" t="s">
        <v>223</v>
      </c>
      <c r="AG54" s="12"/>
      <c r="AH54" s="859" t="s">
        <v>113</v>
      </c>
      <c r="AI54" s="860"/>
      <c r="AJ54" s="860"/>
      <c r="AK54" s="860"/>
      <c r="AL54" s="860"/>
      <c r="AM54" s="41"/>
      <c r="AN54" s="42"/>
      <c r="AO54" s="51"/>
      <c r="AP54" s="8"/>
    </row>
    <row r="55" spans="2:42">
      <c r="B55" s="5"/>
      <c r="C55" s="5"/>
      <c r="D55" s="5"/>
      <c r="E55" s="5"/>
      <c r="F55" s="5"/>
      <c r="G55" s="5"/>
      <c r="H55" s="5"/>
      <c r="I55" s="5"/>
      <c r="J55" s="5"/>
      <c r="K55" s="5"/>
      <c r="L55" s="5"/>
      <c r="M55" s="5"/>
      <c r="N55" s="5"/>
      <c r="O55" s="16"/>
      <c r="P55" s="12"/>
      <c r="Q55" s="849" t="s">
        <v>110</v>
      </c>
      <c r="R55" s="850"/>
      <c r="S55" s="850"/>
      <c r="T55" s="850"/>
      <c r="U55" s="850"/>
      <c r="V55" s="47">
        <v>365</v>
      </c>
      <c r="W55" s="48">
        <v>3</v>
      </c>
      <c r="X55" s="29">
        <v>0.02</v>
      </c>
      <c r="Y55" s="3" t="s">
        <v>223</v>
      </c>
      <c r="AG55" s="12"/>
      <c r="AH55" s="859" t="s">
        <v>114</v>
      </c>
      <c r="AI55" s="860"/>
      <c r="AJ55" s="860"/>
      <c r="AK55" s="860"/>
      <c r="AL55" s="860"/>
      <c r="AM55" s="41">
        <v>250</v>
      </c>
      <c r="AN55" s="42">
        <v>30</v>
      </c>
      <c r="AO55" s="51">
        <v>0.08</v>
      </c>
      <c r="AP55" s="53" t="s">
        <v>336</v>
      </c>
    </row>
    <row r="56" spans="2:42">
      <c r="B56" s="5"/>
      <c r="C56" s="5"/>
      <c r="D56" s="5"/>
      <c r="E56" s="5"/>
      <c r="F56" s="5"/>
      <c r="G56" s="5"/>
      <c r="H56" s="5"/>
      <c r="I56" s="5"/>
      <c r="J56" s="5"/>
      <c r="K56" s="5"/>
      <c r="L56" s="5"/>
      <c r="M56" s="5"/>
      <c r="N56" s="5"/>
      <c r="O56" s="16"/>
      <c r="P56" s="12"/>
      <c r="Q56" s="849" t="s">
        <v>111</v>
      </c>
      <c r="R56" s="850"/>
      <c r="S56" s="850"/>
      <c r="T56" s="850"/>
      <c r="U56" s="850"/>
      <c r="V56" s="47">
        <v>303</v>
      </c>
      <c r="W56" s="48">
        <v>17</v>
      </c>
      <c r="X56" s="29">
        <v>0.05</v>
      </c>
      <c r="Y56" s="8" t="s">
        <v>312</v>
      </c>
      <c r="AG56" s="12"/>
      <c r="AH56" s="859" t="s">
        <v>115</v>
      </c>
      <c r="AI56" s="860"/>
      <c r="AJ56" s="860"/>
      <c r="AK56" s="860"/>
      <c r="AL56" s="860"/>
      <c r="AM56" s="41"/>
      <c r="AN56" s="42"/>
      <c r="AO56" s="51"/>
      <c r="AP56" s="8"/>
    </row>
    <row r="57" spans="2:42">
      <c r="B57" s="5"/>
      <c r="C57" s="5"/>
      <c r="D57" s="5"/>
      <c r="E57" s="5"/>
      <c r="F57" s="5"/>
      <c r="G57" s="5"/>
      <c r="H57" s="5"/>
      <c r="I57" s="5"/>
      <c r="J57" s="5"/>
      <c r="K57" s="5"/>
      <c r="L57" s="5"/>
      <c r="M57" s="5"/>
      <c r="N57" s="5"/>
      <c r="O57" s="16"/>
      <c r="P57" s="12"/>
      <c r="Q57" s="849" t="s">
        <v>112</v>
      </c>
      <c r="R57" s="850"/>
      <c r="S57" s="850"/>
      <c r="T57" s="850"/>
      <c r="U57" s="850"/>
      <c r="V57" s="47">
        <v>365</v>
      </c>
      <c r="W57" s="48">
        <v>3</v>
      </c>
      <c r="X57" s="29">
        <v>0.03</v>
      </c>
      <c r="Y57" s="8" t="s">
        <v>310</v>
      </c>
      <c r="AG57" s="12"/>
      <c r="AH57" s="859" t="s">
        <v>116</v>
      </c>
      <c r="AI57" s="860"/>
      <c r="AJ57" s="860"/>
      <c r="AK57" s="860"/>
      <c r="AL57" s="860"/>
      <c r="AM57" s="41"/>
      <c r="AN57" s="42"/>
      <c r="AO57" s="51"/>
      <c r="AP57" s="8"/>
    </row>
    <row r="58" spans="2:42">
      <c r="B58" s="5"/>
      <c r="C58" s="5"/>
      <c r="D58" s="5"/>
      <c r="E58" s="5"/>
      <c r="F58" s="5"/>
      <c r="G58" s="5"/>
      <c r="H58" s="5"/>
      <c r="I58" s="5"/>
      <c r="J58" s="5"/>
      <c r="K58" s="5"/>
      <c r="L58" s="5"/>
      <c r="M58" s="5"/>
      <c r="N58" s="5"/>
      <c r="O58" s="16"/>
      <c r="P58" s="12"/>
      <c r="Q58" s="849" t="s">
        <v>113</v>
      </c>
      <c r="R58" s="850"/>
      <c r="S58" s="850"/>
      <c r="T58" s="850"/>
      <c r="U58" s="850"/>
      <c r="V58" s="47">
        <v>303</v>
      </c>
      <c r="W58" s="48">
        <v>17</v>
      </c>
      <c r="X58" s="29">
        <v>0.05</v>
      </c>
      <c r="Y58" s="8" t="s">
        <v>312</v>
      </c>
      <c r="AG58" s="12"/>
      <c r="AH58" s="859" t="s">
        <v>117</v>
      </c>
      <c r="AI58" s="860"/>
      <c r="AJ58" s="860"/>
      <c r="AK58" s="860"/>
      <c r="AL58" s="860"/>
      <c r="AM58" s="41"/>
      <c r="AN58" s="42"/>
      <c r="AO58" s="51"/>
      <c r="AP58" s="8"/>
    </row>
    <row r="59" spans="2:42">
      <c r="B59" s="5"/>
      <c r="C59" s="5"/>
      <c r="D59" s="5"/>
      <c r="E59" s="5"/>
      <c r="F59" s="5"/>
      <c r="G59" s="5"/>
      <c r="H59" s="5"/>
      <c r="I59" s="5"/>
      <c r="J59" s="5"/>
      <c r="K59" s="5"/>
      <c r="L59" s="5"/>
      <c r="M59" s="5"/>
      <c r="N59" s="5"/>
      <c r="O59" s="16"/>
      <c r="P59" s="12"/>
      <c r="Q59" s="849" t="s">
        <v>114</v>
      </c>
      <c r="R59" s="850"/>
      <c r="S59" s="850"/>
      <c r="T59" s="850"/>
      <c r="U59" s="850"/>
      <c r="V59" s="47">
        <v>250</v>
      </c>
      <c r="W59" s="48">
        <v>30</v>
      </c>
      <c r="X59" s="29">
        <v>0.08</v>
      </c>
      <c r="Y59" s="8" t="s">
        <v>311</v>
      </c>
      <c r="AG59" s="12"/>
      <c r="AH59" s="859" t="s">
        <v>118</v>
      </c>
      <c r="AI59" s="860"/>
      <c r="AJ59" s="860"/>
      <c r="AK59" s="860"/>
      <c r="AL59" s="860"/>
      <c r="AM59" s="41"/>
      <c r="AN59" s="42"/>
      <c r="AO59" s="51"/>
      <c r="AP59" s="8"/>
    </row>
    <row r="60" spans="2:42">
      <c r="B60" s="5"/>
      <c r="C60" s="5"/>
      <c r="D60" s="5"/>
      <c r="E60" s="5"/>
      <c r="F60" s="5"/>
      <c r="G60" s="5"/>
      <c r="H60" s="5"/>
      <c r="I60" s="5"/>
      <c r="J60" s="5"/>
      <c r="K60" s="5"/>
      <c r="L60" s="5"/>
      <c r="M60" s="5"/>
      <c r="N60" s="5"/>
      <c r="O60" s="16"/>
      <c r="P60" s="12"/>
      <c r="Q60" s="849" t="s">
        <v>115</v>
      </c>
      <c r="R60" s="850"/>
      <c r="S60" s="850"/>
      <c r="T60" s="850"/>
      <c r="U60" s="850"/>
      <c r="V60" s="47">
        <v>250</v>
      </c>
      <c r="W60" s="48">
        <v>30</v>
      </c>
      <c r="X60" s="29">
        <v>0.08</v>
      </c>
      <c r="Y60" s="8" t="s">
        <v>311</v>
      </c>
      <c r="AG60" s="12"/>
      <c r="AH60" s="859" t="s">
        <v>119</v>
      </c>
      <c r="AI60" s="860"/>
      <c r="AJ60" s="860"/>
      <c r="AK60" s="860"/>
      <c r="AL60" s="860"/>
      <c r="AM60" s="41"/>
      <c r="AN60" s="42"/>
      <c r="AO60" s="51"/>
      <c r="AP60" s="8"/>
    </row>
    <row r="61" spans="2:42">
      <c r="B61" s="5"/>
      <c r="C61" s="5"/>
      <c r="D61" s="5"/>
      <c r="E61" s="5"/>
      <c r="F61" s="5"/>
      <c r="G61" s="5"/>
      <c r="H61" s="5"/>
      <c r="I61" s="5"/>
      <c r="J61" s="5"/>
      <c r="K61" s="5"/>
      <c r="L61" s="5"/>
      <c r="M61" s="5"/>
      <c r="N61" s="5"/>
      <c r="O61" s="16"/>
      <c r="P61" s="12"/>
      <c r="Q61" s="849" t="s">
        <v>116</v>
      </c>
      <c r="R61" s="850"/>
      <c r="S61" s="850"/>
      <c r="T61" s="850"/>
      <c r="U61" s="850"/>
      <c r="V61" s="47">
        <v>303</v>
      </c>
      <c r="W61" s="48">
        <v>17</v>
      </c>
      <c r="X61" s="29">
        <v>0.05</v>
      </c>
      <c r="Y61" s="8" t="s">
        <v>312</v>
      </c>
      <c r="AG61" s="12"/>
      <c r="AH61" s="859" t="s">
        <v>120</v>
      </c>
      <c r="AI61" s="860"/>
      <c r="AJ61" s="860"/>
      <c r="AK61" s="860"/>
      <c r="AL61" s="860"/>
      <c r="AM61" s="41"/>
      <c r="AN61" s="42"/>
      <c r="AO61" s="51"/>
      <c r="AP61" s="8"/>
    </row>
    <row r="62" spans="2:42">
      <c r="B62" s="5"/>
      <c r="C62" s="5"/>
      <c r="D62" s="5"/>
      <c r="E62" s="5"/>
      <c r="F62" s="5"/>
      <c r="G62" s="5"/>
      <c r="H62" s="5"/>
      <c r="I62" s="5"/>
      <c r="J62" s="5"/>
      <c r="K62" s="5"/>
      <c r="L62" s="5"/>
      <c r="M62" s="5"/>
      <c r="N62" s="5"/>
      <c r="O62" s="16"/>
      <c r="P62" s="12"/>
      <c r="Q62" s="849" t="s">
        <v>117</v>
      </c>
      <c r="R62" s="850"/>
      <c r="S62" s="850"/>
      <c r="T62" s="850"/>
      <c r="U62" s="850"/>
      <c r="V62" s="47">
        <v>250</v>
      </c>
      <c r="W62" s="48">
        <v>30</v>
      </c>
      <c r="X62" s="29">
        <v>0.08</v>
      </c>
      <c r="Y62" s="8" t="s">
        <v>311</v>
      </c>
      <c r="AG62" s="12"/>
      <c r="AH62" s="859" t="s">
        <v>121</v>
      </c>
      <c r="AI62" s="860"/>
      <c r="AJ62" s="860"/>
      <c r="AK62" s="860"/>
      <c r="AL62" s="860"/>
      <c r="AM62" s="41"/>
      <c r="AN62" s="42"/>
      <c r="AO62" s="51"/>
      <c r="AP62" s="8"/>
    </row>
    <row r="63" spans="2:42">
      <c r="B63" s="5"/>
      <c r="C63" s="5"/>
      <c r="D63" s="5"/>
      <c r="E63" s="5"/>
      <c r="F63" s="5"/>
      <c r="G63" s="5"/>
      <c r="H63" s="5"/>
      <c r="I63" s="5"/>
      <c r="J63" s="5"/>
      <c r="K63" s="5"/>
      <c r="L63" s="5"/>
      <c r="M63" s="5"/>
      <c r="N63" s="5"/>
      <c r="O63" s="16"/>
      <c r="P63" s="12"/>
      <c r="Q63" s="849" t="s">
        <v>118</v>
      </c>
      <c r="R63" s="850"/>
      <c r="S63" s="850"/>
      <c r="T63" s="850"/>
      <c r="U63" s="850"/>
      <c r="V63" s="47">
        <v>250</v>
      </c>
      <c r="W63" s="48">
        <v>30</v>
      </c>
      <c r="X63" s="29">
        <v>0.08</v>
      </c>
      <c r="Y63" s="8" t="s">
        <v>311</v>
      </c>
      <c r="AG63" s="12"/>
      <c r="AH63" s="859" t="s">
        <v>122</v>
      </c>
      <c r="AI63" s="860"/>
      <c r="AJ63" s="860"/>
      <c r="AK63" s="860"/>
      <c r="AL63" s="860"/>
      <c r="AM63" s="41"/>
      <c r="AN63" s="42"/>
      <c r="AO63" s="51"/>
      <c r="AP63" s="8"/>
    </row>
    <row r="64" spans="2:42">
      <c r="B64" s="5"/>
      <c r="C64" s="5"/>
      <c r="D64" s="5"/>
      <c r="E64" s="5"/>
      <c r="F64" s="5"/>
      <c r="G64" s="5"/>
      <c r="H64" s="5"/>
      <c r="I64" s="5"/>
      <c r="J64" s="5"/>
      <c r="K64" s="5"/>
      <c r="L64" s="5"/>
      <c r="M64" s="5"/>
      <c r="N64" s="5"/>
      <c r="O64" s="16"/>
      <c r="P64" s="12"/>
      <c r="Q64" s="849" t="s">
        <v>119</v>
      </c>
      <c r="R64" s="850"/>
      <c r="S64" s="850"/>
      <c r="T64" s="850"/>
      <c r="U64" s="850"/>
      <c r="V64" s="47">
        <v>303</v>
      </c>
      <c r="W64" s="48">
        <v>17</v>
      </c>
      <c r="X64" s="29">
        <v>0.05</v>
      </c>
      <c r="Y64" s="8" t="s">
        <v>312</v>
      </c>
      <c r="AG64" s="12"/>
      <c r="AH64" s="859" t="s">
        <v>123</v>
      </c>
      <c r="AI64" s="860"/>
      <c r="AJ64" s="860"/>
      <c r="AK64" s="860"/>
      <c r="AL64" s="860"/>
      <c r="AM64" s="41"/>
      <c r="AN64" s="42"/>
      <c r="AO64" s="51"/>
      <c r="AP64" s="8"/>
    </row>
    <row r="65" spans="2:42">
      <c r="B65" s="5"/>
      <c r="C65" s="5"/>
      <c r="D65" s="5"/>
      <c r="E65" s="5"/>
      <c r="F65" s="5"/>
      <c r="G65" s="5"/>
      <c r="H65" s="5"/>
      <c r="I65" s="5"/>
      <c r="J65" s="5"/>
      <c r="K65" s="5"/>
      <c r="L65" s="5"/>
      <c r="M65" s="5"/>
      <c r="N65" s="5"/>
      <c r="O65" s="16"/>
      <c r="P65" s="12"/>
      <c r="Q65" s="849" t="s">
        <v>120</v>
      </c>
      <c r="R65" s="850"/>
      <c r="S65" s="850"/>
      <c r="T65" s="850"/>
      <c r="U65" s="850"/>
      <c r="V65" s="47">
        <v>303</v>
      </c>
      <c r="W65" s="48">
        <v>17</v>
      </c>
      <c r="X65" s="29">
        <v>0.05</v>
      </c>
      <c r="Y65" s="8" t="s">
        <v>312</v>
      </c>
      <c r="AG65" s="12"/>
      <c r="AH65" s="859" t="s">
        <v>124</v>
      </c>
      <c r="AI65" s="860"/>
      <c r="AJ65" s="860"/>
      <c r="AK65" s="860"/>
      <c r="AL65" s="860"/>
      <c r="AM65" s="41"/>
      <c r="AN65" s="42"/>
      <c r="AO65" s="51"/>
      <c r="AP65" s="8"/>
    </row>
    <row r="66" spans="2:42">
      <c r="B66" s="5"/>
      <c r="C66" s="5"/>
      <c r="D66" s="5"/>
      <c r="E66" s="5"/>
      <c r="F66" s="5"/>
      <c r="G66" s="5"/>
      <c r="H66" s="5"/>
      <c r="I66" s="5"/>
      <c r="J66" s="5"/>
      <c r="K66" s="5"/>
      <c r="L66" s="5"/>
      <c r="M66" s="5"/>
      <c r="N66" s="5"/>
      <c r="O66" s="16"/>
      <c r="P66" s="12"/>
      <c r="Q66" s="849" t="s">
        <v>121</v>
      </c>
      <c r="R66" s="850"/>
      <c r="S66" s="850"/>
      <c r="T66" s="850"/>
      <c r="U66" s="850"/>
      <c r="V66" s="47">
        <v>250</v>
      </c>
      <c r="W66" s="48">
        <v>30</v>
      </c>
      <c r="X66" s="29">
        <v>0.08</v>
      </c>
      <c r="Y66" s="8" t="s">
        <v>311</v>
      </c>
      <c r="AG66" s="12"/>
      <c r="AH66" s="859" t="s">
        <v>125</v>
      </c>
      <c r="AI66" s="860"/>
      <c r="AJ66" s="860"/>
      <c r="AK66" s="860"/>
      <c r="AL66" s="860"/>
      <c r="AM66" s="41"/>
      <c r="AN66" s="42"/>
      <c r="AO66" s="51"/>
      <c r="AP66" s="8"/>
    </row>
    <row r="67" spans="2:42">
      <c r="B67" s="5"/>
      <c r="C67" s="5"/>
      <c r="D67" s="5"/>
      <c r="E67" s="5"/>
      <c r="F67" s="5"/>
      <c r="G67" s="5"/>
      <c r="H67" s="5"/>
      <c r="I67" s="5"/>
      <c r="J67" s="5"/>
      <c r="K67" s="5"/>
      <c r="L67" s="5"/>
      <c r="M67" s="5"/>
      <c r="N67" s="5"/>
      <c r="O67" s="16"/>
      <c r="P67" s="12"/>
      <c r="Q67" s="849" t="s">
        <v>122</v>
      </c>
      <c r="R67" s="850"/>
      <c r="S67" s="850"/>
      <c r="T67" s="850"/>
      <c r="U67" s="850"/>
      <c r="V67" s="47">
        <v>250</v>
      </c>
      <c r="W67" s="48">
        <v>30</v>
      </c>
      <c r="X67" s="29">
        <v>0.08</v>
      </c>
      <c r="Y67" s="8" t="s">
        <v>311</v>
      </c>
      <c r="AG67" s="12"/>
      <c r="AH67" s="859" t="s">
        <v>126</v>
      </c>
      <c r="AI67" s="860"/>
      <c r="AJ67" s="860"/>
      <c r="AK67" s="860"/>
      <c r="AL67" s="860"/>
      <c r="AM67" s="41"/>
      <c r="AN67" s="42"/>
      <c r="AO67" s="51"/>
      <c r="AP67" s="8"/>
    </row>
    <row r="68" spans="2:42">
      <c r="B68" s="5"/>
      <c r="C68" s="5"/>
      <c r="D68" s="5"/>
      <c r="E68" s="5"/>
      <c r="F68" s="5"/>
      <c r="G68" s="5"/>
      <c r="H68" s="5"/>
      <c r="I68" s="5"/>
      <c r="J68" s="5"/>
      <c r="K68" s="5"/>
      <c r="L68" s="5"/>
      <c r="M68" s="5"/>
      <c r="N68" s="5"/>
      <c r="O68" s="16"/>
      <c r="P68" s="12"/>
      <c r="Q68" s="849" t="s">
        <v>123</v>
      </c>
      <c r="R68" s="850"/>
      <c r="S68" s="850"/>
      <c r="T68" s="850"/>
      <c r="U68" s="850"/>
      <c r="V68" s="47">
        <v>250</v>
      </c>
      <c r="W68" s="48">
        <v>30</v>
      </c>
      <c r="X68" s="29">
        <v>0.08</v>
      </c>
      <c r="Y68" s="8" t="s">
        <v>311</v>
      </c>
      <c r="AG68" s="12"/>
      <c r="AH68" s="859" t="s">
        <v>127</v>
      </c>
      <c r="AI68" s="860"/>
      <c r="AJ68" s="860"/>
      <c r="AK68" s="860"/>
      <c r="AL68" s="860"/>
      <c r="AM68" s="41"/>
      <c r="AN68" s="42"/>
      <c r="AO68" s="51"/>
      <c r="AP68" s="8"/>
    </row>
    <row r="69" spans="2:42">
      <c r="B69" s="5"/>
      <c r="C69" s="5"/>
      <c r="D69" s="5"/>
      <c r="E69" s="5"/>
      <c r="F69" s="5"/>
      <c r="G69" s="5"/>
      <c r="H69" s="5"/>
      <c r="I69" s="5"/>
      <c r="J69" s="5"/>
      <c r="K69" s="5"/>
      <c r="L69" s="5"/>
      <c r="M69" s="5"/>
      <c r="N69" s="5"/>
      <c r="O69" s="16"/>
      <c r="P69" s="12"/>
      <c r="Q69" s="849" t="s">
        <v>124</v>
      </c>
      <c r="R69" s="850"/>
      <c r="S69" s="850"/>
      <c r="T69" s="850"/>
      <c r="U69" s="850"/>
      <c r="V69" s="47">
        <v>250</v>
      </c>
      <c r="W69" s="48">
        <v>30</v>
      </c>
      <c r="X69" s="29">
        <v>0.08</v>
      </c>
      <c r="Y69" s="8" t="s">
        <v>311</v>
      </c>
      <c r="AG69" s="12"/>
      <c r="AH69" s="859" t="s">
        <v>128</v>
      </c>
      <c r="AI69" s="860"/>
      <c r="AJ69" s="860"/>
      <c r="AK69" s="860"/>
      <c r="AL69" s="860"/>
      <c r="AM69" s="41"/>
      <c r="AN69" s="42"/>
      <c r="AO69" s="51"/>
      <c r="AP69" s="8"/>
    </row>
    <row r="70" spans="2:42">
      <c r="B70" s="5"/>
      <c r="C70" s="5"/>
      <c r="D70" s="5"/>
      <c r="E70" s="5"/>
      <c r="F70" s="5"/>
      <c r="G70" s="5"/>
      <c r="H70" s="5"/>
      <c r="I70" s="5"/>
      <c r="J70" s="5"/>
      <c r="K70" s="5"/>
      <c r="L70" s="5"/>
      <c r="M70" s="5"/>
      <c r="N70" s="5"/>
      <c r="O70" s="16"/>
      <c r="P70" s="12"/>
      <c r="Q70" s="849" t="s">
        <v>125</v>
      </c>
      <c r="R70" s="850"/>
      <c r="S70" s="850"/>
      <c r="T70" s="850"/>
      <c r="U70" s="850"/>
      <c r="V70" s="47">
        <v>250</v>
      </c>
      <c r="W70" s="48">
        <v>30</v>
      </c>
      <c r="X70" s="29">
        <v>0.08</v>
      </c>
      <c r="Y70" s="8" t="s">
        <v>311</v>
      </c>
      <c r="AG70" s="12"/>
      <c r="AH70" s="859" t="s">
        <v>129</v>
      </c>
      <c r="AI70" s="860"/>
      <c r="AJ70" s="860"/>
      <c r="AK70" s="860"/>
      <c r="AL70" s="860"/>
      <c r="AM70" s="41"/>
      <c r="AN70" s="42"/>
      <c r="AO70" s="51"/>
      <c r="AP70" s="8"/>
    </row>
    <row r="71" spans="2:42" ht="13.5" thickBot="1">
      <c r="B71" s="5"/>
      <c r="C71" s="5"/>
      <c r="D71" s="5"/>
      <c r="E71" s="5"/>
      <c r="F71" s="5"/>
      <c r="G71" s="5"/>
      <c r="H71" s="5"/>
      <c r="I71" s="5"/>
      <c r="J71" s="5"/>
      <c r="K71" s="5"/>
      <c r="L71" s="5"/>
      <c r="M71" s="5"/>
      <c r="N71" s="5"/>
      <c r="O71" s="16"/>
      <c r="P71" s="12"/>
      <c r="Q71" s="849" t="s">
        <v>126</v>
      </c>
      <c r="R71" s="850"/>
      <c r="S71" s="850"/>
      <c r="T71" s="850"/>
      <c r="U71" s="850"/>
      <c r="V71" s="47">
        <v>303</v>
      </c>
      <c r="W71" s="48">
        <v>17</v>
      </c>
      <c r="X71" s="29">
        <v>0.05</v>
      </c>
      <c r="Y71" s="8" t="s">
        <v>312</v>
      </c>
      <c r="AG71" s="12"/>
      <c r="AH71" s="861" t="s">
        <v>130</v>
      </c>
      <c r="AI71" s="862"/>
      <c r="AJ71" s="862"/>
      <c r="AK71" s="862"/>
      <c r="AL71" s="862"/>
      <c r="AM71" s="43"/>
      <c r="AN71" s="44"/>
      <c r="AO71" s="52"/>
      <c r="AP71" s="8"/>
    </row>
    <row r="72" spans="2:42">
      <c r="B72" s="5"/>
      <c r="C72" s="5"/>
      <c r="D72" s="5"/>
      <c r="E72" s="5"/>
      <c r="F72" s="5"/>
      <c r="G72" s="5"/>
      <c r="H72" s="5"/>
      <c r="I72" s="5"/>
      <c r="J72" s="5"/>
      <c r="K72" s="5"/>
      <c r="L72" s="5"/>
      <c r="M72" s="5"/>
      <c r="N72" s="5"/>
      <c r="O72" s="16"/>
      <c r="P72" s="12"/>
      <c r="Q72" s="849" t="s">
        <v>127</v>
      </c>
      <c r="R72" s="850"/>
      <c r="S72" s="850"/>
      <c r="T72" s="850"/>
      <c r="U72" s="850"/>
      <c r="V72" s="47">
        <v>303</v>
      </c>
      <c r="W72" s="48">
        <v>17</v>
      </c>
      <c r="X72" s="29">
        <v>0.05</v>
      </c>
      <c r="Y72" s="8" t="s">
        <v>312</v>
      </c>
      <c r="AG72" s="5"/>
    </row>
    <row r="73" spans="2:42">
      <c r="B73" s="5"/>
      <c r="C73" s="5"/>
      <c r="D73" s="5"/>
      <c r="E73" s="5"/>
      <c r="F73" s="5"/>
      <c r="G73" s="5"/>
      <c r="H73" s="5"/>
      <c r="I73" s="5"/>
      <c r="J73" s="5"/>
      <c r="K73" s="5"/>
      <c r="L73" s="5"/>
      <c r="M73" s="5"/>
      <c r="N73" s="5"/>
      <c r="O73" s="16"/>
      <c r="P73" s="12"/>
      <c r="Q73" s="849" t="s">
        <v>128</v>
      </c>
      <c r="R73" s="850"/>
      <c r="S73" s="850"/>
      <c r="T73" s="850"/>
      <c r="U73" s="850"/>
      <c r="V73" s="47">
        <v>303</v>
      </c>
      <c r="W73" s="48">
        <v>17</v>
      </c>
      <c r="X73" s="29">
        <v>0.05</v>
      </c>
      <c r="Y73" s="8" t="s">
        <v>312</v>
      </c>
      <c r="AG73" s="5"/>
    </row>
    <row r="74" spans="2:42">
      <c r="B74" s="5"/>
      <c r="C74" s="5"/>
      <c r="D74" s="5"/>
      <c r="E74" s="5"/>
      <c r="F74" s="5"/>
      <c r="G74" s="5"/>
      <c r="H74" s="5"/>
      <c r="I74" s="5"/>
      <c r="J74" s="5"/>
      <c r="K74" s="5"/>
      <c r="L74" s="5"/>
      <c r="M74" s="5"/>
      <c r="N74" s="5"/>
      <c r="O74" s="16"/>
      <c r="P74" s="12"/>
      <c r="Q74" s="849" t="s">
        <v>129</v>
      </c>
      <c r="R74" s="850"/>
      <c r="S74" s="850"/>
      <c r="T74" s="850"/>
      <c r="U74" s="850"/>
      <c r="V74" s="47">
        <v>303</v>
      </c>
      <c r="W74" s="48">
        <v>17</v>
      </c>
      <c r="X74" s="29">
        <v>0.05</v>
      </c>
      <c r="Y74" s="8" t="s">
        <v>312</v>
      </c>
      <c r="AG74" s="5"/>
    </row>
    <row r="75" spans="2:42" ht="13.5" thickBot="1">
      <c r="B75" s="5"/>
      <c r="C75" s="5"/>
      <c r="D75" s="5"/>
      <c r="E75" s="5"/>
      <c r="F75" s="5"/>
      <c r="G75" s="5"/>
      <c r="H75" s="5"/>
      <c r="I75" s="5"/>
      <c r="J75" s="5"/>
      <c r="K75" s="5"/>
      <c r="L75" s="5"/>
      <c r="M75" s="5"/>
      <c r="N75" s="5"/>
      <c r="O75" s="16"/>
      <c r="P75" s="12"/>
      <c r="Q75" s="851" t="s">
        <v>130</v>
      </c>
      <c r="R75" s="852"/>
      <c r="S75" s="852"/>
      <c r="T75" s="852"/>
      <c r="U75" s="852"/>
      <c r="V75" s="49">
        <v>303</v>
      </c>
      <c r="W75" s="50">
        <v>17</v>
      </c>
      <c r="X75" s="30">
        <v>0.05</v>
      </c>
      <c r="Y75" s="8" t="s">
        <v>312</v>
      </c>
      <c r="AG75" s="5"/>
    </row>
    <row r="76" spans="2:42">
      <c r="AG76" s="5"/>
    </row>
    <row r="77" spans="2:42">
      <c r="B77" s="5"/>
      <c r="C77" s="5"/>
      <c r="D77" s="5"/>
      <c r="E77" s="5"/>
      <c r="F77" s="5"/>
      <c r="G77" s="5"/>
      <c r="H77" s="5"/>
      <c r="I77" s="5"/>
      <c r="J77" s="5"/>
      <c r="K77" s="5"/>
      <c r="L77" s="5"/>
      <c r="M77" s="5"/>
      <c r="N77" s="5"/>
      <c r="O77" s="5"/>
      <c r="P77" s="5"/>
      <c r="Q77" s="5"/>
      <c r="R77" s="5"/>
      <c r="S77" s="5"/>
      <c r="T77" s="5"/>
      <c r="U77" s="5"/>
      <c r="V77" s="5"/>
      <c r="W77" s="5"/>
      <c r="X77" s="5"/>
      <c r="Y77" s="5"/>
      <c r="Z77" s="5"/>
      <c r="AA77" s="5"/>
      <c r="AB77" s="5"/>
      <c r="AC77" s="5"/>
      <c r="AD77" s="5"/>
      <c r="AE77" s="5"/>
      <c r="AF77" s="5"/>
      <c r="AG77" s="5"/>
    </row>
  </sheetData>
  <mergeCells count="106">
    <mergeCell ref="C7:D7"/>
    <mergeCell ref="I7:J7"/>
    <mergeCell ref="Q38:U38"/>
    <mergeCell ref="Q39:U39"/>
    <mergeCell ref="Q40:U40"/>
    <mergeCell ref="Q41:U41"/>
    <mergeCell ref="K10:K11"/>
    <mergeCell ref="L8:L9"/>
    <mergeCell ref="L10:L11"/>
    <mergeCell ref="F10:F11"/>
    <mergeCell ref="C10:D11"/>
    <mergeCell ref="E10:E11"/>
    <mergeCell ref="C12:D12"/>
    <mergeCell ref="C13:D13"/>
    <mergeCell ref="C23:D23"/>
    <mergeCell ref="I23:J23"/>
    <mergeCell ref="Q75:U75"/>
    <mergeCell ref="C8:D8"/>
    <mergeCell ref="C9:D9"/>
    <mergeCell ref="I8:J9"/>
    <mergeCell ref="I10:J11"/>
    <mergeCell ref="K8:K9"/>
    <mergeCell ref="Q66:U66"/>
    <mergeCell ref="Q67:U67"/>
    <mergeCell ref="Q68:U68"/>
    <mergeCell ref="Q69:U69"/>
    <mergeCell ref="Q70:U70"/>
    <mergeCell ref="Q71:U71"/>
    <mergeCell ref="Q60:U60"/>
    <mergeCell ref="Q61:U61"/>
    <mergeCell ref="Q62:U62"/>
    <mergeCell ref="Q63:U63"/>
    <mergeCell ref="Q64:U64"/>
    <mergeCell ref="Q65:U65"/>
    <mergeCell ref="Q54:U54"/>
    <mergeCell ref="Q55:U55"/>
    <mergeCell ref="Q56:U56"/>
    <mergeCell ref="Q57:U57"/>
    <mergeCell ref="Q58:U58"/>
    <mergeCell ref="Q59:U59"/>
    <mergeCell ref="Q72:U72"/>
    <mergeCell ref="Q73:U73"/>
    <mergeCell ref="Q74:U74"/>
    <mergeCell ref="Q48:U48"/>
    <mergeCell ref="Q49:U49"/>
    <mergeCell ref="Q50:U50"/>
    <mergeCell ref="Q51:U51"/>
    <mergeCell ref="Q52:U52"/>
    <mergeCell ref="Q53:U53"/>
    <mergeCell ref="Q42:U42"/>
    <mergeCell ref="Q43:U43"/>
    <mergeCell ref="Q44:U44"/>
    <mergeCell ref="Q45:U45"/>
    <mergeCell ref="Q46:U46"/>
    <mergeCell ref="Q47:U47"/>
    <mergeCell ref="L26:L27"/>
    <mergeCell ref="C28:D28"/>
    <mergeCell ref="C29:D29"/>
    <mergeCell ref="AH34:AL34"/>
    <mergeCell ref="AH35:AL35"/>
    <mergeCell ref="AH36:AL36"/>
    <mergeCell ref="C24:D24"/>
    <mergeCell ref="I24:J25"/>
    <mergeCell ref="K24:K25"/>
    <mergeCell ref="L24:L25"/>
    <mergeCell ref="C25:D25"/>
    <mergeCell ref="C26:D27"/>
    <mergeCell ref="E26:E27"/>
    <mergeCell ref="F26:F27"/>
    <mergeCell ref="I26:J27"/>
    <mergeCell ref="K26:K27"/>
    <mergeCell ref="AH43:AL43"/>
    <mergeCell ref="AH44:AL44"/>
    <mergeCell ref="AH45:AL45"/>
    <mergeCell ref="AH46:AL46"/>
    <mergeCell ref="AH47:AL47"/>
    <mergeCell ref="AH48:AL48"/>
    <mergeCell ref="AH37:AL37"/>
    <mergeCell ref="AH38:AL38"/>
    <mergeCell ref="AH39:AL39"/>
    <mergeCell ref="AH40:AL40"/>
    <mergeCell ref="AH41:AL41"/>
    <mergeCell ref="AH42:AL42"/>
    <mergeCell ref="AH55:AL55"/>
    <mergeCell ref="AH56:AL56"/>
    <mergeCell ref="AH57:AL57"/>
    <mergeCell ref="AH58:AL58"/>
    <mergeCell ref="AH59:AL59"/>
    <mergeCell ref="AH60:AL60"/>
    <mergeCell ref="AH49:AL49"/>
    <mergeCell ref="AH50:AL50"/>
    <mergeCell ref="AH51:AL51"/>
    <mergeCell ref="AH52:AL52"/>
    <mergeCell ref="AH53:AL53"/>
    <mergeCell ref="AH54:AL54"/>
    <mergeCell ref="AH67:AL67"/>
    <mergeCell ref="AH68:AL68"/>
    <mergeCell ref="AH69:AL69"/>
    <mergeCell ref="AH70:AL70"/>
    <mergeCell ref="AH71:AL71"/>
    <mergeCell ref="AH61:AL61"/>
    <mergeCell ref="AH62:AL62"/>
    <mergeCell ref="AH63:AL63"/>
    <mergeCell ref="AH64:AL64"/>
    <mergeCell ref="AH65:AL65"/>
    <mergeCell ref="AH66:AL66"/>
  </mergeCell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002D56"/>
  </sheetPr>
  <dimension ref="A1:AM79"/>
  <sheetViews>
    <sheetView topLeftCell="B1" zoomScaleNormal="100" workbookViewId="0">
      <selection activeCell="N6" sqref="N6"/>
    </sheetView>
  </sheetViews>
  <sheetFormatPr defaultColWidth="9.33203125" defaultRowHeight="12.75"/>
  <cols>
    <col min="1" max="1" width="4.33203125" style="5" customWidth="1"/>
    <col min="2" max="2" width="9.33203125" style="3"/>
    <col min="3" max="3" width="11.1640625" style="3" customWidth="1"/>
    <col min="4" max="4" width="12.33203125" style="3" customWidth="1"/>
    <col min="5" max="10" width="9.33203125" style="3"/>
    <col min="11" max="11" width="10.33203125" style="3" customWidth="1"/>
    <col min="12" max="16384" width="9.33203125" style="3"/>
  </cols>
  <sheetData>
    <row r="1" spans="2:39" s="5" customFormat="1"/>
    <row r="3" spans="2:39" ht="15.75">
      <c r="B3" s="11"/>
      <c r="C3" s="7" t="s">
        <v>338</v>
      </c>
      <c r="P3" s="5"/>
      <c r="Q3" s="11"/>
      <c r="R3" s="7" t="s">
        <v>340</v>
      </c>
      <c r="AB3" s="11"/>
      <c r="AC3" s="7" t="s">
        <v>346</v>
      </c>
      <c r="AM3" s="5"/>
    </row>
    <row r="4" spans="2:39">
      <c r="C4" s="3" t="s">
        <v>300</v>
      </c>
      <c r="P4" s="5"/>
      <c r="Q4" s="14"/>
      <c r="R4" s="8" t="s">
        <v>341</v>
      </c>
      <c r="AB4" s="14"/>
      <c r="AC4" s="8" t="s">
        <v>369</v>
      </c>
      <c r="AM4" s="5"/>
    </row>
    <row r="5" spans="2:39">
      <c r="P5" s="5"/>
      <c r="Q5" s="12"/>
      <c r="AB5" s="12"/>
      <c r="AM5" s="5"/>
    </row>
    <row r="6" spans="2:39" ht="15.75">
      <c r="B6" s="11"/>
      <c r="C6" s="7" t="s">
        <v>339</v>
      </c>
      <c r="P6" s="5"/>
      <c r="Q6" s="12"/>
      <c r="AB6" s="12"/>
      <c r="AM6" s="5"/>
    </row>
    <row r="7" spans="2:39" ht="15.75">
      <c r="C7" s="828" t="s">
        <v>77</v>
      </c>
      <c r="D7" s="828"/>
      <c r="E7" s="15" t="s">
        <v>79</v>
      </c>
      <c r="F7" s="7" t="s">
        <v>78</v>
      </c>
      <c r="I7" s="828" t="s">
        <v>255</v>
      </c>
      <c r="J7" s="828"/>
      <c r="K7" s="15" t="s">
        <v>79</v>
      </c>
      <c r="L7" s="7" t="s">
        <v>78</v>
      </c>
      <c r="P7" s="5"/>
      <c r="Q7" s="12"/>
      <c r="AB7" s="12"/>
      <c r="AM7" s="5"/>
    </row>
    <row r="8" spans="2:39">
      <c r="C8" s="816" t="s">
        <v>151</v>
      </c>
      <c r="D8" s="816"/>
      <c r="E8" s="23">
        <f>'Measure Input'!$N$53</f>
        <v>0</v>
      </c>
      <c r="F8" s="3" t="s">
        <v>29</v>
      </c>
      <c r="I8" s="816" t="s">
        <v>253</v>
      </c>
      <c r="J8" s="816"/>
      <c r="K8" s="23" t="str">
        <f>IF(OR(ISBLANK('Measure Input'!$N$53)),"", $E$8*$E$9)</f>
        <v/>
      </c>
      <c r="L8" s="3" t="s">
        <v>83</v>
      </c>
      <c r="P8" s="5"/>
      <c r="Q8" s="12"/>
      <c r="AB8" s="12"/>
      <c r="AM8" s="5"/>
    </row>
    <row r="9" spans="2:39">
      <c r="C9" s="816" t="s">
        <v>253</v>
      </c>
      <c r="D9" s="816"/>
      <c r="E9" s="290">
        <f>(921+303+223+118+792+1037)/6</f>
        <v>565.66666666666663</v>
      </c>
      <c r="F9" s="3" t="s">
        <v>342</v>
      </c>
      <c r="I9" s="816" t="s">
        <v>256</v>
      </c>
      <c r="J9" s="816"/>
      <c r="K9" s="23" t="str">
        <f>IF(OR(ISBLANK('Measure Input'!$N$53)),"", $E$8*$E$10)</f>
        <v/>
      </c>
      <c r="L9" s="3" t="s">
        <v>257</v>
      </c>
      <c r="P9" s="5"/>
      <c r="Q9" s="12"/>
      <c r="AB9" s="12"/>
      <c r="AM9" s="5"/>
    </row>
    <row r="10" spans="2:39">
      <c r="C10" s="816" t="s">
        <v>256</v>
      </c>
      <c r="D10" s="816"/>
      <c r="E10" s="290">
        <f>(0.11+0.03+0.03+0.01+0.09+0.12)/6</f>
        <v>6.5000000000000002E-2</v>
      </c>
      <c r="F10" s="3" t="s">
        <v>343</v>
      </c>
      <c r="P10" s="5"/>
      <c r="Q10" s="12"/>
      <c r="AB10" s="12"/>
      <c r="AM10" s="5"/>
    </row>
    <row r="11" spans="2:39">
      <c r="C11" s="8"/>
      <c r="P11" s="5"/>
      <c r="Q11" s="12"/>
      <c r="AB11" s="12"/>
      <c r="AM11" s="5"/>
    </row>
    <row r="12" spans="2:39">
      <c r="C12" s="8" t="s">
        <v>760</v>
      </c>
      <c r="P12" s="5"/>
      <c r="Q12" s="12"/>
      <c r="AB12" s="12"/>
      <c r="AM12" s="5"/>
    </row>
    <row r="13" spans="2:39">
      <c r="P13" s="5"/>
      <c r="Q13" s="12"/>
      <c r="AB13" s="12"/>
      <c r="AM13" s="5"/>
    </row>
    <row r="14" spans="2:39">
      <c r="B14" s="5"/>
      <c r="C14" s="5"/>
      <c r="D14" s="5"/>
      <c r="E14" s="5"/>
      <c r="F14" s="5"/>
      <c r="G14" s="5"/>
      <c r="H14" s="5"/>
      <c r="I14" s="5"/>
      <c r="J14" s="5"/>
      <c r="K14" s="5"/>
      <c r="L14" s="5"/>
      <c r="M14" s="5"/>
      <c r="N14" s="5"/>
      <c r="P14" s="5"/>
      <c r="Q14" s="12"/>
      <c r="AB14" s="12"/>
      <c r="AM14" s="5"/>
    </row>
    <row r="15" spans="2:39">
      <c r="P15" s="5"/>
      <c r="Q15" s="12"/>
      <c r="AB15" s="12"/>
      <c r="AM15" s="5"/>
    </row>
    <row r="16" spans="2:39" ht="15.75">
      <c r="B16" s="11"/>
      <c r="C16" s="7" t="s">
        <v>344</v>
      </c>
      <c r="P16" s="5"/>
      <c r="Q16" s="12"/>
      <c r="AB16" s="12"/>
      <c r="AM16" s="5"/>
    </row>
    <row r="17" spans="2:39">
      <c r="C17" s="3" t="s">
        <v>300</v>
      </c>
      <c r="P17" s="5"/>
      <c r="Q17" s="12"/>
      <c r="AB17" s="12"/>
      <c r="AM17" s="5"/>
    </row>
    <row r="18" spans="2:39">
      <c r="P18" s="5"/>
      <c r="Q18" s="12"/>
      <c r="AB18" s="12"/>
      <c r="AM18" s="5"/>
    </row>
    <row r="19" spans="2:39" ht="15.75">
      <c r="B19" s="11"/>
      <c r="C19" s="7" t="s">
        <v>345</v>
      </c>
      <c r="P19" s="5"/>
      <c r="Q19" s="12"/>
      <c r="AB19" s="11"/>
      <c r="AC19" s="7" t="s">
        <v>352</v>
      </c>
      <c r="AM19" s="5"/>
    </row>
    <row r="20" spans="2:39" ht="15.75">
      <c r="C20" s="828" t="s">
        <v>77</v>
      </c>
      <c r="D20" s="828"/>
      <c r="E20" s="15" t="s">
        <v>79</v>
      </c>
      <c r="F20" s="7" t="s">
        <v>78</v>
      </c>
      <c r="I20" s="828" t="s">
        <v>255</v>
      </c>
      <c r="J20" s="828"/>
      <c r="K20" s="15" t="s">
        <v>79</v>
      </c>
      <c r="L20" s="7" t="s">
        <v>78</v>
      </c>
      <c r="P20" s="5"/>
      <c r="Q20" s="12"/>
      <c r="AB20" s="14"/>
      <c r="AC20" s="8" t="s">
        <v>368</v>
      </c>
      <c r="AM20" s="5"/>
    </row>
    <row r="21" spans="2:39">
      <c r="C21" s="816" t="s">
        <v>347</v>
      </c>
      <c r="D21" s="816"/>
      <c r="E21" s="23">
        <f>'Measure Input'!$P$54</f>
        <v>0</v>
      </c>
      <c r="F21" s="3" t="s">
        <v>29</v>
      </c>
      <c r="I21" s="816" t="s">
        <v>253</v>
      </c>
      <c r="J21" s="816"/>
      <c r="K21" s="23" t="str">
        <f>IF(OR(ISBLANK('Measure Input'!$N$54),ISBLANK('Measure Input'!$P$54)),"",IF($E$21=$G$24,1057*$E$22,2659*$E$22))</f>
        <v/>
      </c>
      <c r="L21" s="3" t="s">
        <v>83</v>
      </c>
      <c r="P21" s="5"/>
      <c r="Q21" s="12"/>
      <c r="AB21" s="12"/>
      <c r="AM21" s="5"/>
    </row>
    <row r="22" spans="2:39">
      <c r="C22" s="816" t="s">
        <v>151</v>
      </c>
      <c r="D22" s="816"/>
      <c r="E22" s="23">
        <f>'Measure Input'!$N$54</f>
        <v>0</v>
      </c>
      <c r="F22" s="3" t="s">
        <v>29</v>
      </c>
      <c r="I22" s="816" t="s">
        <v>256</v>
      </c>
      <c r="J22" s="816"/>
      <c r="K22" s="23" t="str">
        <f>IF(OR(ISBLANK('Measure Input'!$N$54),ISBLANK('Measure Input'!$P$54)),"",IF($E$21=$G$24,0.2*$E$22,0.51*$E$22))</f>
        <v/>
      </c>
      <c r="L22" s="3" t="s">
        <v>257</v>
      </c>
      <c r="P22" s="5"/>
      <c r="Q22" s="12"/>
      <c r="AB22" s="12"/>
      <c r="AM22" s="5"/>
    </row>
    <row r="23" spans="2:39">
      <c r="C23" s="4"/>
      <c r="D23" s="4"/>
      <c r="P23" s="5"/>
      <c r="Q23" s="12"/>
      <c r="AB23" s="12"/>
      <c r="AM23" s="5"/>
    </row>
    <row r="24" spans="2:39">
      <c r="C24" s="54" t="s">
        <v>71</v>
      </c>
      <c r="D24" s="54"/>
      <c r="E24" s="865" t="s">
        <v>347</v>
      </c>
      <c r="F24" s="865"/>
      <c r="G24" s="3" t="s">
        <v>348</v>
      </c>
      <c r="P24" s="5"/>
      <c r="Q24" s="12"/>
      <c r="AB24" s="12"/>
      <c r="AM24" s="5"/>
    </row>
    <row r="25" spans="2:39">
      <c r="C25" s="6" t="s">
        <v>273</v>
      </c>
      <c r="D25" s="6"/>
      <c r="E25" s="865"/>
      <c r="F25" s="865"/>
      <c r="G25" s="3" t="s">
        <v>349</v>
      </c>
      <c r="P25" s="5"/>
      <c r="Q25" s="12"/>
      <c r="AB25" s="12"/>
      <c r="AM25" s="5"/>
    </row>
    <row r="26" spans="2:39">
      <c r="P26" s="5"/>
      <c r="Q26" s="12"/>
      <c r="AB26" s="12"/>
      <c r="AM26" s="5"/>
    </row>
    <row r="27" spans="2:39">
      <c r="B27" s="5"/>
      <c r="C27" s="5"/>
      <c r="D27" s="5"/>
      <c r="E27" s="5"/>
      <c r="F27" s="5"/>
      <c r="G27" s="5"/>
      <c r="H27" s="5"/>
      <c r="I27" s="5"/>
      <c r="J27" s="5"/>
      <c r="K27" s="5"/>
      <c r="L27" s="5"/>
      <c r="M27" s="5"/>
      <c r="N27" s="5"/>
      <c r="P27" s="5"/>
      <c r="Q27" s="12"/>
      <c r="AB27" s="12"/>
      <c r="AM27" s="5"/>
    </row>
    <row r="28" spans="2:39">
      <c r="P28" s="5"/>
      <c r="Q28" s="12"/>
      <c r="AB28" s="12"/>
      <c r="AM28" s="5"/>
    </row>
    <row r="29" spans="2:39" ht="15.75">
      <c r="B29" s="11"/>
      <c r="C29" s="7" t="s">
        <v>350</v>
      </c>
      <c r="P29" s="5"/>
      <c r="Q29" s="12"/>
      <c r="AB29" s="12"/>
      <c r="AM29" s="5"/>
    </row>
    <row r="30" spans="2:39">
      <c r="C30" s="3" t="s">
        <v>300</v>
      </c>
      <c r="P30" s="5"/>
      <c r="Q30" s="12"/>
      <c r="AB30" s="12"/>
      <c r="AM30" s="5"/>
    </row>
    <row r="31" spans="2:39">
      <c r="P31" s="5"/>
      <c r="Q31" s="12"/>
      <c r="AB31" s="12"/>
      <c r="AM31" s="5"/>
    </row>
    <row r="32" spans="2:39" ht="15.75">
      <c r="B32" s="11"/>
      <c r="C32" s="7" t="s">
        <v>351</v>
      </c>
      <c r="P32" s="5"/>
      <c r="Q32" s="12"/>
      <c r="AB32" s="12"/>
      <c r="AM32" s="5"/>
    </row>
    <row r="33" spans="2:39" ht="15.75">
      <c r="C33" s="828" t="s">
        <v>77</v>
      </c>
      <c r="D33" s="828"/>
      <c r="E33" s="15" t="s">
        <v>79</v>
      </c>
      <c r="F33" s="7" t="s">
        <v>78</v>
      </c>
      <c r="I33" s="828" t="s">
        <v>255</v>
      </c>
      <c r="J33" s="828"/>
      <c r="K33" s="15" t="s">
        <v>79</v>
      </c>
      <c r="L33" s="7" t="s">
        <v>78</v>
      </c>
      <c r="P33" s="5"/>
      <c r="Q33" s="12"/>
      <c r="AB33" s="12"/>
      <c r="AM33" s="5"/>
    </row>
    <row r="34" spans="2:39">
      <c r="C34" s="816" t="s">
        <v>353</v>
      </c>
      <c r="D34" s="816"/>
      <c r="E34" s="23">
        <f>'Measure Input'!$R$55</f>
        <v>0</v>
      </c>
      <c r="F34" s="3" t="s">
        <v>29</v>
      </c>
      <c r="I34" s="816" t="s">
        <v>253</v>
      </c>
      <c r="J34" s="816"/>
      <c r="K34" s="23" t="str">
        <f>IF(OR(ISBLANK('Measure Input'!$N$55),ISBLANK('Measure Input'!$R$55)),"",IF($E$34=$G$37, 28214*$E$35, IF($E$34=$G$38, 38081*$E$35, IF($E$34=$G$39, 47948*$E$35, IF($E$34=$G$40, 57815*$E$35)))))</f>
        <v/>
      </c>
      <c r="L34" s="3" t="s">
        <v>83</v>
      </c>
      <c r="P34" s="5"/>
      <c r="Q34" s="12"/>
      <c r="AB34" s="12"/>
      <c r="AM34" s="5"/>
    </row>
    <row r="35" spans="2:39">
      <c r="C35" s="816" t="s">
        <v>151</v>
      </c>
      <c r="D35" s="816"/>
      <c r="E35" s="23">
        <f>'Measure Input'!$N$55</f>
        <v>0</v>
      </c>
      <c r="F35" s="3" t="s">
        <v>29</v>
      </c>
      <c r="I35" s="816" t="s">
        <v>256</v>
      </c>
      <c r="J35" s="816"/>
      <c r="K35" s="23" t="str">
        <f>IF(OR(ISBLANK('Measure Input'!$N$55),ISBLANK('Measure Input'!$R$55)),"",IF($E$34=$G$37, 5.4*$E$35, IF($E$34=$G$38, 7.3*$E$35, IF($E$34=$G$39, 9.2*$E$35, IF($E$34=$G$40, 11.1*$E$35)))))</f>
        <v/>
      </c>
      <c r="L35" s="3" t="s">
        <v>257</v>
      </c>
      <c r="P35" s="5"/>
      <c r="AM35" s="5"/>
    </row>
    <row r="36" spans="2:39">
      <c r="P36" s="5"/>
      <c r="Q36" s="5"/>
      <c r="R36" s="5"/>
      <c r="S36" s="5"/>
      <c r="T36" s="5"/>
      <c r="U36" s="5"/>
      <c r="V36" s="5"/>
      <c r="W36" s="5"/>
      <c r="X36" s="5"/>
      <c r="Y36" s="5"/>
      <c r="Z36" s="5"/>
      <c r="AA36" s="5"/>
      <c r="AB36" s="5"/>
      <c r="AC36" s="5"/>
      <c r="AD36" s="5"/>
      <c r="AE36" s="5"/>
      <c r="AF36" s="5"/>
      <c r="AG36" s="5"/>
      <c r="AH36" s="5"/>
      <c r="AI36" s="5"/>
      <c r="AJ36" s="5"/>
      <c r="AK36" s="5"/>
      <c r="AL36" s="5"/>
      <c r="AM36" s="5"/>
    </row>
    <row r="37" spans="2:39">
      <c r="C37" s="869" t="s">
        <v>354</v>
      </c>
      <c r="D37" s="869"/>
      <c r="E37" s="865" t="s">
        <v>353</v>
      </c>
      <c r="F37" s="865"/>
      <c r="G37" s="3" t="s">
        <v>355</v>
      </c>
      <c r="P37" s="5"/>
      <c r="Q37" s="5"/>
      <c r="R37" s="5"/>
      <c r="S37" s="5"/>
      <c r="T37" s="5"/>
      <c r="U37" s="5"/>
      <c r="V37" s="5"/>
      <c r="W37" s="5"/>
      <c r="X37" s="5"/>
      <c r="Y37" s="5"/>
      <c r="Z37" s="5"/>
      <c r="AA37" s="5"/>
      <c r="AB37" s="5"/>
      <c r="AC37" s="5"/>
      <c r="AD37" s="5"/>
      <c r="AE37" s="5"/>
      <c r="AF37" s="5"/>
      <c r="AG37" s="5"/>
      <c r="AH37" s="5"/>
      <c r="AI37" s="5"/>
      <c r="AJ37" s="5"/>
      <c r="AK37" s="5"/>
      <c r="AL37" s="5"/>
      <c r="AM37" s="5"/>
    </row>
    <row r="38" spans="2:39">
      <c r="C38" s="869"/>
      <c r="D38" s="869"/>
      <c r="E38" s="865"/>
      <c r="F38" s="865"/>
      <c r="G38" s="3" t="s">
        <v>356</v>
      </c>
      <c r="P38" s="5"/>
      <c r="Q38" s="5"/>
      <c r="R38" s="5"/>
      <c r="S38" s="5"/>
      <c r="T38" s="5"/>
      <c r="U38" s="5"/>
      <c r="V38" s="5"/>
      <c r="W38" s="5"/>
      <c r="X38" s="5"/>
      <c r="Y38" s="5"/>
      <c r="Z38" s="5"/>
      <c r="AA38" s="5"/>
      <c r="AB38" s="5"/>
      <c r="AC38" s="5"/>
      <c r="AD38" s="5"/>
      <c r="AE38" s="5"/>
      <c r="AF38" s="5"/>
      <c r="AG38" s="5"/>
      <c r="AH38" s="5"/>
      <c r="AI38" s="5"/>
      <c r="AJ38" s="5"/>
      <c r="AK38" s="5"/>
      <c r="AL38" s="5"/>
      <c r="AM38" s="5"/>
    </row>
    <row r="39" spans="2:39">
      <c r="C39" s="869"/>
      <c r="D39" s="869"/>
      <c r="E39" s="865"/>
      <c r="F39" s="865"/>
      <c r="G39" s="3" t="s">
        <v>357</v>
      </c>
      <c r="P39" s="5"/>
      <c r="Q39" s="5"/>
      <c r="R39" s="5"/>
      <c r="S39" s="5"/>
      <c r="T39" s="5"/>
      <c r="U39" s="5"/>
      <c r="V39" s="5"/>
      <c r="W39" s="5"/>
      <c r="X39" s="5"/>
      <c r="Y39" s="5"/>
      <c r="Z39" s="5"/>
      <c r="AA39" s="5"/>
      <c r="AB39" s="5"/>
      <c r="AC39" s="5"/>
      <c r="AD39" s="5"/>
      <c r="AE39" s="5"/>
      <c r="AF39" s="5"/>
      <c r="AG39" s="5"/>
      <c r="AH39" s="5"/>
      <c r="AI39" s="5"/>
      <c r="AJ39" s="5"/>
      <c r="AK39" s="5"/>
      <c r="AL39" s="5"/>
      <c r="AM39" s="5"/>
    </row>
    <row r="40" spans="2:39">
      <c r="C40" s="869"/>
      <c r="D40" s="869"/>
      <c r="E40" s="865"/>
      <c r="F40" s="865"/>
      <c r="G40" s="3" t="s">
        <v>358</v>
      </c>
      <c r="P40" s="5"/>
      <c r="Q40" s="5"/>
      <c r="R40" s="5"/>
      <c r="S40" s="5"/>
      <c r="T40" s="5"/>
      <c r="U40" s="5"/>
      <c r="V40" s="5"/>
      <c r="W40" s="5"/>
      <c r="X40" s="5"/>
      <c r="Y40" s="5"/>
      <c r="Z40" s="5"/>
      <c r="AA40" s="5"/>
      <c r="AB40" s="5"/>
      <c r="AC40" s="5"/>
      <c r="AD40" s="5"/>
      <c r="AE40" s="5"/>
      <c r="AF40" s="5"/>
      <c r="AG40" s="5"/>
      <c r="AH40" s="5"/>
      <c r="AI40" s="5"/>
      <c r="AJ40" s="5"/>
      <c r="AK40" s="5"/>
      <c r="AL40" s="5"/>
      <c r="AM40" s="5"/>
    </row>
    <row r="41" spans="2:39">
      <c r="P41" s="5"/>
      <c r="Q41" s="5"/>
      <c r="R41" s="5"/>
      <c r="S41" s="5"/>
      <c r="T41" s="5"/>
      <c r="U41" s="5"/>
      <c r="V41" s="5"/>
      <c r="W41" s="5"/>
      <c r="X41" s="5"/>
      <c r="Y41" s="5"/>
      <c r="Z41" s="5"/>
      <c r="AA41" s="5"/>
      <c r="AB41" s="5"/>
      <c r="AC41" s="5"/>
      <c r="AD41" s="5"/>
      <c r="AE41" s="5"/>
      <c r="AF41" s="5"/>
      <c r="AG41" s="5"/>
      <c r="AH41" s="5"/>
      <c r="AI41" s="5"/>
      <c r="AJ41" s="5"/>
      <c r="AK41" s="5"/>
      <c r="AL41" s="5"/>
      <c r="AM41" s="5"/>
    </row>
    <row r="42" spans="2:39">
      <c r="B42" s="5"/>
      <c r="C42" s="5"/>
      <c r="D42" s="5"/>
      <c r="E42" s="5"/>
      <c r="F42" s="5"/>
      <c r="G42" s="5"/>
      <c r="H42" s="5"/>
      <c r="I42" s="5"/>
      <c r="J42" s="5"/>
      <c r="K42" s="5"/>
      <c r="L42" s="5"/>
      <c r="M42" s="5"/>
      <c r="N42" s="5"/>
      <c r="P42" s="5"/>
      <c r="Q42" s="5"/>
      <c r="R42" s="5"/>
      <c r="S42" s="5"/>
      <c r="T42" s="5"/>
      <c r="U42" s="5"/>
      <c r="V42" s="5"/>
      <c r="W42" s="5"/>
      <c r="X42" s="5"/>
      <c r="Y42" s="5"/>
      <c r="Z42" s="5"/>
      <c r="AA42" s="5"/>
      <c r="AB42" s="5"/>
      <c r="AC42" s="5"/>
      <c r="AD42" s="5"/>
      <c r="AE42" s="5"/>
      <c r="AF42" s="5"/>
      <c r="AG42" s="5"/>
      <c r="AH42" s="5"/>
      <c r="AI42" s="5"/>
      <c r="AJ42" s="5"/>
      <c r="AK42" s="5"/>
      <c r="AL42" s="5"/>
      <c r="AM42" s="5"/>
    </row>
    <row r="43" spans="2:39">
      <c r="P43" s="5"/>
      <c r="AM43" s="5"/>
    </row>
    <row r="44" spans="2:39" ht="15.75">
      <c r="B44" s="11"/>
      <c r="C44" s="7" t="s">
        <v>359</v>
      </c>
      <c r="P44" s="5"/>
      <c r="Q44" s="11"/>
      <c r="R44" s="7" t="s">
        <v>363</v>
      </c>
      <c r="AC44" s="11"/>
      <c r="AD44" s="7" t="s">
        <v>370</v>
      </c>
      <c r="AM44" s="5"/>
    </row>
    <row r="45" spans="2:39">
      <c r="C45" s="3" t="s">
        <v>300</v>
      </c>
      <c r="P45" s="5"/>
      <c r="Q45" s="12"/>
      <c r="R45" s="8" t="s">
        <v>362</v>
      </c>
      <c r="AC45" s="12"/>
      <c r="AD45" s="8" t="s">
        <v>371</v>
      </c>
      <c r="AM45" s="5"/>
    </row>
    <row r="46" spans="2:39">
      <c r="P46" s="5"/>
      <c r="Q46" s="12"/>
      <c r="AC46" s="12"/>
      <c r="AM46" s="5"/>
    </row>
    <row r="47" spans="2:39" ht="15.75">
      <c r="B47" s="11"/>
      <c r="C47" s="7" t="s">
        <v>360</v>
      </c>
      <c r="P47" s="5"/>
      <c r="Q47" s="12"/>
      <c r="AC47" s="12"/>
      <c r="AM47" s="5"/>
    </row>
    <row r="48" spans="2:39" ht="15.75">
      <c r="C48" s="828" t="s">
        <v>77</v>
      </c>
      <c r="D48" s="828"/>
      <c r="E48" s="15" t="s">
        <v>79</v>
      </c>
      <c r="F48" s="7" t="s">
        <v>78</v>
      </c>
      <c r="I48" s="828" t="s">
        <v>255</v>
      </c>
      <c r="J48" s="828"/>
      <c r="K48" s="15" t="s">
        <v>79</v>
      </c>
      <c r="L48" s="7" t="s">
        <v>78</v>
      </c>
      <c r="P48" s="5"/>
      <c r="Q48" s="12"/>
      <c r="AC48" s="12"/>
      <c r="AM48" s="5"/>
    </row>
    <row r="49" spans="2:39">
      <c r="C49" s="816" t="s">
        <v>361</v>
      </c>
      <c r="D49" s="816"/>
      <c r="E49" s="23">
        <f>'Measure Input'!$T$56</f>
        <v>0</v>
      </c>
      <c r="F49" s="3" t="s">
        <v>29</v>
      </c>
      <c r="I49" s="816" t="s">
        <v>253</v>
      </c>
      <c r="J49" s="816"/>
      <c r="K49" s="23" t="str">
        <f>IF(OR(ISBLANK('Measure Input'!$N$56),ISBLANK('Measure Input'!$T$56)),"",IF($E$49=$G$52, 2042*$E$50, 1933*$E$50))</f>
        <v/>
      </c>
      <c r="L49" s="3" t="s">
        <v>83</v>
      </c>
      <c r="P49" s="5"/>
      <c r="Q49" s="12"/>
      <c r="AC49" s="12"/>
      <c r="AM49" s="5"/>
    </row>
    <row r="50" spans="2:39">
      <c r="C50" s="816" t="s">
        <v>151</v>
      </c>
      <c r="D50" s="816"/>
      <c r="E50" s="23">
        <f>'Measure Input'!$N$56</f>
        <v>0</v>
      </c>
      <c r="F50" s="3" t="s">
        <v>29</v>
      </c>
      <c r="I50" s="816" t="s">
        <v>256</v>
      </c>
      <c r="J50" s="816"/>
      <c r="K50" s="23" t="str">
        <f>IF(OR(ISBLANK('Measure Input'!$N$56),ISBLANK('Measure Input'!$T$56)),"",IF($E$49=$G$52, 0.39*$E$50, 0.37*$E$50))</f>
        <v/>
      </c>
      <c r="L50" s="3" t="s">
        <v>257</v>
      </c>
      <c r="P50" s="5"/>
      <c r="Q50" s="12"/>
      <c r="AC50" s="12"/>
      <c r="AM50" s="5"/>
    </row>
    <row r="51" spans="2:39">
      <c r="P51" s="5"/>
      <c r="Q51" s="12"/>
      <c r="AC51" s="12"/>
      <c r="AM51" s="5"/>
    </row>
    <row r="52" spans="2:39">
      <c r="C52" s="870" t="s">
        <v>71</v>
      </c>
      <c r="D52" s="870"/>
      <c r="E52" s="829" t="s">
        <v>361</v>
      </c>
      <c r="F52" s="829"/>
      <c r="G52" s="3" t="s">
        <v>364</v>
      </c>
      <c r="P52" s="5"/>
      <c r="Q52" s="12"/>
      <c r="AC52" s="12"/>
      <c r="AM52" s="5"/>
    </row>
    <row r="53" spans="2:39">
      <c r="C53" s="870" t="s">
        <v>273</v>
      </c>
      <c r="D53" s="870"/>
      <c r="E53" s="829"/>
      <c r="F53" s="829"/>
      <c r="G53" s="3" t="s">
        <v>365</v>
      </c>
      <c r="P53" s="5"/>
      <c r="Q53" s="12"/>
      <c r="AC53" s="12"/>
      <c r="AM53" s="5"/>
    </row>
    <row r="54" spans="2:39">
      <c r="P54" s="5"/>
      <c r="Q54" s="12"/>
      <c r="AC54" s="12"/>
      <c r="AM54" s="5"/>
    </row>
    <row r="55" spans="2:39">
      <c r="B55" s="5"/>
      <c r="C55" s="5"/>
      <c r="D55" s="5"/>
      <c r="E55" s="5"/>
      <c r="F55" s="5"/>
      <c r="G55" s="5"/>
      <c r="H55" s="5"/>
      <c r="I55" s="5"/>
      <c r="J55" s="5"/>
      <c r="K55" s="5"/>
      <c r="L55" s="5"/>
      <c r="M55" s="5"/>
      <c r="N55" s="5"/>
      <c r="P55" s="5"/>
      <c r="Q55" s="12"/>
      <c r="AC55" s="12"/>
      <c r="AM55" s="5"/>
    </row>
    <row r="56" spans="2:39">
      <c r="P56" s="5"/>
      <c r="Q56" s="12"/>
      <c r="AC56" s="12"/>
      <c r="AM56" s="5"/>
    </row>
    <row r="57" spans="2:39" ht="15.75">
      <c r="B57" s="11"/>
      <c r="C57" s="7" t="s">
        <v>366</v>
      </c>
      <c r="P57" s="5"/>
      <c r="Q57" s="12"/>
      <c r="AC57" s="11"/>
      <c r="AD57" s="7" t="s">
        <v>373</v>
      </c>
      <c r="AM57" s="5"/>
    </row>
    <row r="58" spans="2:39">
      <c r="C58" s="3" t="s">
        <v>300</v>
      </c>
      <c r="P58" s="5"/>
      <c r="Q58" s="12"/>
      <c r="AC58" s="12"/>
      <c r="AM58" s="5"/>
    </row>
    <row r="59" spans="2:39">
      <c r="P59" s="5"/>
      <c r="Q59" s="12"/>
      <c r="AC59" s="12"/>
      <c r="AM59" s="5"/>
    </row>
    <row r="60" spans="2:39" ht="15.75">
      <c r="B60" s="11"/>
      <c r="C60" s="7" t="s">
        <v>367</v>
      </c>
      <c r="P60" s="5"/>
      <c r="Q60" s="12"/>
      <c r="AC60" s="12"/>
      <c r="AM60" s="5"/>
    </row>
    <row r="61" spans="2:39" ht="15.75">
      <c r="C61" s="828" t="s">
        <v>77</v>
      </c>
      <c r="D61" s="828"/>
      <c r="E61" s="15" t="s">
        <v>79</v>
      </c>
      <c r="F61" s="7" t="s">
        <v>78</v>
      </c>
      <c r="I61" s="828" t="s">
        <v>255</v>
      </c>
      <c r="J61" s="828"/>
      <c r="K61" s="15" t="s">
        <v>79</v>
      </c>
      <c r="L61" s="7" t="s">
        <v>78</v>
      </c>
      <c r="P61" s="5"/>
      <c r="Q61" s="12"/>
      <c r="AC61" s="12"/>
      <c r="AM61" s="5"/>
    </row>
    <row r="62" spans="2:39">
      <c r="C62" s="816" t="s">
        <v>372</v>
      </c>
      <c r="D62" s="816"/>
      <c r="E62" s="23">
        <f>'Measure Input'!$V$57</f>
        <v>0</v>
      </c>
      <c r="F62" s="3" t="s">
        <v>29</v>
      </c>
      <c r="I62" s="816" t="s">
        <v>253</v>
      </c>
      <c r="J62" s="816"/>
      <c r="K62" s="23" t="str">
        <f>IF(OR(ISBLANK('Measure Input'!$N$57), ISBLANK('Measure Input'!$V$57)),"", 758*$E$62*$E$63)</f>
        <v/>
      </c>
      <c r="L62" s="3" t="s">
        <v>83</v>
      </c>
      <c r="P62" s="5"/>
      <c r="Q62" s="12"/>
      <c r="AC62" s="12"/>
      <c r="AM62" s="5"/>
    </row>
    <row r="63" spans="2:39">
      <c r="C63" s="816" t="s">
        <v>151</v>
      </c>
      <c r="D63" s="816"/>
      <c r="E63" s="23">
        <f>'Measure Input'!$N$57</f>
        <v>0</v>
      </c>
      <c r="F63" s="3" t="s">
        <v>29</v>
      </c>
      <c r="I63" s="816" t="s">
        <v>256</v>
      </c>
      <c r="J63" s="816"/>
      <c r="K63" s="23" t="str">
        <f>IF(OR(ISBLANK('Measure Input'!$N$57), ISBLANK('Measure Input'!$V$57)),"", 0.15*$E$62*$E$63)</f>
        <v/>
      </c>
      <c r="L63" s="3" t="s">
        <v>257</v>
      </c>
      <c r="P63" s="5"/>
      <c r="Q63" s="12"/>
      <c r="AC63" s="12"/>
      <c r="AM63" s="5"/>
    </row>
    <row r="64" spans="2:39">
      <c r="P64" s="5"/>
      <c r="Q64" s="12"/>
      <c r="R64" s="5"/>
      <c r="S64" s="5"/>
      <c r="T64" s="5"/>
      <c r="U64" s="5"/>
      <c r="V64" s="5"/>
      <c r="W64" s="5"/>
      <c r="X64" s="5"/>
      <c r="Y64" s="5"/>
      <c r="Z64" s="5"/>
      <c r="AA64" s="5"/>
      <c r="AC64" s="12"/>
      <c r="AM64" s="5"/>
    </row>
    <row r="65" spans="2:39">
      <c r="B65" s="5"/>
      <c r="C65" s="5"/>
      <c r="D65" s="5"/>
      <c r="E65" s="5"/>
      <c r="F65" s="5"/>
      <c r="G65" s="5"/>
      <c r="H65" s="5"/>
      <c r="I65" s="5"/>
      <c r="J65" s="5"/>
      <c r="K65" s="5"/>
      <c r="L65" s="5"/>
      <c r="M65" s="5"/>
      <c r="N65" s="5"/>
      <c r="P65" s="5"/>
      <c r="Q65" s="12"/>
      <c r="R65" s="5"/>
      <c r="S65" s="5"/>
      <c r="T65" s="5"/>
      <c r="U65" s="5"/>
      <c r="V65" s="5"/>
      <c r="W65" s="5"/>
      <c r="X65" s="5"/>
      <c r="Y65" s="5"/>
      <c r="Z65" s="5"/>
      <c r="AA65" s="5"/>
      <c r="AC65" s="12"/>
      <c r="AM65" s="5"/>
    </row>
    <row r="66" spans="2:39">
      <c r="P66" s="5"/>
      <c r="Q66" s="12"/>
      <c r="R66" s="5"/>
      <c r="S66" s="5"/>
      <c r="T66" s="5"/>
      <c r="U66" s="5"/>
      <c r="V66" s="5"/>
      <c r="W66" s="5"/>
      <c r="X66" s="5"/>
      <c r="Y66" s="5"/>
      <c r="Z66" s="5"/>
      <c r="AA66" s="5"/>
      <c r="AC66" s="12"/>
      <c r="AM66" s="5"/>
    </row>
    <row r="67" spans="2:39" ht="15.75">
      <c r="B67" s="11"/>
      <c r="C67" s="7" t="s">
        <v>374</v>
      </c>
      <c r="P67" s="5"/>
      <c r="Q67" s="12"/>
      <c r="R67" s="5"/>
      <c r="S67" s="5"/>
      <c r="T67" s="5"/>
      <c r="U67" s="5"/>
      <c r="V67" s="5"/>
      <c r="W67" s="5"/>
      <c r="X67" s="5"/>
      <c r="Y67" s="5"/>
      <c r="Z67" s="5"/>
      <c r="AA67" s="5"/>
      <c r="AC67" s="12"/>
      <c r="AM67" s="5"/>
    </row>
    <row r="68" spans="2:39">
      <c r="C68" s="3" t="s">
        <v>300</v>
      </c>
      <c r="P68" s="5"/>
      <c r="Q68" s="12"/>
      <c r="R68" s="5"/>
      <c r="S68" s="5"/>
      <c r="T68" s="5"/>
      <c r="U68" s="5"/>
      <c r="V68" s="5"/>
      <c r="W68" s="5"/>
      <c r="X68" s="5"/>
      <c r="Y68" s="5"/>
      <c r="Z68" s="5"/>
      <c r="AA68" s="5"/>
      <c r="AC68" s="12"/>
      <c r="AM68" s="5"/>
    </row>
    <row r="69" spans="2:39">
      <c r="P69" s="5"/>
      <c r="Q69" s="12"/>
      <c r="R69" s="5"/>
      <c r="S69" s="5"/>
      <c r="T69" s="5"/>
      <c r="U69" s="5"/>
      <c r="V69" s="5"/>
      <c r="W69" s="5"/>
      <c r="X69" s="5"/>
      <c r="Y69" s="5"/>
      <c r="Z69" s="5"/>
      <c r="AA69" s="5"/>
      <c r="AC69" s="12"/>
      <c r="AM69" s="5"/>
    </row>
    <row r="70" spans="2:39" ht="15.75">
      <c r="B70" s="11"/>
      <c r="C70" s="7" t="s">
        <v>378</v>
      </c>
      <c r="P70" s="5"/>
      <c r="Q70" s="12"/>
      <c r="R70" s="5"/>
      <c r="S70" s="5"/>
      <c r="T70" s="5"/>
      <c r="U70" s="5"/>
      <c r="V70" s="5"/>
      <c r="W70" s="5"/>
      <c r="X70" s="5"/>
      <c r="Y70" s="5"/>
      <c r="Z70" s="5"/>
      <c r="AA70" s="5"/>
      <c r="AM70" s="5"/>
    </row>
    <row r="71" spans="2:39" ht="15.75">
      <c r="C71" s="828" t="s">
        <v>77</v>
      </c>
      <c r="D71" s="828"/>
      <c r="E71" s="15" t="s">
        <v>79</v>
      </c>
      <c r="F71" s="7" t="s">
        <v>78</v>
      </c>
      <c r="I71" s="828" t="s">
        <v>255</v>
      </c>
      <c r="J71" s="828"/>
      <c r="K71" s="15" t="s">
        <v>79</v>
      </c>
      <c r="L71" s="7" t="s">
        <v>78</v>
      </c>
      <c r="P71" s="5"/>
      <c r="Q71" s="12"/>
      <c r="R71" s="5"/>
      <c r="S71" s="5"/>
      <c r="T71" s="5"/>
      <c r="U71" s="5"/>
      <c r="V71" s="5"/>
      <c r="W71" s="5"/>
      <c r="X71" s="5"/>
      <c r="Y71" s="5"/>
      <c r="Z71" s="5"/>
      <c r="AA71" s="5"/>
      <c r="AM71" s="5"/>
    </row>
    <row r="72" spans="2:39">
      <c r="C72" s="816" t="s">
        <v>353</v>
      </c>
      <c r="D72" s="816"/>
      <c r="E72" s="23">
        <f>'Measure Input'!$R$58</f>
        <v>0</v>
      </c>
      <c r="F72" s="3" t="s">
        <v>29</v>
      </c>
      <c r="I72" s="816" t="s">
        <v>253</v>
      </c>
      <c r="J72" s="816"/>
      <c r="K72" s="23" t="str">
        <f>IF(OR(ISBLANK('Measure Input'!$N$58),ISBLANK('Measure Input'!$R$58)),"",IF($E$72=$G$75, 16323*$E$73, IF($E$72=$G$76, 12472*$E$73, IF($E$72=$G$77, 19220*$E$73))))</f>
        <v/>
      </c>
      <c r="L72" s="3" t="s">
        <v>83</v>
      </c>
      <c r="P72" s="5"/>
      <c r="Q72" s="12"/>
      <c r="R72" s="5"/>
      <c r="S72" s="5"/>
      <c r="T72" s="5"/>
      <c r="U72" s="5"/>
      <c r="V72" s="5"/>
      <c r="W72" s="5"/>
      <c r="X72" s="5"/>
      <c r="Y72" s="5"/>
      <c r="Z72" s="5"/>
      <c r="AA72" s="5"/>
      <c r="AC72" s="5"/>
      <c r="AD72" s="5"/>
      <c r="AE72" s="5"/>
      <c r="AF72" s="5"/>
      <c r="AG72" s="5"/>
      <c r="AH72" s="5"/>
      <c r="AI72" s="5"/>
      <c r="AJ72" s="5"/>
      <c r="AK72" s="5"/>
      <c r="AL72" s="5"/>
      <c r="AM72" s="5"/>
    </row>
    <row r="73" spans="2:39">
      <c r="C73" s="816" t="s">
        <v>151</v>
      </c>
      <c r="D73" s="816"/>
      <c r="E73" s="23">
        <f>'Measure Input'!$N$58</f>
        <v>0</v>
      </c>
      <c r="F73" s="3" t="s">
        <v>29</v>
      </c>
      <c r="I73" s="816" t="s">
        <v>256</v>
      </c>
      <c r="J73" s="816"/>
      <c r="K73" s="23" t="str">
        <f>IF(OR(ISBLANK('Measure Input'!$N$58),ISBLANK('Measure Input'!$R$58)),"",IF($E$72=$G$75, 3.13*$E$73, IF($E$72=$G$76, 2.44*$E$73, IF($E$72=$G$77, 3.69*$E$73))))</f>
        <v/>
      </c>
      <c r="L73" s="3" t="s">
        <v>257</v>
      </c>
      <c r="P73" s="5"/>
      <c r="Q73" s="12"/>
      <c r="R73" s="5"/>
      <c r="S73" s="5"/>
      <c r="T73" s="5"/>
      <c r="U73" s="5"/>
      <c r="V73" s="5"/>
      <c r="W73" s="5"/>
      <c r="X73" s="5"/>
      <c r="Y73" s="5"/>
      <c r="Z73" s="5"/>
      <c r="AA73" s="5"/>
      <c r="AC73" s="5"/>
      <c r="AD73" s="5"/>
      <c r="AE73" s="5"/>
      <c r="AF73" s="5"/>
      <c r="AG73" s="5"/>
      <c r="AH73" s="5"/>
      <c r="AI73" s="5"/>
      <c r="AJ73" s="5"/>
      <c r="AK73" s="5"/>
      <c r="AL73" s="5"/>
      <c r="AM73" s="5"/>
    </row>
    <row r="74" spans="2:39">
      <c r="P74" s="5"/>
      <c r="Q74" s="12"/>
      <c r="R74" s="5"/>
      <c r="S74" s="5"/>
      <c r="T74" s="5"/>
      <c r="U74" s="5"/>
      <c r="V74" s="5"/>
      <c r="W74" s="5"/>
      <c r="X74" s="5"/>
      <c r="Y74" s="5"/>
      <c r="Z74" s="5"/>
      <c r="AA74" s="5"/>
      <c r="AC74" s="5"/>
      <c r="AD74" s="5"/>
      <c r="AE74" s="5"/>
      <c r="AF74" s="5"/>
      <c r="AG74" s="5"/>
      <c r="AH74" s="5"/>
      <c r="AI74" s="5"/>
      <c r="AJ74" s="5"/>
      <c r="AK74" s="5"/>
      <c r="AL74" s="5"/>
      <c r="AM74" s="5"/>
    </row>
    <row r="75" spans="2:39">
      <c r="C75" s="871" t="s">
        <v>354</v>
      </c>
      <c r="D75" s="871"/>
      <c r="E75" s="872" t="s">
        <v>353</v>
      </c>
      <c r="F75" s="872"/>
      <c r="G75" s="3" t="s">
        <v>375</v>
      </c>
      <c r="P75" s="5"/>
      <c r="Q75" s="12"/>
      <c r="R75" s="5"/>
      <c r="S75" s="5"/>
      <c r="T75" s="5"/>
      <c r="U75" s="5"/>
      <c r="V75" s="5"/>
      <c r="W75" s="5"/>
      <c r="X75" s="5"/>
      <c r="Y75" s="5"/>
      <c r="Z75" s="5"/>
      <c r="AA75" s="5"/>
      <c r="AC75" s="5"/>
      <c r="AD75" s="5"/>
      <c r="AE75" s="5"/>
      <c r="AF75" s="5"/>
      <c r="AG75" s="5"/>
      <c r="AH75" s="5"/>
      <c r="AI75" s="5"/>
      <c r="AJ75" s="5"/>
      <c r="AK75" s="5"/>
      <c r="AL75" s="5"/>
      <c r="AM75" s="5"/>
    </row>
    <row r="76" spans="2:39">
      <c r="C76" s="871"/>
      <c r="D76" s="871"/>
      <c r="E76" s="872"/>
      <c r="F76" s="872"/>
      <c r="G76" s="3" t="s">
        <v>376</v>
      </c>
      <c r="P76" s="5"/>
      <c r="Q76" s="12"/>
      <c r="R76" s="5"/>
      <c r="S76" s="5"/>
      <c r="T76" s="5"/>
      <c r="U76" s="5"/>
      <c r="V76" s="5"/>
      <c r="W76" s="5"/>
      <c r="X76" s="5"/>
      <c r="Y76" s="5"/>
      <c r="Z76" s="5"/>
      <c r="AA76" s="5"/>
      <c r="AC76" s="5"/>
      <c r="AD76" s="5"/>
      <c r="AE76" s="5"/>
      <c r="AF76" s="5"/>
      <c r="AG76" s="5"/>
      <c r="AH76" s="5"/>
      <c r="AI76" s="5"/>
      <c r="AJ76" s="5"/>
      <c r="AK76" s="5"/>
      <c r="AL76" s="5"/>
      <c r="AM76" s="5"/>
    </row>
    <row r="77" spans="2:39">
      <c r="C77" s="871"/>
      <c r="D77" s="871"/>
      <c r="E77" s="872"/>
      <c r="F77" s="872"/>
      <c r="G77" s="3" t="s">
        <v>377</v>
      </c>
      <c r="P77" s="5"/>
      <c r="Q77" s="12"/>
      <c r="R77" s="5"/>
      <c r="S77" s="5"/>
      <c r="T77" s="5"/>
      <c r="U77" s="5"/>
      <c r="V77" s="5"/>
      <c r="W77" s="5"/>
      <c r="X77" s="5"/>
      <c r="Y77" s="5"/>
      <c r="Z77" s="5"/>
      <c r="AA77" s="5"/>
      <c r="AC77" s="5"/>
      <c r="AD77" s="5"/>
      <c r="AE77" s="5"/>
      <c r="AF77" s="5"/>
      <c r="AG77" s="5"/>
      <c r="AH77" s="5"/>
      <c r="AI77" s="5"/>
      <c r="AJ77" s="5"/>
      <c r="AK77" s="5"/>
      <c r="AL77" s="5"/>
      <c r="AM77" s="5"/>
    </row>
    <row r="78" spans="2:39">
      <c r="AM78" s="5"/>
    </row>
    <row r="79" spans="2:39">
      <c r="B79" s="5"/>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c r="AE79" s="5"/>
      <c r="AF79" s="5"/>
      <c r="AG79" s="5"/>
      <c r="AH79" s="5"/>
      <c r="AI79" s="5"/>
      <c r="AJ79" s="5"/>
      <c r="AK79" s="5"/>
      <c r="AL79" s="5"/>
      <c r="AM79" s="5"/>
    </row>
  </sheetData>
  <mergeCells count="45">
    <mergeCell ref="C73:D73"/>
    <mergeCell ref="C75:D77"/>
    <mergeCell ref="E75:F77"/>
    <mergeCell ref="I72:J72"/>
    <mergeCell ref="I73:J73"/>
    <mergeCell ref="C72:D72"/>
    <mergeCell ref="C63:D63"/>
    <mergeCell ref="I62:J62"/>
    <mergeCell ref="I63:J63"/>
    <mergeCell ref="C71:D71"/>
    <mergeCell ref="I71:J71"/>
    <mergeCell ref="C62:D62"/>
    <mergeCell ref="E52:F53"/>
    <mergeCell ref="C52:D52"/>
    <mergeCell ref="C53:D53"/>
    <mergeCell ref="C61:D61"/>
    <mergeCell ref="I61:J61"/>
    <mergeCell ref="C48:D48"/>
    <mergeCell ref="I48:J48"/>
    <mergeCell ref="C49:D49"/>
    <mergeCell ref="C50:D50"/>
    <mergeCell ref="I49:J49"/>
    <mergeCell ref="I50:J50"/>
    <mergeCell ref="C34:D34"/>
    <mergeCell ref="I34:J34"/>
    <mergeCell ref="C35:D35"/>
    <mergeCell ref="I35:J35"/>
    <mergeCell ref="E37:F40"/>
    <mergeCell ref="C37:D40"/>
    <mergeCell ref="E24:F25"/>
    <mergeCell ref="I21:J21"/>
    <mergeCell ref="I22:J22"/>
    <mergeCell ref="C33:D33"/>
    <mergeCell ref="I33:J33"/>
    <mergeCell ref="C10:D10"/>
    <mergeCell ref="C20:D20"/>
    <mergeCell ref="I20:J20"/>
    <mergeCell ref="C21:D21"/>
    <mergeCell ref="C22:D22"/>
    <mergeCell ref="C7:D7"/>
    <mergeCell ref="I7:J7"/>
    <mergeCell ref="C8:D8"/>
    <mergeCell ref="I8:J8"/>
    <mergeCell ref="C9:D9"/>
    <mergeCell ref="I9:J9"/>
  </mergeCell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002D56"/>
  </sheetPr>
  <dimension ref="A1:Z15"/>
  <sheetViews>
    <sheetView workbookViewId="0">
      <selection activeCell="M22" sqref="M22"/>
    </sheetView>
  </sheetViews>
  <sheetFormatPr defaultColWidth="9.33203125" defaultRowHeight="12.75"/>
  <cols>
    <col min="1" max="1" width="3.33203125" style="5" customWidth="1"/>
    <col min="2" max="16384" width="9.33203125" style="3"/>
  </cols>
  <sheetData>
    <row r="1" spans="2:26" s="5" customFormat="1"/>
    <row r="3" spans="2:26" ht="15.75">
      <c r="B3" s="11"/>
      <c r="C3" s="7" t="s">
        <v>379</v>
      </c>
      <c r="P3" s="11"/>
      <c r="Q3" s="7" t="s">
        <v>381</v>
      </c>
      <c r="Z3" s="5"/>
    </row>
    <row r="4" spans="2:26">
      <c r="B4" s="12"/>
      <c r="C4" s="8" t="s">
        <v>249</v>
      </c>
      <c r="P4" s="12"/>
      <c r="Q4" s="8" t="s">
        <v>382</v>
      </c>
      <c r="Z4" s="5"/>
    </row>
    <row r="5" spans="2:26">
      <c r="B5" s="12"/>
      <c r="P5" s="12"/>
      <c r="Z5" s="5"/>
    </row>
    <row r="6" spans="2:26" ht="15.75">
      <c r="B6" s="11"/>
      <c r="C6" s="7" t="s">
        <v>380</v>
      </c>
      <c r="P6" s="12"/>
      <c r="Z6" s="5"/>
    </row>
    <row r="7" spans="2:26" ht="15.75">
      <c r="B7" s="12"/>
      <c r="C7" s="828" t="s">
        <v>77</v>
      </c>
      <c r="D7" s="828"/>
      <c r="E7" s="15" t="s">
        <v>79</v>
      </c>
      <c r="F7" s="7" t="s">
        <v>78</v>
      </c>
      <c r="I7" s="828" t="s">
        <v>255</v>
      </c>
      <c r="J7" s="828"/>
      <c r="K7" s="15" t="s">
        <v>79</v>
      </c>
      <c r="L7" s="7" t="s">
        <v>78</v>
      </c>
      <c r="P7" s="12"/>
      <c r="Z7" s="5"/>
    </row>
    <row r="8" spans="2:26">
      <c r="B8" s="12"/>
      <c r="C8" s="816" t="s">
        <v>151</v>
      </c>
      <c r="D8" s="816"/>
      <c r="E8" s="23">
        <f>'Measure Input'!$N$62</f>
        <v>0</v>
      </c>
      <c r="F8" s="3" t="s">
        <v>29</v>
      </c>
      <c r="I8" s="816" t="s">
        <v>253</v>
      </c>
      <c r="J8" s="816"/>
      <c r="K8" s="23" t="str">
        <f>IF(OR(ISBLANK('Measure Input'!$N$62), ISBLANK('Measure Input'!$P$62)), "", IF($E$9=$G$11, 158.72*$E$8, IF($E$9=$G$12, 337.92*$E$8, IF($E$9=$G$13, 97.28*$E$8))))</f>
        <v/>
      </c>
      <c r="L8" s="3" t="s">
        <v>83</v>
      </c>
      <c r="P8" s="12"/>
      <c r="Z8" s="5"/>
    </row>
    <row r="9" spans="2:26">
      <c r="B9" s="12"/>
      <c r="C9" s="816" t="s">
        <v>383</v>
      </c>
      <c r="D9" s="816"/>
      <c r="E9" s="23">
        <f>'Measure Input'!$P$62</f>
        <v>0</v>
      </c>
      <c r="F9" s="3" t="s">
        <v>29</v>
      </c>
      <c r="I9" s="816" t="s">
        <v>256</v>
      </c>
      <c r="J9" s="816"/>
      <c r="K9" s="23" t="str">
        <f>IF(OR(ISBLANK('Measure Input'!$N$62), ISBLANK('Measure Input'!$P$62)), "", IF($E$9=$G$11, 0.008*$E$8, IF($E$9=$G$12, 0.017*$E$8, IF($E$9=$G$13, 0.005*$E$8))))</f>
        <v/>
      </c>
      <c r="L9" s="3" t="s">
        <v>233</v>
      </c>
      <c r="P9" s="12"/>
      <c r="Z9" s="5"/>
    </row>
    <row r="10" spans="2:26">
      <c r="B10" s="12"/>
      <c r="P10" s="12"/>
      <c r="Z10" s="5"/>
    </row>
    <row r="11" spans="2:26" ht="12.75" customHeight="1">
      <c r="B11" s="12"/>
      <c r="C11" s="870" t="s">
        <v>71</v>
      </c>
      <c r="D11" s="870"/>
      <c r="E11" s="872" t="s">
        <v>383</v>
      </c>
      <c r="F11" s="872"/>
      <c r="G11" s="3" t="s">
        <v>386</v>
      </c>
      <c r="P11" s="12"/>
      <c r="Z11" s="5"/>
    </row>
    <row r="12" spans="2:26">
      <c r="B12" s="12"/>
      <c r="C12" s="870" t="s">
        <v>273</v>
      </c>
      <c r="D12" s="870"/>
      <c r="E12" s="872"/>
      <c r="F12" s="872"/>
      <c r="G12" s="3" t="s">
        <v>384</v>
      </c>
      <c r="P12" s="12"/>
      <c r="Z12" s="5"/>
    </row>
    <row r="13" spans="2:26">
      <c r="B13" s="12"/>
      <c r="E13" s="872"/>
      <c r="F13" s="872"/>
      <c r="G13" s="3" t="s">
        <v>385</v>
      </c>
      <c r="P13" s="12"/>
      <c r="Z13" s="5"/>
    </row>
    <row r="14" spans="2:26">
      <c r="Z14" s="5"/>
    </row>
    <row r="15" spans="2:26">
      <c r="B15" s="5"/>
      <c r="C15" s="5"/>
      <c r="D15" s="5"/>
      <c r="E15" s="5"/>
      <c r="F15" s="5"/>
      <c r="G15" s="5"/>
      <c r="H15" s="5"/>
      <c r="I15" s="5"/>
      <c r="J15" s="5"/>
      <c r="K15" s="5"/>
      <c r="L15" s="5"/>
      <c r="M15" s="5"/>
      <c r="N15" s="5"/>
      <c r="O15" s="5"/>
      <c r="P15" s="5"/>
      <c r="Q15" s="5"/>
      <c r="R15" s="5"/>
      <c r="S15" s="5"/>
      <c r="T15" s="5"/>
      <c r="U15" s="5"/>
      <c r="V15" s="5"/>
      <c r="W15" s="5"/>
      <c r="X15" s="5"/>
      <c r="Y15" s="5"/>
      <c r="Z15" s="5"/>
    </row>
  </sheetData>
  <mergeCells count="9">
    <mergeCell ref="C12:D12"/>
    <mergeCell ref="I8:J8"/>
    <mergeCell ref="I9:J9"/>
    <mergeCell ref="E11:F13"/>
    <mergeCell ref="C7:D7"/>
    <mergeCell ref="I7:J7"/>
    <mergeCell ref="C8:D8"/>
    <mergeCell ref="C9:D9"/>
    <mergeCell ref="C11:D11"/>
  </mergeCell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006F51"/>
  </sheetPr>
  <dimension ref="A1:N37"/>
  <sheetViews>
    <sheetView zoomScale="90" zoomScaleNormal="90" workbookViewId="0">
      <selection activeCell="I20" sqref="I20"/>
    </sheetView>
  </sheetViews>
  <sheetFormatPr defaultColWidth="9.33203125" defaultRowHeight="12.75"/>
  <cols>
    <col min="1" max="1" width="3.83203125" style="64" customWidth="1"/>
    <col min="2" max="2" width="104" style="62" bestFit="1" customWidth="1"/>
    <col min="3" max="3" width="13.33203125" style="62" bestFit="1" customWidth="1"/>
    <col min="4" max="4" width="9.33203125" style="62"/>
    <col min="5" max="5" width="11.83203125" style="62" bestFit="1" customWidth="1"/>
    <col min="6" max="6" width="17.33203125" style="62" bestFit="1" customWidth="1"/>
    <col min="7" max="7" width="34.33203125" style="62" bestFit="1" customWidth="1"/>
    <col min="8" max="8" width="16.33203125" style="62" bestFit="1" customWidth="1"/>
    <col min="9" max="9" width="9.33203125" style="62"/>
    <col min="10" max="10" width="26.6640625" style="62" bestFit="1" customWidth="1"/>
    <col min="11" max="11" width="9.33203125" style="62" bestFit="1" customWidth="1"/>
    <col min="12" max="12" width="4.1640625" style="62" bestFit="1" customWidth="1"/>
    <col min="13" max="13" width="11.33203125" style="62" bestFit="1" customWidth="1"/>
    <col min="14" max="14" width="16.33203125" style="62" bestFit="1" customWidth="1"/>
    <col min="15" max="16384" width="9.33203125" style="62"/>
  </cols>
  <sheetData>
    <row r="1" spans="1:14" s="64" customFormat="1"/>
    <row r="2" spans="1:14" s="63" customFormat="1" ht="13.5" thickBot="1">
      <c r="A2" s="64"/>
    </row>
    <row r="3" spans="1:14" s="66" customFormat="1" ht="21.95" customHeight="1" thickBot="1">
      <c r="A3" s="65"/>
      <c r="B3" s="70" t="s">
        <v>474</v>
      </c>
      <c r="C3" s="71" t="s">
        <v>473</v>
      </c>
      <c r="D3" s="71" t="s">
        <v>472</v>
      </c>
      <c r="E3" s="71" t="s">
        <v>471</v>
      </c>
      <c r="F3" s="71" t="s">
        <v>470</v>
      </c>
      <c r="G3" s="71" t="s">
        <v>469</v>
      </c>
      <c r="H3" s="72" t="s">
        <v>468</v>
      </c>
      <c r="J3" s="67" t="s">
        <v>467</v>
      </c>
      <c r="K3" s="68">
        <v>170</v>
      </c>
      <c r="L3" s="69" t="s">
        <v>460</v>
      </c>
      <c r="M3" s="67" t="s">
        <v>463</v>
      </c>
      <c r="N3" s="66" t="s">
        <v>12</v>
      </c>
    </row>
    <row r="4" spans="1:14" ht="18" customHeight="1">
      <c r="B4" s="78" t="s">
        <v>21</v>
      </c>
      <c r="C4" s="79">
        <v>20</v>
      </c>
      <c r="D4" s="79" t="s">
        <v>466</v>
      </c>
      <c r="E4" s="79" t="s">
        <v>465</v>
      </c>
      <c r="F4" s="79" t="str">
        <f>CONCATENATE("$",Table_7[[#This Row],[Incentive]], " per ", Table_7[[#This Row],[Metric]])</f>
        <v>$20 per Sign</v>
      </c>
      <c r="G4" s="79" t="s">
        <v>10</v>
      </c>
      <c r="H4" s="80">
        <v>1</v>
      </c>
      <c r="J4" s="59" t="s">
        <v>464</v>
      </c>
      <c r="K4" s="60">
        <v>160</v>
      </c>
      <c r="L4" s="61" t="s">
        <v>460</v>
      </c>
      <c r="M4" s="59" t="s">
        <v>463</v>
      </c>
      <c r="N4" s="62" t="s">
        <v>12</v>
      </c>
    </row>
    <row r="5" spans="1:14" ht="18" customHeight="1">
      <c r="B5" s="76" t="s">
        <v>462</v>
      </c>
      <c r="C5" s="81">
        <v>3</v>
      </c>
      <c r="D5" s="81" t="s">
        <v>455</v>
      </c>
      <c r="E5" s="81" t="s">
        <v>454</v>
      </c>
      <c r="F5" s="81" t="str">
        <f>CONCATENATE("$",Table_7[[#This Row],[Incentive]], " per ", Table_7[[#This Row],[Metric]])</f>
        <v>$3 per Lamp</v>
      </c>
      <c r="G5" s="81" t="s">
        <v>10</v>
      </c>
      <c r="H5" s="82">
        <v>2</v>
      </c>
      <c r="J5" s="59" t="s">
        <v>461</v>
      </c>
      <c r="K5" s="60">
        <v>50</v>
      </c>
      <c r="L5" s="61" t="s">
        <v>460</v>
      </c>
      <c r="M5" s="59" t="s">
        <v>459</v>
      </c>
      <c r="N5" s="62" t="s">
        <v>18</v>
      </c>
    </row>
    <row r="6" spans="1:14" ht="18" customHeight="1">
      <c r="B6" s="74" t="s">
        <v>458</v>
      </c>
      <c r="C6" s="73">
        <v>4</v>
      </c>
      <c r="D6" s="73" t="s">
        <v>455</v>
      </c>
      <c r="E6" s="73" t="s">
        <v>454</v>
      </c>
      <c r="F6" s="73" t="str">
        <f>CONCATENATE("$",Table_7[[#This Row],[Incentive]], " per ", Table_7[[#This Row],[Metric]])</f>
        <v>$4 per Lamp</v>
      </c>
      <c r="G6" s="73" t="s">
        <v>10</v>
      </c>
      <c r="H6" s="75">
        <v>2</v>
      </c>
    </row>
    <row r="7" spans="1:14" ht="18" customHeight="1">
      <c r="B7" s="76" t="s">
        <v>457</v>
      </c>
      <c r="C7" s="81">
        <v>5</v>
      </c>
      <c r="D7" s="81" t="s">
        <v>455</v>
      </c>
      <c r="E7" s="81" t="s">
        <v>454</v>
      </c>
      <c r="F7" s="81" t="str">
        <f>CONCATENATE("$",Table_7[[#This Row],[Incentive]], " per ", Table_7[[#This Row],[Metric]])</f>
        <v>$5 per Lamp</v>
      </c>
      <c r="G7" s="81" t="s">
        <v>10</v>
      </c>
      <c r="H7" s="82">
        <v>2</v>
      </c>
    </row>
    <row r="8" spans="1:14" ht="18" customHeight="1">
      <c r="B8" s="74" t="s">
        <v>456</v>
      </c>
      <c r="C8" s="73">
        <v>6</v>
      </c>
      <c r="D8" s="73" t="s">
        <v>455</v>
      </c>
      <c r="E8" s="73" t="s">
        <v>454</v>
      </c>
      <c r="F8" s="73" t="str">
        <f>CONCATENATE("$",Table_7[[#This Row],[Incentive]], " per ", Table_7[[#This Row],[Metric]])</f>
        <v>$6 per Lamp</v>
      </c>
      <c r="G8" s="73" t="s">
        <v>10</v>
      </c>
      <c r="H8" s="75">
        <v>2</v>
      </c>
    </row>
    <row r="9" spans="1:14" ht="18" customHeight="1">
      <c r="B9" s="76" t="s">
        <v>387</v>
      </c>
      <c r="C9" s="81">
        <v>15</v>
      </c>
      <c r="D9" s="81" t="s">
        <v>421</v>
      </c>
      <c r="E9" s="81" t="s">
        <v>450</v>
      </c>
      <c r="F9" s="81" t="str">
        <f>CONCATENATE("$",Table_7[[#This Row],[Incentive]], " per ", Table_7[[#This Row],[Metric]])</f>
        <v>$15 per Unit</v>
      </c>
      <c r="G9" s="81" t="s">
        <v>11</v>
      </c>
      <c r="H9" s="82">
        <v>3</v>
      </c>
    </row>
    <row r="10" spans="1:14" ht="18" customHeight="1">
      <c r="B10" s="74" t="s">
        <v>453</v>
      </c>
      <c r="C10" s="73">
        <v>40</v>
      </c>
      <c r="D10" s="73" t="s">
        <v>421</v>
      </c>
      <c r="E10" s="73" t="s">
        <v>450</v>
      </c>
      <c r="F10" s="73" t="str">
        <f>CONCATENATE("$",Table_7[[#This Row],[Incentive]], " per ", Table_7[[#This Row],[Metric]])</f>
        <v>$40 per Unit</v>
      </c>
      <c r="G10" s="73" t="s">
        <v>11</v>
      </c>
      <c r="H10" s="75">
        <v>3</v>
      </c>
    </row>
    <row r="11" spans="1:14" ht="18" customHeight="1">
      <c r="B11" s="76" t="s">
        <v>388</v>
      </c>
      <c r="C11" s="81">
        <v>20</v>
      </c>
      <c r="D11" s="81" t="s">
        <v>421</v>
      </c>
      <c r="E11" s="81" t="s">
        <v>450</v>
      </c>
      <c r="F11" s="81" t="str">
        <f>CONCATENATE("$",Table_7[[#This Row],[Incentive]], " per ", Table_7[[#This Row],[Metric]])</f>
        <v>$20 per Unit</v>
      </c>
      <c r="G11" s="81" t="s">
        <v>11</v>
      </c>
      <c r="H11" s="82">
        <v>3</v>
      </c>
    </row>
    <row r="12" spans="1:14" ht="18" customHeight="1">
      <c r="B12" s="74" t="s">
        <v>389</v>
      </c>
      <c r="C12" s="73">
        <v>60</v>
      </c>
      <c r="D12" s="73" t="s">
        <v>421</v>
      </c>
      <c r="E12" s="73" t="s">
        <v>450</v>
      </c>
      <c r="F12" s="73" t="str">
        <f>CONCATENATE("$",Table_7[[#This Row],[Incentive]], " per ", Table_7[[#This Row],[Metric]])</f>
        <v>$60 per Unit</v>
      </c>
      <c r="G12" s="73" t="s">
        <v>11</v>
      </c>
      <c r="H12" s="75">
        <v>3</v>
      </c>
    </row>
    <row r="13" spans="1:14" ht="18" customHeight="1">
      <c r="B13" s="76" t="s">
        <v>452</v>
      </c>
      <c r="C13" s="81">
        <v>25</v>
      </c>
      <c r="D13" s="81" t="s">
        <v>421</v>
      </c>
      <c r="E13" s="81" t="s">
        <v>450</v>
      </c>
      <c r="F13" s="81" t="str">
        <f>CONCATENATE("$",Table_7[[#This Row],[Incentive]], " per ", Table_7[[#This Row],[Metric]])</f>
        <v>$25 per Unit</v>
      </c>
      <c r="G13" s="81" t="s">
        <v>11</v>
      </c>
      <c r="H13" s="82">
        <v>3</v>
      </c>
    </row>
    <row r="14" spans="1:14" ht="18" customHeight="1">
      <c r="B14" s="74" t="s">
        <v>451</v>
      </c>
      <c r="C14" s="73">
        <v>75</v>
      </c>
      <c r="D14" s="73" t="s">
        <v>421</v>
      </c>
      <c r="E14" s="73" t="s">
        <v>450</v>
      </c>
      <c r="F14" s="73" t="str">
        <f>CONCATENATE("$",Table_7[[#This Row],[Incentive]], " per ", Table_7[[#This Row],[Metric]])</f>
        <v>$75 per Unit</v>
      </c>
      <c r="G14" s="73" t="s">
        <v>11</v>
      </c>
      <c r="H14" s="75">
        <v>3</v>
      </c>
    </row>
    <row r="15" spans="1:14" ht="18" customHeight="1">
      <c r="B15" s="76" t="s">
        <v>449</v>
      </c>
      <c r="C15" s="81">
        <v>66</v>
      </c>
      <c r="D15" s="81" t="s">
        <v>440</v>
      </c>
      <c r="E15" s="81" t="s">
        <v>439</v>
      </c>
      <c r="F15" s="81" t="str">
        <f>CONCATENATE("$",Table_7[[#This Row],[Incentive]], " per ", Table_7[[#This Row],[Metric]])</f>
        <v>$66 per Ton</v>
      </c>
      <c r="G15" s="81" t="s">
        <v>12</v>
      </c>
      <c r="H15" s="82">
        <v>4</v>
      </c>
    </row>
    <row r="16" spans="1:14" ht="18" customHeight="1">
      <c r="B16" s="74" t="s">
        <v>448</v>
      </c>
      <c r="C16" s="73">
        <v>66</v>
      </c>
      <c r="D16" s="73" t="s">
        <v>440</v>
      </c>
      <c r="E16" s="73" t="s">
        <v>439</v>
      </c>
      <c r="F16" s="73" t="str">
        <f>CONCATENATE("$",Table_7[[#This Row],[Incentive]], " per ", Table_7[[#This Row],[Metric]])</f>
        <v>$66 per Ton</v>
      </c>
      <c r="G16" s="73" t="s">
        <v>12</v>
      </c>
      <c r="H16" s="75">
        <v>4</v>
      </c>
    </row>
    <row r="17" spans="2:8" ht="18" customHeight="1">
      <c r="B17" s="76" t="s">
        <v>447</v>
      </c>
      <c r="C17" s="81">
        <v>66</v>
      </c>
      <c r="D17" s="81" t="s">
        <v>440</v>
      </c>
      <c r="E17" s="81" t="s">
        <v>439</v>
      </c>
      <c r="F17" s="81" t="str">
        <f>CONCATENATE("$",Table_7[[#This Row],[Incentive]], " per ", Table_7[[#This Row],[Metric]])</f>
        <v>$66 per Ton</v>
      </c>
      <c r="G17" s="81" t="s">
        <v>12</v>
      </c>
      <c r="H17" s="82">
        <v>4</v>
      </c>
    </row>
    <row r="18" spans="2:8" ht="18" customHeight="1">
      <c r="B18" s="74" t="s">
        <v>446</v>
      </c>
      <c r="C18" s="73">
        <v>66</v>
      </c>
      <c r="D18" s="73" t="s">
        <v>440</v>
      </c>
      <c r="E18" s="73" t="s">
        <v>439</v>
      </c>
      <c r="F18" s="73" t="str">
        <f>CONCATENATE("$",Table_7[[#This Row],[Incentive]], " per ", Table_7[[#This Row],[Metric]])</f>
        <v>$66 per Ton</v>
      </c>
      <c r="G18" s="73" t="s">
        <v>12</v>
      </c>
      <c r="H18" s="75">
        <v>4</v>
      </c>
    </row>
    <row r="19" spans="2:8" ht="18" customHeight="1">
      <c r="B19" s="76" t="s">
        <v>445</v>
      </c>
      <c r="C19" s="81">
        <v>66</v>
      </c>
      <c r="D19" s="81" t="s">
        <v>440</v>
      </c>
      <c r="E19" s="81" t="s">
        <v>439</v>
      </c>
      <c r="F19" s="81" t="str">
        <f>CONCATENATE("$",Table_7[[#This Row],[Incentive]], " per ", Table_7[[#This Row],[Metric]])</f>
        <v>$66 per Ton</v>
      </c>
      <c r="G19" s="81" t="s">
        <v>12</v>
      </c>
      <c r="H19" s="82">
        <v>4</v>
      </c>
    </row>
    <row r="20" spans="2:8" ht="18" customHeight="1">
      <c r="B20" s="74" t="s">
        <v>444</v>
      </c>
      <c r="C20" s="73">
        <v>71</v>
      </c>
      <c r="D20" s="73" t="s">
        <v>440</v>
      </c>
      <c r="E20" s="73" t="s">
        <v>439</v>
      </c>
      <c r="F20" s="73" t="str">
        <f>CONCATENATE("$",Table_7[[#This Row],[Incentive]], " per ", Table_7[[#This Row],[Metric]])</f>
        <v>$71 per Ton</v>
      </c>
      <c r="G20" s="73" t="s">
        <v>12</v>
      </c>
      <c r="H20" s="75">
        <v>4</v>
      </c>
    </row>
    <row r="21" spans="2:8" ht="18" customHeight="1">
      <c r="B21" s="76" t="s">
        <v>443</v>
      </c>
      <c r="C21" s="81">
        <v>71</v>
      </c>
      <c r="D21" s="81" t="s">
        <v>440</v>
      </c>
      <c r="E21" s="81" t="s">
        <v>439</v>
      </c>
      <c r="F21" s="81" t="str">
        <f>CONCATENATE("$",Table_7[[#This Row],[Incentive]], " per ", Table_7[[#This Row],[Metric]])</f>
        <v>$71 per Ton</v>
      </c>
      <c r="G21" s="81" t="s">
        <v>12</v>
      </c>
      <c r="H21" s="82">
        <v>4</v>
      </c>
    </row>
    <row r="22" spans="2:8" ht="18" customHeight="1">
      <c r="B22" s="74" t="s">
        <v>442</v>
      </c>
      <c r="C22" s="73">
        <v>71</v>
      </c>
      <c r="D22" s="73" t="s">
        <v>440</v>
      </c>
      <c r="E22" s="73" t="s">
        <v>439</v>
      </c>
      <c r="F22" s="73" t="str">
        <f>CONCATENATE("$",Table_7[[#This Row],[Incentive]], " per ", Table_7[[#This Row],[Metric]])</f>
        <v>$71 per Ton</v>
      </c>
      <c r="G22" s="73" t="s">
        <v>12</v>
      </c>
      <c r="H22" s="75">
        <v>4</v>
      </c>
    </row>
    <row r="23" spans="2:8" ht="18" customHeight="1">
      <c r="B23" s="76" t="s">
        <v>441</v>
      </c>
      <c r="C23" s="81">
        <v>71</v>
      </c>
      <c r="D23" s="81" t="s">
        <v>440</v>
      </c>
      <c r="E23" s="81" t="s">
        <v>439</v>
      </c>
      <c r="F23" s="81" t="str">
        <f>CONCATENATE("$",Table_7[[#This Row],[Incentive]], " per ", Table_7[[#This Row],[Metric]])</f>
        <v>$71 per Ton</v>
      </c>
      <c r="G23" s="81" t="s">
        <v>12</v>
      </c>
      <c r="H23" s="82">
        <v>4</v>
      </c>
    </row>
    <row r="24" spans="2:8" ht="18" customHeight="1">
      <c r="B24" s="74" t="s">
        <v>438</v>
      </c>
      <c r="C24" s="73">
        <v>50</v>
      </c>
      <c r="D24" s="73" t="s">
        <v>437</v>
      </c>
      <c r="E24" s="73" t="s">
        <v>436</v>
      </c>
      <c r="F24" s="73" t="str">
        <f>CONCATENATE("$",Table_7[[#This Row],[Incentive]], " per ", Table_7[[#This Row],[Metric]])</f>
        <v>$50 per Room</v>
      </c>
      <c r="G24" s="73" t="s">
        <v>18</v>
      </c>
      <c r="H24" s="75">
        <v>5</v>
      </c>
    </row>
    <row r="25" spans="2:8" ht="18" customHeight="1">
      <c r="B25" s="76" t="s">
        <v>390</v>
      </c>
      <c r="C25" s="86">
        <v>95</v>
      </c>
      <c r="D25" s="81" t="s">
        <v>435</v>
      </c>
      <c r="E25" s="81" t="s">
        <v>434</v>
      </c>
      <c r="F25" s="81" t="str">
        <f>CONCATENATE("$",Table_7[[#This Row],[Incentive]], " per ", Table_7[[#This Row],[Metric]])</f>
        <v>$95 per Motor</v>
      </c>
      <c r="G25" s="81" t="s">
        <v>429</v>
      </c>
      <c r="H25" s="82">
        <v>6</v>
      </c>
    </row>
    <row r="26" spans="2:8" ht="18" customHeight="1">
      <c r="B26" s="74" t="s">
        <v>391</v>
      </c>
      <c r="C26" s="73">
        <v>50</v>
      </c>
      <c r="D26" s="73" t="s">
        <v>421</v>
      </c>
      <c r="E26" s="73" t="s">
        <v>420</v>
      </c>
      <c r="F26" s="73" t="str">
        <f>CONCATENATE("$",Table_7[[#This Row],[Incentive]], " per ", Table_7[[#This Row],[Metric]])</f>
        <v>$50 per Unit</v>
      </c>
      <c r="G26" s="73" t="s">
        <v>429</v>
      </c>
      <c r="H26" s="75">
        <v>6</v>
      </c>
    </row>
    <row r="27" spans="2:8" ht="18" customHeight="1">
      <c r="B27" s="76" t="s">
        <v>392</v>
      </c>
      <c r="C27" s="81">
        <v>40</v>
      </c>
      <c r="D27" s="81" t="s">
        <v>433</v>
      </c>
      <c r="E27" s="81" t="s">
        <v>432</v>
      </c>
      <c r="F27" s="81" t="str">
        <f>CONCATENATE("$",Table_7[[#This Row],[Incentive]], " per ", Table_7[[#This Row],[Metric]])</f>
        <v>$40 per Door</v>
      </c>
      <c r="G27" s="81" t="s">
        <v>429</v>
      </c>
      <c r="H27" s="82">
        <v>6</v>
      </c>
    </row>
    <row r="28" spans="2:8" ht="18" customHeight="1">
      <c r="B28" s="74" t="s">
        <v>393</v>
      </c>
      <c r="C28" s="73">
        <v>2</v>
      </c>
      <c r="D28" s="73" t="s">
        <v>431</v>
      </c>
      <c r="E28" s="73" t="s">
        <v>430</v>
      </c>
      <c r="F28" s="73" t="str">
        <f>CONCATENATE("$",Table_7[[#This Row],[Incentive]], " per ", Table_7[[#This Row],[Metric]])</f>
        <v>$2 per Linear Ft</v>
      </c>
      <c r="G28" s="73" t="s">
        <v>429</v>
      </c>
      <c r="H28" s="75">
        <v>6</v>
      </c>
    </row>
    <row r="29" spans="2:8" ht="18" customHeight="1">
      <c r="B29" s="76" t="s">
        <v>428</v>
      </c>
      <c r="C29" s="81">
        <v>3</v>
      </c>
      <c r="D29" s="81" t="s">
        <v>421</v>
      </c>
      <c r="E29" s="81" t="s">
        <v>420</v>
      </c>
      <c r="F29" s="81" t="str">
        <f>CONCATENATE("$",Table_7[[#This Row],[Incentive]], " per ", Table_7[[#This Row],[Metric]])</f>
        <v>$3 per Unit</v>
      </c>
      <c r="G29" s="81" t="s">
        <v>19</v>
      </c>
      <c r="H29" s="82">
        <v>7</v>
      </c>
    </row>
    <row r="30" spans="2:8" ht="18" customHeight="1">
      <c r="B30" s="74" t="s">
        <v>427</v>
      </c>
      <c r="C30" s="73">
        <v>30</v>
      </c>
      <c r="D30" s="73" t="s">
        <v>421</v>
      </c>
      <c r="E30" s="73" t="s">
        <v>420</v>
      </c>
      <c r="F30" s="73" t="str">
        <f>CONCATENATE("$",Table_7[[#This Row],[Incentive]], " per ", Table_7[[#This Row],[Metric]])</f>
        <v>$30 per Unit</v>
      </c>
      <c r="G30" s="73" t="s">
        <v>19</v>
      </c>
      <c r="H30" s="75">
        <v>7</v>
      </c>
    </row>
    <row r="31" spans="2:8" ht="18" customHeight="1">
      <c r="B31" s="76" t="s">
        <v>22</v>
      </c>
      <c r="C31" s="81">
        <v>65</v>
      </c>
      <c r="D31" s="81" t="s">
        <v>421</v>
      </c>
      <c r="E31" s="81" t="s">
        <v>420</v>
      </c>
      <c r="F31" s="81" t="str">
        <f>CONCATENATE("$",Table_7[[#This Row],[Incentive]], " per ", Table_7[[#This Row],[Metric]])</f>
        <v>$65 per Unit</v>
      </c>
      <c r="G31" s="81" t="s">
        <v>13</v>
      </c>
      <c r="H31" s="82">
        <v>8</v>
      </c>
    </row>
    <row r="32" spans="2:8" ht="18" customHeight="1">
      <c r="B32" s="74" t="s">
        <v>426</v>
      </c>
      <c r="C32" s="73">
        <v>220</v>
      </c>
      <c r="D32" s="73" t="s">
        <v>421</v>
      </c>
      <c r="E32" s="73" t="s">
        <v>420</v>
      </c>
      <c r="F32" s="73" t="str">
        <f>CONCATENATE("$",Table_7[[#This Row],[Incentive]], " per ", Table_7[[#This Row],[Metric]])</f>
        <v>$220 per Unit</v>
      </c>
      <c r="G32" s="73" t="s">
        <v>13</v>
      </c>
      <c r="H32" s="75">
        <v>8</v>
      </c>
    </row>
    <row r="33" spans="2:8" ht="18" customHeight="1">
      <c r="B33" s="76" t="s">
        <v>425</v>
      </c>
      <c r="C33" s="81">
        <v>1500</v>
      </c>
      <c r="D33" s="81" t="s">
        <v>421</v>
      </c>
      <c r="E33" s="81" t="s">
        <v>420</v>
      </c>
      <c r="F33" s="81" t="str">
        <f>CONCATENATE("$",Table_7[[#This Row],[Incentive]], " per ", Table_7[[#This Row],[Metric]])</f>
        <v>$1500 per Unit</v>
      </c>
      <c r="G33" s="81" t="s">
        <v>13</v>
      </c>
      <c r="H33" s="82">
        <v>8</v>
      </c>
    </row>
    <row r="34" spans="2:8" ht="18" customHeight="1">
      <c r="B34" s="74" t="s">
        <v>424</v>
      </c>
      <c r="C34" s="73">
        <v>225</v>
      </c>
      <c r="D34" s="73" t="s">
        <v>421</v>
      </c>
      <c r="E34" s="73" t="s">
        <v>420</v>
      </c>
      <c r="F34" s="73" t="str">
        <f>CONCATENATE("$",Table_7[[#This Row],[Incentive]], " per ", Table_7[[#This Row],[Metric]])</f>
        <v>$225 per Unit</v>
      </c>
      <c r="G34" s="73" t="s">
        <v>13</v>
      </c>
      <c r="H34" s="75">
        <v>8</v>
      </c>
    </row>
    <row r="35" spans="2:8" ht="18" customHeight="1">
      <c r="B35" s="76" t="s">
        <v>423</v>
      </c>
      <c r="C35" s="81">
        <v>100</v>
      </c>
      <c r="D35" s="81" t="s">
        <v>421</v>
      </c>
      <c r="E35" s="81" t="s">
        <v>420</v>
      </c>
      <c r="F35" s="81" t="str">
        <f>CONCATENATE("$",Table_7[[#This Row],[Incentive]], " per ", Table_7[[#This Row],[Metric]])</f>
        <v>$100 per Unit</v>
      </c>
      <c r="G35" s="81" t="s">
        <v>13</v>
      </c>
      <c r="H35" s="82">
        <v>8</v>
      </c>
    </row>
    <row r="36" spans="2:8" ht="18" customHeight="1">
      <c r="B36" s="74" t="s">
        <v>422</v>
      </c>
      <c r="C36" s="73">
        <v>1000</v>
      </c>
      <c r="D36" s="73" t="s">
        <v>421</v>
      </c>
      <c r="E36" s="73" t="s">
        <v>420</v>
      </c>
      <c r="F36" s="73" t="str">
        <f>CONCATENATE("$",Table_7[[#This Row],[Incentive]], " per ", Table_7[[#This Row],[Metric]])</f>
        <v>$1000 per Unit</v>
      </c>
      <c r="G36" s="73" t="s">
        <v>13</v>
      </c>
      <c r="H36" s="75">
        <v>8</v>
      </c>
    </row>
    <row r="37" spans="2:8" ht="18" customHeight="1" thickBot="1">
      <c r="B37" s="77" t="s">
        <v>23</v>
      </c>
      <c r="C37" s="83">
        <v>10</v>
      </c>
      <c r="D37" s="83" t="s">
        <v>419</v>
      </c>
      <c r="E37" s="83" t="s">
        <v>418</v>
      </c>
      <c r="F37" s="83" t="str">
        <f>CONCATENATE("$",Table_7[[#This Row],[Incentive]], " per ", Table_7[[#This Row],[Metric]])</f>
        <v>$10 per PC</v>
      </c>
      <c r="G37" s="83" t="s">
        <v>14</v>
      </c>
      <c r="H37" s="84">
        <v>9</v>
      </c>
    </row>
  </sheetData>
  <pageMargins left="0.7" right="0.7" top="0.75" bottom="0.75" header="0.3" footer="0.3"/>
  <tableParts count="1">
    <tablePart r:id="rId1"/>
  </tablePart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006F51"/>
  </sheetPr>
  <dimension ref="A1:AD38"/>
  <sheetViews>
    <sheetView showGridLines="0" showRowColHeaders="0" zoomScale="80" zoomScaleNormal="80" workbookViewId="0">
      <selection activeCell="V28" sqref="V28"/>
    </sheetView>
  </sheetViews>
  <sheetFormatPr defaultColWidth="9.33203125" defaultRowHeight="12.75"/>
  <cols>
    <col min="1" max="1" width="3.1640625" style="5" customWidth="1"/>
    <col min="2" max="19" width="9.33203125" style="3"/>
    <col min="20" max="20" width="15.1640625" style="3" customWidth="1"/>
    <col min="21" max="16384" width="9.33203125" style="3"/>
  </cols>
  <sheetData>
    <row r="1" spans="2:30" s="5" customFormat="1" ht="12" customHeight="1"/>
    <row r="2" spans="2:30" ht="18" customHeight="1"/>
    <row r="3" spans="2:30" ht="18" customHeight="1">
      <c r="K3" s="877" t="s">
        <v>394</v>
      </c>
      <c r="L3" s="877"/>
      <c r="M3" s="877"/>
      <c r="N3" s="877"/>
      <c r="O3" s="877"/>
      <c r="Q3" s="877" t="s">
        <v>396</v>
      </c>
      <c r="R3" s="877"/>
      <c r="S3" s="877"/>
      <c r="T3" s="877"/>
      <c r="U3" s="877"/>
      <c r="V3" s="877"/>
      <c r="X3" s="877" t="s">
        <v>396</v>
      </c>
      <c r="Y3" s="877"/>
      <c r="Z3" s="877"/>
      <c r="AA3" s="877"/>
      <c r="AB3" s="877"/>
      <c r="AC3" s="877"/>
      <c r="AD3" s="877"/>
    </row>
    <row r="4" spans="2:30" ht="18" customHeight="1">
      <c r="K4" s="874" t="s">
        <v>0</v>
      </c>
      <c r="L4" s="874"/>
      <c r="M4" s="874"/>
      <c r="N4" s="874"/>
      <c r="O4" s="57" t="str">
        <f>IF(ISBLANK('Project Information'!$N$21), "NO", "YES")</f>
        <v>NO</v>
      </c>
      <c r="Q4" s="874" t="s">
        <v>21</v>
      </c>
      <c r="R4" s="874"/>
      <c r="S4" s="874"/>
      <c r="T4" s="874"/>
      <c r="U4" s="874"/>
      <c r="V4" s="57" t="str">
        <f>IF(AND(ISBLANK('Measure Input'!$N$5), ISBLANK('Measure Input'!$P$5), ISBLANK('Measure Input'!$R$5)), "N/A", IF(AND(NOT(ISBLANK('Measure Input'!$N$5)), NOT(ISBLANK('Measure Input'!$P$5)), NOT(ISBLANK('Measure Input'!$R$5))), "YES", "NO"))</f>
        <v>N/A</v>
      </c>
      <c r="W4" s="16"/>
      <c r="X4" s="874" t="s">
        <v>58</v>
      </c>
      <c r="Y4" s="874"/>
      <c r="Z4" s="874"/>
      <c r="AA4" s="874"/>
      <c r="AB4" s="874"/>
      <c r="AC4" s="874"/>
      <c r="AD4" s="57" t="str">
        <f>IF(AND(ISBLANK('Measure Input'!$N$49), ISBLANK('Measure Input'!$P$49)), "N/A", IF(AND(NOT(ISBLANK('Measure Input'!$N$49)), NOT(ISBLANK('Measure Input'!$P$49))), "YES", "NO"))</f>
        <v>N/A</v>
      </c>
    </row>
    <row r="5" spans="2:30" ht="18" customHeight="1">
      <c r="K5" s="875" t="s">
        <v>1</v>
      </c>
      <c r="L5" s="875"/>
      <c r="M5" s="875"/>
      <c r="N5" s="875"/>
      <c r="O5" s="57" t="str">
        <f>IF(ISBLANK('Project Information'!$N$23), "NO", "YES")</f>
        <v>NO</v>
      </c>
      <c r="Q5" s="875" t="s">
        <v>397</v>
      </c>
      <c r="R5" s="875"/>
      <c r="S5" s="875"/>
      <c r="T5" s="875"/>
      <c r="U5" s="875"/>
      <c r="V5" s="57" t="str">
        <f>IF((AND(ISBLANK('Measure Input'!$N$8), ISBLANK('Measure Input'!$P$8), ISBLANK('Measure Input'!$R$8), ISBLANK('Measure Input'!$T$8), ISBLANK('Measure Input'!$V$8))), "N/A", IF(AND(NOT(ISBLANK('Measure Input'!$N$8)), NOT(ISBLANK('Measure Input'!$P$8)), NOT(ISBLANK('Measure Input'!$R$8)), NOT(ISBLANK('Measure Input'!$T$8)), NOT(ISBLANK('Measure Input'!$V$8))), "YES", "NO"))</f>
        <v>N/A</v>
      </c>
      <c r="W5" s="16"/>
      <c r="X5" s="875" t="s">
        <v>22</v>
      </c>
      <c r="Y5" s="875"/>
      <c r="Z5" s="875"/>
      <c r="AA5" s="875"/>
      <c r="AB5" s="875"/>
      <c r="AC5" s="875"/>
      <c r="AD5" s="57" t="str">
        <f>IF(AND(ISBLANK('Measure Input'!$N$53)), "N/A", IF(AND(NOT(ISBLANK('Measure Input'!$N$53))), "YES", "NO"))</f>
        <v>N/A</v>
      </c>
    </row>
    <row r="6" spans="2:30" ht="18" customHeight="1">
      <c r="K6" s="874" t="s">
        <v>2</v>
      </c>
      <c r="L6" s="874"/>
      <c r="M6" s="874"/>
      <c r="N6" s="874"/>
      <c r="O6" s="57" t="str">
        <f>IF(ISBLANK('Project Information'!$N$25), "NO", "YES")</f>
        <v>NO</v>
      </c>
      <c r="Q6" s="874" t="s">
        <v>398</v>
      </c>
      <c r="R6" s="874"/>
      <c r="S6" s="874"/>
      <c r="T6" s="874"/>
      <c r="U6" s="874"/>
      <c r="V6" s="57" t="str">
        <f>IF(AND(ISBLANK('Measure Input'!$N$9), ISBLANK('Measure Input'!$P$9), ISBLANK('Measure Input'!$R$9), ISBLANK('Measure Input'!$T$9), ISBLANK('Measure Input'!$V$9)),  "N/A", IF(AND(NOT(ISBLANK('Measure Input'!$N$9)), NOT(ISBLANK('Measure Input'!$P$9)), NOT(ISBLANK('Measure Input'!$R$9)), NOT(ISBLANK('Measure Input'!$T$9)), NOT(ISBLANK('Measure Input'!$V$9))), "YES", "NO"))</f>
        <v>N/A</v>
      </c>
      <c r="W6" s="16"/>
      <c r="X6" s="874" t="s">
        <v>411</v>
      </c>
      <c r="Y6" s="874"/>
      <c r="Z6" s="874"/>
      <c r="AA6" s="874"/>
      <c r="AB6" s="874"/>
      <c r="AC6" s="874"/>
      <c r="AD6" s="57" t="str">
        <f>IF(AND(ISBLANK('Measure Input'!$N$54), ISBLANK('Measure Input'!$P$54)), "N/A", IF(AND(NOT(ISBLANK('Measure Input'!$N$54)), NOT(ISBLANK('Measure Input'!$P$54))), "YES", "NO"))</f>
        <v>N/A</v>
      </c>
    </row>
    <row r="7" spans="2:30" ht="18" customHeight="1">
      <c r="B7" s="56"/>
      <c r="C7" s="56"/>
      <c r="D7" s="56"/>
      <c r="E7" s="56"/>
      <c r="F7" s="56"/>
      <c r="G7" s="56"/>
      <c r="H7" s="56"/>
      <c r="I7" s="56"/>
      <c r="K7" s="875" t="s">
        <v>3</v>
      </c>
      <c r="L7" s="875"/>
      <c r="M7" s="875"/>
      <c r="N7" s="875"/>
      <c r="O7" s="57" t="str">
        <f>IF(ISBLANK('Project Information'!$N$27), "NO", "YES")</f>
        <v>NO</v>
      </c>
      <c r="Q7" s="875" t="s">
        <v>399</v>
      </c>
      <c r="R7" s="875"/>
      <c r="S7" s="875"/>
      <c r="T7" s="875"/>
      <c r="U7" s="875"/>
      <c r="V7" s="57" t="str">
        <f>IF(AND(ISBLANK('Measure Input'!$N$10), ISBLANK('Measure Input'!$P$10), ISBLANK('Measure Input'!$R$10), ISBLANK('Measure Input'!$T$10), ISBLANK('Measure Input'!$V$10)), "N/A", IF(AND(NOT(ISBLANK('Measure Input'!$N$10)), NOT(ISBLANK('Measure Input'!$P$10)), NOT(ISBLANK('Measure Input'!$R$10)), NOT(ISBLANK('Measure Input'!$T$10)), NOT(ISBLANK('Measure Input'!$V$10))), "YES", "NO"))</f>
        <v>N/A</v>
      </c>
      <c r="W7" s="16"/>
      <c r="X7" s="875" t="s">
        <v>63</v>
      </c>
      <c r="Y7" s="875"/>
      <c r="Z7" s="875"/>
      <c r="AA7" s="875"/>
      <c r="AB7" s="875"/>
      <c r="AC7" s="875"/>
      <c r="AD7" s="57" t="str">
        <f>IF(AND(ISBLANK('Measure Input'!$N$55), ISBLANK('Measure Input'!$R$55)), "N/A", IF(AND(NOT(ISBLANK('Measure Input'!$N$55)), NOT(ISBLANK('Measure Input'!$R$55))), "YES", "NO"))</f>
        <v>N/A</v>
      </c>
    </row>
    <row r="8" spans="2:30" ht="18" customHeight="1">
      <c r="B8" s="56"/>
      <c r="C8" s="56"/>
      <c r="D8" s="56"/>
      <c r="E8" s="56"/>
      <c r="F8" s="56"/>
      <c r="G8" s="56"/>
      <c r="H8" s="56"/>
      <c r="I8" s="56"/>
      <c r="K8" s="874" t="s">
        <v>4</v>
      </c>
      <c r="L8" s="874"/>
      <c r="M8" s="874"/>
      <c r="N8" s="874"/>
      <c r="O8" s="57" t="str">
        <f>IF(ISBLANK('Project Information'!$N$29), "NO", "YES")</f>
        <v>NO</v>
      </c>
      <c r="Q8" s="874" t="s">
        <v>400</v>
      </c>
      <c r="R8" s="874"/>
      <c r="S8" s="874"/>
      <c r="T8" s="874"/>
      <c r="U8" s="874"/>
      <c r="V8" s="57" t="str">
        <f>IF(AND(ISBLANK('Measure Input'!$N$11), ISBLANK('Measure Input'!$P$11), ISBLANK('Measure Input'!$R$11), ISBLANK('Measure Input'!$T$11), ISBLANK('Measure Input'!$V$11)), "N/A", IF(AND(NOT(ISBLANK('Measure Input'!$N$11)), NOT(ISBLANK('Measure Input'!$P$11)), NOT(ISBLANK('Measure Input'!$R$11)), NOT(ISBLANK('Measure Input'!$T$11)), NOT(ISBLANK('Measure Input'!$V$11))), "YES", "NO"))</f>
        <v>N/A</v>
      </c>
      <c r="W8" s="16"/>
      <c r="X8" s="874" t="s">
        <v>64</v>
      </c>
      <c r="Y8" s="874"/>
      <c r="Z8" s="874"/>
      <c r="AA8" s="874"/>
      <c r="AB8" s="874"/>
      <c r="AC8" s="874"/>
      <c r="AD8" s="57" t="str">
        <f>IF(AND(ISBLANK('Measure Input'!$N$56), ISBLANK('Measure Input'!$T$56)), "N/A", IF(AND(NOT(ISBLANK('Measure Input'!$N$56)), NOT(ISBLANK('Measure Input'!$T$56))), "YES", "NO"))</f>
        <v>N/A</v>
      </c>
    </row>
    <row r="9" spans="2:30" ht="18" customHeight="1">
      <c r="B9" s="146"/>
      <c r="C9" s="876" t="s">
        <v>508</v>
      </c>
      <c r="D9" s="876"/>
      <c r="E9" s="876"/>
      <c r="F9" s="876"/>
      <c r="G9" s="876"/>
      <c r="H9" s="876"/>
      <c r="I9" s="876"/>
      <c r="K9" s="875" t="s">
        <v>5</v>
      </c>
      <c r="L9" s="875"/>
      <c r="M9" s="875"/>
      <c r="N9" s="875"/>
      <c r="O9" s="57" t="str">
        <f>IF(ISBLANK('Project Information'!$N$31), "NO", "YES")</f>
        <v>NO</v>
      </c>
      <c r="Q9" s="875" t="s">
        <v>387</v>
      </c>
      <c r="R9" s="875"/>
      <c r="S9" s="875"/>
      <c r="T9" s="875"/>
      <c r="U9" s="875"/>
      <c r="V9" s="57" t="str">
        <f>IF(AND(ISBLANK('Measure Input'!$N$15), ISBLANK('Measure Input'!$P$15)), "N/A", IF(AND(NOT(ISBLANK('Measure Input'!$N$15)), NOT(ISBLANK('Measure Input'!$P$15))), "YES", "NO"))</f>
        <v>N/A</v>
      </c>
      <c r="W9" s="16"/>
      <c r="X9" s="875" t="s">
        <v>65</v>
      </c>
      <c r="Y9" s="875"/>
      <c r="Z9" s="875"/>
      <c r="AA9" s="875"/>
      <c r="AB9" s="875"/>
      <c r="AC9" s="875"/>
      <c r="AD9" s="57" t="str">
        <f>IF(AND(ISBLANK('Measure Input'!$N$57), ISBLANK('Measure Input'!$V$57)), "N/A", IF(AND(NOT(ISBLANK('Measure Input'!$N$57)), NOT(ISBLANK('Measure Input'!$V$57))), "YES", "NO"))</f>
        <v>N/A</v>
      </c>
    </row>
    <row r="10" spans="2:30" ht="18" customHeight="1">
      <c r="B10" s="146"/>
      <c r="C10" s="876"/>
      <c r="D10" s="876"/>
      <c r="E10" s="876"/>
      <c r="F10" s="876"/>
      <c r="G10" s="876"/>
      <c r="H10" s="876"/>
      <c r="I10" s="876"/>
      <c r="K10" s="874" t="s">
        <v>68</v>
      </c>
      <c r="L10" s="874"/>
      <c r="M10" s="874"/>
      <c r="N10" s="874"/>
      <c r="O10" s="57" t="str">
        <f>IF(ISBLANK('Project Information'!$N$33), "NO", "YES")</f>
        <v>NO</v>
      </c>
      <c r="Q10" s="96" t="s">
        <v>548</v>
      </c>
      <c r="R10" s="96"/>
      <c r="S10" s="96"/>
      <c r="T10" s="96"/>
      <c r="U10" s="96"/>
      <c r="V10" s="57" t="str">
        <f>IF(AND(ISBLANK('Measure Input'!$N$16), ISBLANK('Measure Input'!$P$16)), "N/A",  IF(AND(NOT(ISBLANK('Measure Input'!$N$16)), NOT(ISBLANK('Measure Input'!$P$16))), "YES", "NO"))</f>
        <v>N/A</v>
      </c>
      <c r="W10" s="16"/>
      <c r="X10" s="874" t="s">
        <v>66</v>
      </c>
      <c r="Y10" s="874"/>
      <c r="Z10" s="874"/>
      <c r="AA10" s="874"/>
      <c r="AB10" s="874"/>
      <c r="AC10" s="874"/>
      <c r="AD10" s="57" t="str">
        <f>IF(AND(ISBLANK('Measure Input'!$N$58), ISBLANK('Measure Input'!$R$58)), "N/A", IF(AND(NOT(ISBLANK('Measure Input'!$N$58)), NOT(ISBLANK('Measure Input'!$R$58))), "YES", "NO"))</f>
        <v>N/A</v>
      </c>
    </row>
    <row r="11" spans="2:30" ht="18" customHeight="1">
      <c r="B11" s="146"/>
      <c r="C11" s="876"/>
      <c r="D11" s="876"/>
      <c r="E11" s="876"/>
      <c r="F11" s="876"/>
      <c r="G11" s="876"/>
      <c r="H11" s="876"/>
      <c r="I11" s="876"/>
      <c r="Q11" s="875" t="s">
        <v>388</v>
      </c>
      <c r="R11" s="875"/>
      <c r="S11" s="875"/>
      <c r="T11" s="875"/>
      <c r="U11" s="875"/>
      <c r="V11" s="57" t="str">
        <f>IF(AND(ISBLANK('Measure Input'!$N$17), ISBLANK('Measure Input'!$P$17)), "N/A", IF(AND(NOT(ISBLANK('Measure Input'!$N$17)), NOT(ISBLANK('Measure Input'!$P$17))), "YES", "NO"))</f>
        <v>N/A</v>
      </c>
      <c r="W11" s="16"/>
      <c r="X11" s="875" t="s">
        <v>23</v>
      </c>
      <c r="Y11" s="875"/>
      <c r="Z11" s="875"/>
      <c r="AA11" s="875"/>
      <c r="AB11" s="875"/>
      <c r="AC11" s="875"/>
      <c r="AD11" s="57" t="str">
        <f>IF(AND(ISBLANK('Measure Input'!$N$62), ISBLANK('Measure Input'!$P$62)), "N/A", IF(AND(NOT(ISBLANK('Measure Input'!$N$62)), NOT(ISBLANK('Measure Input'!$P$62))), "YES", "NO"))</f>
        <v>N/A</v>
      </c>
    </row>
    <row r="12" spans="2:30" ht="18" customHeight="1">
      <c r="B12" s="139"/>
      <c r="C12" s="139"/>
      <c r="D12" s="139"/>
      <c r="E12" s="139"/>
      <c r="F12" s="139"/>
      <c r="G12" s="139"/>
      <c r="H12" s="139"/>
      <c r="I12" s="139"/>
      <c r="K12" s="89" t="s">
        <v>395</v>
      </c>
      <c r="L12" s="89"/>
      <c r="M12" s="89"/>
      <c r="N12" s="89"/>
      <c r="O12" s="89"/>
      <c r="Q12" s="874" t="s">
        <v>389</v>
      </c>
      <c r="R12" s="874"/>
      <c r="S12" s="874"/>
      <c r="T12" s="874"/>
      <c r="U12" s="874"/>
      <c r="V12" s="57" t="str">
        <f>IF(AND(ISBLANK('Measure Input'!$N$18), ISBLANK('Measure Input'!$P$18)), "N/A", IF(AND(NOT(ISBLANK('Measure Input'!$N$18)), NOT(ISBLANK('Measure Input'!$P$18))), "YES", "NO"))</f>
        <v>N/A</v>
      </c>
      <c r="W12" s="16"/>
    </row>
    <row r="13" spans="2:30" ht="18" customHeight="1">
      <c r="B13" s="139"/>
      <c r="C13" s="139"/>
      <c r="D13" s="139"/>
      <c r="E13" s="139"/>
      <c r="F13" s="139"/>
      <c r="G13" s="139"/>
      <c r="H13" s="139"/>
      <c r="I13" s="139"/>
      <c r="K13" s="96" t="s">
        <v>0</v>
      </c>
      <c r="L13" s="96"/>
      <c r="M13" s="96"/>
      <c r="N13" s="96"/>
      <c r="O13" s="57" t="str">
        <f>IF(ISBLANK('Project Information'!$AH$23), "NO", "YES")</f>
        <v>NO</v>
      </c>
      <c r="Q13" s="875" t="s">
        <v>401</v>
      </c>
      <c r="R13" s="875"/>
      <c r="S13" s="875"/>
      <c r="T13" s="875"/>
      <c r="U13" s="875"/>
      <c r="V13" s="57" t="str">
        <f>IF(AND(ISBLANK('Measure Input'!$N$19), ISBLANK('Measure Input'!$P$19)), "N/A", IF(AND(NOT(ISBLANK('Measure Input'!$N$19)), NOT(ISBLANK('Measure Input'!$P$19))), "YES", "NO"))</f>
        <v>N/A</v>
      </c>
      <c r="W13" s="16"/>
      <c r="X13" s="878" t="s">
        <v>554</v>
      </c>
      <c r="Y13" s="878"/>
      <c r="Z13" s="878"/>
      <c r="AA13" s="878"/>
      <c r="AB13" s="878"/>
      <c r="AC13" s="878"/>
      <c r="AD13" s="878"/>
    </row>
    <row r="14" spans="2:30" ht="18" customHeight="1">
      <c r="B14" s="139"/>
      <c r="C14" s="139"/>
      <c r="D14" s="139"/>
      <c r="E14" s="139"/>
      <c r="F14" s="139"/>
      <c r="G14" s="139"/>
      <c r="H14" s="139"/>
      <c r="I14" s="139"/>
      <c r="K14" s="97" t="s">
        <v>1</v>
      </c>
      <c r="L14" s="97"/>
      <c r="M14" s="97"/>
      <c r="N14" s="97"/>
      <c r="O14" s="57" t="str">
        <f>IF(ISBLANK('Project Information'!$AH$25), "NO", "YES")</f>
        <v>NO</v>
      </c>
      <c r="Q14" s="874" t="s">
        <v>549</v>
      </c>
      <c r="R14" s="874"/>
      <c r="S14" s="874"/>
      <c r="T14" s="874"/>
      <c r="U14" s="874"/>
      <c r="V14" s="57" t="str">
        <f>IF(AND(ISBLANK('Measure Input'!$N$20), ISBLANK('Measure Input'!$P$20)), "N/A", IF(AND(NOT(ISBLANK('Measure Input'!$N$20)), NOT(ISBLANK('Measure Input'!$P$20))), "YES", "NO"))</f>
        <v>N/A</v>
      </c>
      <c r="W14" s="16"/>
      <c r="X14" s="878"/>
      <c r="Y14" s="878"/>
      <c r="Z14" s="878"/>
      <c r="AA14" s="878"/>
      <c r="AB14" s="878"/>
      <c r="AC14" s="878"/>
      <c r="AD14" s="878"/>
    </row>
    <row r="15" spans="2:30" ht="18" customHeight="1">
      <c r="B15" s="56"/>
      <c r="C15" s="56"/>
      <c r="D15" s="56"/>
      <c r="E15" s="56"/>
      <c r="F15" s="56"/>
      <c r="G15" s="56"/>
      <c r="H15" s="56"/>
      <c r="I15" s="56"/>
      <c r="K15" s="96" t="s">
        <v>2</v>
      </c>
      <c r="L15" s="96"/>
      <c r="M15" s="96"/>
      <c r="N15" s="96"/>
      <c r="O15" s="57" t="str">
        <f>IF(ISBLANK('Project Information'!$AH$27), "NO", "YES")</f>
        <v>NO</v>
      </c>
      <c r="Q15" s="875" t="s">
        <v>408</v>
      </c>
      <c r="R15" s="875"/>
      <c r="S15" s="875"/>
      <c r="T15" s="875"/>
      <c r="U15" s="875"/>
      <c r="V15" s="57" t="str">
        <f>IF(AND(ISBLANK('Measure Input'!$N$24), ISBLANK('Measure Input'!$P$24), ISBLANK('Measure Input'!$R$24)), "N/A", IF(AND(NOT(ISBLANK('Measure Input'!$N$24)), NOT(ISBLANK('Measure Input'!$P$24)), NOT(ISBLANK('Measure Input'!$R$24))), "YES", "NO"))</f>
        <v>N/A</v>
      </c>
      <c r="W15" s="16"/>
      <c r="X15" s="873" t="str">
        <f>IF('Summary Report'!$G$42&lt;5000, "No", IF(OR('Summary Report'!$G$42=5000, 'Summary Report'!$G$42&gt;5000), "Yes"))</f>
        <v>No</v>
      </c>
      <c r="Y15" s="873"/>
      <c r="Z15" s="873"/>
      <c r="AA15" s="873"/>
      <c r="AB15" s="873"/>
      <c r="AC15" s="873"/>
      <c r="AD15" s="873"/>
    </row>
    <row r="16" spans="2:30" ht="18" customHeight="1">
      <c r="B16" s="56"/>
      <c r="C16" s="56"/>
      <c r="D16" s="56"/>
      <c r="E16" s="56"/>
      <c r="F16" s="56"/>
      <c r="G16" s="56"/>
      <c r="H16" s="56"/>
      <c r="I16" s="56"/>
      <c r="K16" s="97" t="s">
        <v>3</v>
      </c>
      <c r="L16" s="97"/>
      <c r="M16" s="97"/>
      <c r="N16" s="97"/>
      <c r="O16" s="57" t="str">
        <f>IF(ISBLANK('Project Information'!$AH$29), "NO", "YES")</f>
        <v>NO</v>
      </c>
      <c r="Q16" s="145" t="s">
        <v>409</v>
      </c>
      <c r="R16" s="145"/>
      <c r="S16" s="145"/>
      <c r="T16" s="145"/>
      <c r="U16" s="145"/>
      <c r="V16" s="57" t="str">
        <f>IF(AND(ISBLANK('Measure Input'!$N$25), ISBLANK('Measure Input'!$P$25), ISBLANK('Measure Input'!$R$25)), "N/A", IF(AND(NOT(ISBLANK('Measure Input'!$N$25)), NOT(ISBLANK('Measure Input'!$P$25)), NOT(ISBLANK('Measure Input'!$R$25))), "YES", "NO"))</f>
        <v>N/A</v>
      </c>
      <c r="W16" s="16"/>
      <c r="X16" s="873"/>
      <c r="Y16" s="873"/>
      <c r="Z16" s="873"/>
      <c r="AA16" s="873"/>
      <c r="AB16" s="873"/>
      <c r="AC16" s="873"/>
      <c r="AD16" s="873"/>
    </row>
    <row r="17" spans="2:23" ht="18" customHeight="1">
      <c r="B17" s="56"/>
      <c r="C17" s="56"/>
      <c r="D17" s="56"/>
      <c r="E17" s="56"/>
      <c r="F17" s="56"/>
      <c r="G17" s="56"/>
      <c r="H17" s="56"/>
      <c r="I17" s="56"/>
      <c r="K17" s="96" t="s">
        <v>4</v>
      </c>
      <c r="L17" s="96"/>
      <c r="M17" s="96"/>
      <c r="N17" s="96"/>
      <c r="O17" s="57" t="str">
        <f>IF(ISBLANK('Project Information'!$AH$31), "NO", "YES")</f>
        <v>NO</v>
      </c>
      <c r="Q17" s="875" t="s">
        <v>410</v>
      </c>
      <c r="R17" s="875"/>
      <c r="S17" s="875"/>
      <c r="T17" s="875"/>
      <c r="U17" s="875"/>
      <c r="V17" s="57" t="str">
        <f>IF(AND(ISBLANK('Measure Input'!$N$26), ISBLANK('Measure Input'!$P$26), ISBLANK('Measure Input'!$R$26)), "N/A", IF(AND(NOT(ISBLANK('Measure Input'!$N$26)), NOT(ISBLANK('Measure Input'!$P$26)), NOT(ISBLANK('Measure Input'!$R$26))), "YES", "NO"))</f>
        <v>N/A</v>
      </c>
      <c r="W17" s="16"/>
    </row>
    <row r="18" spans="2:23" ht="18" customHeight="1">
      <c r="B18" s="56"/>
      <c r="C18" s="56"/>
      <c r="D18" s="56"/>
      <c r="E18" s="56"/>
      <c r="F18" s="56"/>
      <c r="G18" s="56"/>
      <c r="H18" s="56"/>
      <c r="I18" s="56"/>
      <c r="Q18" s="145" t="s">
        <v>402</v>
      </c>
      <c r="R18" s="145"/>
      <c r="S18" s="145"/>
      <c r="T18" s="145"/>
      <c r="U18" s="145"/>
      <c r="V18" s="57" t="str">
        <f>IF(AND(ISBLANK('Measure Input'!$N$27), ISBLANK('Measure Input'!$P$27), ISBLANK('Measure Input'!$R$27)), "N/A", IF(AND(NOT(ISBLANK('Measure Input'!$N$27)), NOT(ISBLANK('Measure Input'!$P$27)), NOT(ISBLANK('Measure Input'!$R$27))), "YES", "NO"))</f>
        <v>N/A</v>
      </c>
      <c r="W18" s="16"/>
    </row>
    <row r="19" spans="2:23" ht="18" customHeight="1">
      <c r="K19" s="89" t="s">
        <v>519</v>
      </c>
      <c r="L19" s="89"/>
      <c r="M19" s="89"/>
      <c r="N19" s="89"/>
      <c r="O19" s="89"/>
      <c r="Q19" s="875" t="s">
        <v>403</v>
      </c>
      <c r="R19" s="875"/>
      <c r="S19" s="875"/>
      <c r="T19" s="875"/>
      <c r="U19" s="875"/>
      <c r="V19" s="57" t="str">
        <f>IF(AND(ISBLANK('Measure Input'!$N$28), ISBLANK('Measure Input'!$P$28), ISBLANK('Measure Input'!$R$28)), "N/A", IF(AND(NOT(ISBLANK('Measure Input'!$N$28)), NOT(ISBLANK('Measure Input'!$P$28)), NOT(ISBLANK('Measure Input'!$R$28))), "YES", "NO"))</f>
        <v>N/A</v>
      </c>
      <c r="W19" s="16"/>
    </row>
    <row r="20" spans="2:23" ht="18" customHeight="1">
      <c r="K20" s="96" t="s">
        <v>552</v>
      </c>
      <c r="L20" s="96"/>
      <c r="M20" s="96"/>
      <c r="N20" s="96"/>
      <c r="O20" s="57" t="str">
        <f>IF(ISBLANK('Project Information'!$BB$21), "NO", "YES")</f>
        <v>NO</v>
      </c>
      <c r="Q20" s="874" t="s">
        <v>404</v>
      </c>
      <c r="R20" s="874"/>
      <c r="S20" s="874"/>
      <c r="T20" s="874"/>
      <c r="U20" s="874"/>
      <c r="V20" s="57" t="str">
        <f>IF(AND(ISBLANK('Measure Input'!$N$30), ISBLANK('Measure Input'!$P$30), ISBLANK('Measure Input'!$R$30), ISBLANK('Measure Input'!$T$30)), "N/A", IF(AND(NOT(ISBLANK('Measure Input'!$N$30)), NOT(ISBLANK('Measure Input'!$P$30)), NOT(ISBLANK('Measure Input'!$R$30)), NOT(ISBLANK('Measure Input'!$T$30))), "YES", "NO"))</f>
        <v>N/A</v>
      </c>
      <c r="W20" s="16"/>
    </row>
    <row r="21" spans="2:23" ht="18" customHeight="1">
      <c r="K21" s="96" t="s">
        <v>15</v>
      </c>
      <c r="L21" s="96"/>
      <c r="M21" s="96"/>
      <c r="N21" s="96"/>
      <c r="O21" s="57" t="str">
        <f>IF(ISBLANK('Project Information'!$BB$23), "NO", "YES")</f>
        <v>NO</v>
      </c>
      <c r="Q21" s="875" t="s">
        <v>405</v>
      </c>
      <c r="R21" s="875"/>
      <c r="S21" s="875"/>
      <c r="T21" s="875"/>
      <c r="U21" s="875"/>
      <c r="V21" s="57" t="str">
        <f>IF(AND(ISBLANK('Measure Input'!$N$31), ISBLANK('Measure Input'!$P$31), ISBLANK('Measure Input'!$R$31), ISBLANK('Measure Input'!$T$31)), "N/A", IF(AND(NOT(ISBLANK('Measure Input'!$N$31)), NOT(ISBLANK('Measure Input'!$P$31)), NOT(ISBLANK('Measure Input'!$R$31)), NOT(ISBLANK('Measure Input'!$T$31))), "YES", "NO"))</f>
        <v>N/A</v>
      </c>
      <c r="W21" s="16"/>
    </row>
    <row r="22" spans="2:23" ht="18" customHeight="1">
      <c r="K22" s="97" t="s">
        <v>178</v>
      </c>
      <c r="L22" s="97"/>
      <c r="M22" s="97"/>
      <c r="N22" s="97"/>
      <c r="O22" s="57" t="str">
        <f>IF(ISBLANK('Project Information'!$BB$25), "NO", "YES")</f>
        <v>NO</v>
      </c>
      <c r="Q22" s="874" t="s">
        <v>406</v>
      </c>
      <c r="R22" s="874"/>
      <c r="S22" s="874"/>
      <c r="T22" s="874"/>
      <c r="U22" s="874"/>
      <c r="V22" s="57" t="str">
        <f>IF(AND(ISBLANK('Measure Input'!$N$32), ISBLANK('Measure Input'!$P$32), ISBLANK('Measure Input'!$R$32), ISBLANK('Measure Input'!$T$32)), "N/A", IF(AND(NOT(ISBLANK('Measure Input'!$N$32)), NOT(ISBLANK('Measure Input'!$P$32)), NOT(ISBLANK('Measure Input'!$R$32)), NOT(ISBLANK('Measure Input'!$T$32))), "YES", "NO"))</f>
        <v>N/A</v>
      </c>
      <c r="W22" s="16"/>
    </row>
    <row r="23" spans="2:23" ht="18" customHeight="1">
      <c r="K23" s="96" t="s">
        <v>16</v>
      </c>
      <c r="L23" s="96"/>
      <c r="M23" s="96"/>
      <c r="N23" s="96"/>
      <c r="O23" s="57" t="str">
        <f>IF(ISBLANK('Project Information'!$BB$27), "NO", "YES")</f>
        <v>NO</v>
      </c>
      <c r="Q23" s="875" t="s">
        <v>550</v>
      </c>
      <c r="R23" s="875"/>
      <c r="S23" s="875"/>
      <c r="T23" s="875"/>
      <c r="U23" s="875"/>
      <c r="V23" s="57" t="str">
        <f>IF(AND(ISBLANK('Measure Input'!$N$33), ISBLANK('Measure Input'!$P$33), ISBLANK('Measure Input'!$R$33), ISBLANK('Measure Input'!$T$33)), "N/A", IF(AND(NOT(ISBLANK('Measure Input'!$N$33)), NOT(ISBLANK('Measure Input'!$P$33)), NOT(ISBLANK('Measure Input'!$R$33)), NOT(ISBLANK('Measure Input'!$T$33))), "YES", "NO"))</f>
        <v>N/A</v>
      </c>
      <c r="W23" s="16"/>
    </row>
    <row r="24" spans="2:23" ht="18" customHeight="1">
      <c r="K24" s="97" t="s">
        <v>17</v>
      </c>
      <c r="L24" s="97"/>
      <c r="M24" s="97"/>
      <c r="N24" s="97"/>
      <c r="O24" s="57" t="str">
        <f>IF(ISBLANK('Project Information'!$BB$30), "NO", "YES")</f>
        <v>NO</v>
      </c>
      <c r="Q24" s="874" t="s">
        <v>49</v>
      </c>
      <c r="R24" s="874"/>
      <c r="S24" s="874"/>
      <c r="T24" s="874"/>
      <c r="U24" s="874"/>
      <c r="V24" s="57" t="str">
        <f>IF(AND(ISBLANK('Measure Input'!$N$37)), "N/A", IF(AND(NOT(ISBLANK('Measure Input'!$N$37))), "YES", "NO"))</f>
        <v>N/A</v>
      </c>
      <c r="W24" s="16"/>
    </row>
    <row r="25" spans="2:23" ht="18" customHeight="1">
      <c r="K25" s="96" t="s">
        <v>6</v>
      </c>
      <c r="L25" s="96"/>
      <c r="M25" s="96"/>
      <c r="N25" s="96"/>
      <c r="O25" s="57" t="str">
        <f>IF(ISBLANK('Project Information'!$BB$33), "NO", "YES")</f>
        <v>NO</v>
      </c>
      <c r="Q25" s="875" t="s">
        <v>390</v>
      </c>
      <c r="R25" s="875"/>
      <c r="S25" s="875"/>
      <c r="T25" s="875"/>
      <c r="U25" s="875"/>
      <c r="V25" s="57" t="str">
        <f>IF(AND(ISBLANK('Measure Input'!$N$41), ISBLANK('Measure Input'!$P$41), ISBLANK('Measure Input'!$S$41)), "N/A", IF(AND(NOT(ISBLANK('Measure Input'!$N$41)), NOT(ISBLANK('Measure Input'!$P$41)), NOT(ISBLANK('Measure Input'!$S$41))), "YES", "NO"))</f>
        <v>N/A</v>
      </c>
      <c r="W25" s="16"/>
    </row>
    <row r="26" spans="2:23" ht="18" customHeight="1">
      <c r="K26" s="57"/>
      <c r="L26" s="57"/>
      <c r="M26" s="57"/>
      <c r="N26" s="57"/>
      <c r="O26" s="57"/>
      <c r="Q26" s="874" t="s">
        <v>391</v>
      </c>
      <c r="R26" s="874"/>
      <c r="S26" s="874"/>
      <c r="T26" s="874"/>
      <c r="U26" s="874"/>
      <c r="V26" s="57" t="str">
        <f>IF(AND(ISBLANK('Measure Input'!$N$42), ISBLANK('Measure Input'!$S$42)), "N/A", IF(AND(NOT(ISBLANK('Measure Input'!$N$42)), NOT(ISBLANK('Measure Input'!$S$42))), "YES", "NO"))</f>
        <v>N/A</v>
      </c>
      <c r="W26" s="16"/>
    </row>
    <row r="27" spans="2:23" ht="18" customHeight="1">
      <c r="K27" s="89" t="s">
        <v>551</v>
      </c>
      <c r="L27" s="89"/>
      <c r="M27" s="89"/>
      <c r="N27" s="89"/>
      <c r="O27" s="89"/>
      <c r="Q27" s="875" t="s">
        <v>392</v>
      </c>
      <c r="R27" s="875"/>
      <c r="S27" s="875"/>
      <c r="T27" s="875"/>
      <c r="U27" s="875"/>
      <c r="V27" s="57" t="str">
        <f>IF(AND(ISBLANK('Measure Input'!$U$43), ISBLANK('Measure Input'!$S$43), ISBLANK('Measure Input'!$W$43)), "N/A", IF(AND(NOT(ISBLANK('Measure Input'!$U$43)), NOT(ISBLANK('Measure Input'!$S$43)), NOT(ISBLANK('Measure Input'!$W$43))), "YES", "NO"))</f>
        <v>N/A</v>
      </c>
      <c r="W27" s="16"/>
    </row>
    <row r="28" spans="2:23" ht="18" customHeight="1">
      <c r="K28" s="97" t="s">
        <v>9</v>
      </c>
      <c r="L28" s="97"/>
      <c r="M28" s="97"/>
      <c r="N28" s="97"/>
      <c r="O28" s="57" t="str">
        <f>IF(ISBLANK('Project Information'!$CP$23), "NO", "YES")</f>
        <v>NO</v>
      </c>
      <c r="Q28" s="874" t="s">
        <v>393</v>
      </c>
      <c r="R28" s="874"/>
      <c r="S28" s="874"/>
      <c r="T28" s="874"/>
      <c r="U28" s="874"/>
      <c r="V28" s="57" t="str">
        <f>IF(AND(ISBLANK('Measure Input'!$N$44), ISBLANK('Measure Input'!$U$44), ISBLANK('Measure Input'!$S$44)), "N/A", IF(AND(NOT(ISBLANK('Measure Input'!$N$44)), NOT(ISBLANK('Measure Input'!$U$44)), NOT(ISBLANK('Measure Input'!$S$44))), "YES", "NO"))</f>
        <v>N/A</v>
      </c>
      <c r="W28" s="16"/>
    </row>
    <row r="29" spans="2:23" ht="18" customHeight="1">
      <c r="K29" s="96" t="s">
        <v>8</v>
      </c>
      <c r="L29" s="96"/>
      <c r="M29" s="96"/>
      <c r="N29" s="96"/>
      <c r="O29" s="57" t="str">
        <f>IF(ISBLANK('Project Information'!$CP$29), "NO", "YES")</f>
        <v>NO</v>
      </c>
      <c r="Q29" s="875" t="s">
        <v>57</v>
      </c>
      <c r="R29" s="875"/>
      <c r="S29" s="875"/>
      <c r="T29" s="875"/>
      <c r="U29" s="875"/>
      <c r="V29" s="57" t="str">
        <f>IF(AND(ISBLANK('Measure Input'!$N$48), ISBLANK('Measure Input'!$P$48)), "N/A",  IF(AND(NOT(ISBLANK('Measure Input'!$N$48)), NOT(ISBLANK('Measure Input'!$P$48))), "YES", "NO"))</f>
        <v>N/A</v>
      </c>
      <c r="W29" s="16"/>
    </row>
    <row r="30" spans="2:23" ht="18" customHeight="1">
      <c r="K30" s="55"/>
      <c r="L30" s="16"/>
      <c r="M30" s="16"/>
      <c r="N30" s="16"/>
      <c r="O30" s="16"/>
      <c r="W30" s="16"/>
    </row>
    <row r="31" spans="2:23" ht="18" customHeight="1">
      <c r="K31" s="55"/>
      <c r="L31" s="16"/>
      <c r="M31" s="16"/>
      <c r="N31" s="16"/>
      <c r="O31" s="16"/>
    </row>
    <row r="32" spans="2:23" ht="18" customHeight="1">
      <c r="K32" s="55"/>
      <c r="L32" s="16"/>
      <c r="M32" s="16"/>
      <c r="N32" s="16"/>
      <c r="O32" s="16"/>
    </row>
    <row r="33" spans="11:15" ht="18" customHeight="1">
      <c r="K33" s="55"/>
      <c r="L33" s="16"/>
      <c r="M33" s="16"/>
      <c r="N33" s="16"/>
      <c r="O33" s="16"/>
    </row>
    <row r="34" spans="11:15" ht="18" customHeight="1">
      <c r="K34" s="55"/>
      <c r="L34" s="16"/>
      <c r="M34" s="16"/>
      <c r="N34" s="16"/>
      <c r="O34" s="16"/>
    </row>
    <row r="35" spans="11:15" ht="18" customHeight="1">
      <c r="K35" s="55"/>
      <c r="L35" s="16"/>
      <c r="M35" s="16"/>
      <c r="N35" s="16"/>
      <c r="O35" s="16"/>
    </row>
    <row r="36" spans="11:15" ht="18" customHeight="1">
      <c r="K36" s="55"/>
      <c r="L36" s="16"/>
      <c r="M36" s="16"/>
      <c r="N36" s="16"/>
      <c r="O36" s="16"/>
    </row>
    <row r="37" spans="11:15" ht="18" customHeight="1">
      <c r="K37" s="55"/>
      <c r="L37" s="16"/>
      <c r="M37" s="16"/>
      <c r="N37" s="16"/>
      <c r="O37" s="16"/>
    </row>
    <row r="38" spans="11:15" ht="18" customHeight="1"/>
  </sheetData>
  <sheetProtection algorithmName="SHA-512" hashValue="FOs952mPparNhLiVpZeCex6W3hWkLzwYgcEi+uSdNl0X1qREO6LQCGj/fwzF4YWBbw0rFMYtG6yfiSjaE+nV4Q==" saltValue="PudUiyWjvLyxMfMHNOsW7A==" spinCount="100000" sheet="1" objects="1" scenarios="1"/>
  <mergeCells count="44">
    <mergeCell ref="X9:AC9"/>
    <mergeCell ref="X13:AD14"/>
    <mergeCell ref="X4:AC4"/>
    <mergeCell ref="X5:AC5"/>
    <mergeCell ref="X6:AC6"/>
    <mergeCell ref="X7:AC7"/>
    <mergeCell ref="X8:AC8"/>
    <mergeCell ref="X3:AD3"/>
    <mergeCell ref="Q4:U4"/>
    <mergeCell ref="Q26:U26"/>
    <mergeCell ref="Q27:U27"/>
    <mergeCell ref="Q19:U19"/>
    <mergeCell ref="Q20:U20"/>
    <mergeCell ref="Q21:U21"/>
    <mergeCell ref="Q22:U22"/>
    <mergeCell ref="Q23:U23"/>
    <mergeCell ref="Q24:U24"/>
    <mergeCell ref="Q25:U25"/>
    <mergeCell ref="Q13:U13"/>
    <mergeCell ref="Q14:U14"/>
    <mergeCell ref="Q5:U5"/>
    <mergeCell ref="Q6:U6"/>
    <mergeCell ref="Q7:U7"/>
    <mergeCell ref="Q3:V3"/>
    <mergeCell ref="K6:N6"/>
    <mergeCell ref="K5:N5"/>
    <mergeCell ref="K4:N4"/>
    <mergeCell ref="K3:O3"/>
    <mergeCell ref="X15:AD16"/>
    <mergeCell ref="Q28:U28"/>
    <mergeCell ref="Q29:U29"/>
    <mergeCell ref="C9:I11"/>
    <mergeCell ref="K7:N7"/>
    <mergeCell ref="K10:N10"/>
    <mergeCell ref="K9:N9"/>
    <mergeCell ref="Q8:U8"/>
    <mergeCell ref="Q9:U9"/>
    <mergeCell ref="Q12:U12"/>
    <mergeCell ref="K8:N8"/>
    <mergeCell ref="Q11:U11"/>
    <mergeCell ref="Q15:U15"/>
    <mergeCell ref="Q17:U17"/>
    <mergeCell ref="X10:AC10"/>
    <mergeCell ref="X11:AC11"/>
  </mergeCells>
  <conditionalFormatting sqref="O4:O10">
    <cfRule type="containsText" dxfId="516" priority="574" operator="containsText" text="No">
      <formula>NOT(ISERROR(SEARCH("No",O4)))</formula>
    </cfRule>
    <cfRule type="containsText" dxfId="515" priority="575" operator="containsText" text="Yes">
      <formula>NOT(ISERROR(SEARCH("Yes",O4)))</formula>
    </cfRule>
  </conditionalFormatting>
  <conditionalFormatting sqref="O4">
    <cfRule type="containsText" dxfId="514" priority="553" operator="containsText" text="N/A">
      <formula>NOT(ISERROR(SEARCH("N/A",O4)))</formula>
    </cfRule>
  </conditionalFormatting>
  <conditionalFormatting sqref="O4:O5">
    <cfRule type="containsText" dxfId="513" priority="552" operator="containsText" text="N/A">
      <formula>NOT(ISERROR(SEARCH("N/A",O4)))</formula>
    </cfRule>
  </conditionalFormatting>
  <conditionalFormatting sqref="O4:O5">
    <cfRule type="containsText" dxfId="512" priority="551" operator="containsText" text="N/A">
      <formula>NOT(ISERROR(SEARCH("N/A",O4)))</formula>
    </cfRule>
  </conditionalFormatting>
  <conditionalFormatting sqref="O6">
    <cfRule type="containsText" dxfId="511" priority="550" operator="containsText" text="N/A">
      <formula>NOT(ISERROR(SEARCH("N/A",O6)))</formula>
    </cfRule>
  </conditionalFormatting>
  <conditionalFormatting sqref="O6">
    <cfRule type="containsText" dxfId="510" priority="549" operator="containsText" text="N/A">
      <formula>NOT(ISERROR(SEARCH("N/A",O6)))</formula>
    </cfRule>
  </conditionalFormatting>
  <conditionalFormatting sqref="O7">
    <cfRule type="containsText" dxfId="509" priority="548" operator="containsText" text="N/A">
      <formula>NOT(ISERROR(SEARCH("N/A",O7)))</formula>
    </cfRule>
  </conditionalFormatting>
  <conditionalFormatting sqref="O7">
    <cfRule type="containsText" dxfId="508" priority="547" operator="containsText" text="N/A">
      <formula>NOT(ISERROR(SEARCH("N/A",O7)))</formula>
    </cfRule>
  </conditionalFormatting>
  <conditionalFormatting sqref="O8">
    <cfRule type="containsText" dxfId="507" priority="546" operator="containsText" text="N/A">
      <formula>NOT(ISERROR(SEARCH("N/A",O8)))</formula>
    </cfRule>
  </conditionalFormatting>
  <conditionalFormatting sqref="O8">
    <cfRule type="containsText" dxfId="506" priority="545" operator="containsText" text="N/A">
      <formula>NOT(ISERROR(SEARCH("N/A",O8)))</formula>
    </cfRule>
  </conditionalFormatting>
  <conditionalFormatting sqref="O9">
    <cfRule type="containsText" dxfId="505" priority="544" operator="containsText" text="N/A">
      <formula>NOT(ISERROR(SEARCH("N/A",O9)))</formula>
    </cfRule>
  </conditionalFormatting>
  <conditionalFormatting sqref="O9">
    <cfRule type="containsText" dxfId="504" priority="543" operator="containsText" text="N/A">
      <formula>NOT(ISERROR(SEARCH("N/A",O9)))</formula>
    </cfRule>
  </conditionalFormatting>
  <conditionalFormatting sqref="O10">
    <cfRule type="containsText" dxfId="503" priority="542" operator="containsText" text="N/A">
      <formula>NOT(ISERROR(SEARCH("N/A",O10)))</formula>
    </cfRule>
  </conditionalFormatting>
  <conditionalFormatting sqref="O10">
    <cfRule type="containsText" dxfId="502" priority="541" operator="containsText" text="N/A">
      <formula>NOT(ISERROR(SEARCH("N/A",O10)))</formula>
    </cfRule>
  </conditionalFormatting>
  <conditionalFormatting sqref="O14">
    <cfRule type="containsText" dxfId="501" priority="533" operator="containsText" text="No">
      <formula>NOT(ISERROR(SEARCH("No",O14)))</formula>
    </cfRule>
    <cfRule type="containsText" dxfId="500" priority="534" operator="containsText" text="Yes">
      <formula>NOT(ISERROR(SEARCH("Yes",O14)))</formula>
    </cfRule>
  </conditionalFormatting>
  <conditionalFormatting sqref="O14">
    <cfRule type="containsText" dxfId="499" priority="532" operator="containsText" text="N/A">
      <formula>NOT(ISERROR(SEARCH("N/A",O14)))</formula>
    </cfRule>
  </conditionalFormatting>
  <conditionalFormatting sqref="O14">
    <cfRule type="containsText" dxfId="498" priority="531" operator="containsText" text="N/A">
      <formula>NOT(ISERROR(SEARCH("N/A",O14)))</formula>
    </cfRule>
  </conditionalFormatting>
  <conditionalFormatting sqref="O15">
    <cfRule type="containsText" dxfId="497" priority="529" operator="containsText" text="No">
      <formula>NOT(ISERROR(SEARCH("No",O15)))</formula>
    </cfRule>
    <cfRule type="containsText" dxfId="496" priority="530" operator="containsText" text="Yes">
      <formula>NOT(ISERROR(SEARCH("Yes",O15)))</formula>
    </cfRule>
  </conditionalFormatting>
  <conditionalFormatting sqref="O15">
    <cfRule type="containsText" dxfId="495" priority="528" operator="containsText" text="N/A">
      <formula>NOT(ISERROR(SEARCH("N/A",O15)))</formula>
    </cfRule>
  </conditionalFormatting>
  <conditionalFormatting sqref="O15">
    <cfRule type="containsText" dxfId="494" priority="527" operator="containsText" text="N/A">
      <formula>NOT(ISERROR(SEARCH("N/A",O15)))</formula>
    </cfRule>
  </conditionalFormatting>
  <conditionalFormatting sqref="O16">
    <cfRule type="containsText" dxfId="493" priority="525" operator="containsText" text="No">
      <formula>NOT(ISERROR(SEARCH("No",O16)))</formula>
    </cfRule>
    <cfRule type="containsText" dxfId="492" priority="526" operator="containsText" text="Yes">
      <formula>NOT(ISERROR(SEARCH("Yes",O16)))</formula>
    </cfRule>
  </conditionalFormatting>
  <conditionalFormatting sqref="O16">
    <cfRule type="containsText" dxfId="491" priority="524" operator="containsText" text="N/A">
      <formula>NOT(ISERROR(SEARCH("N/A",O16)))</formula>
    </cfRule>
  </conditionalFormatting>
  <conditionalFormatting sqref="O16">
    <cfRule type="containsText" dxfId="490" priority="523" operator="containsText" text="N/A">
      <formula>NOT(ISERROR(SEARCH("N/A",O16)))</formula>
    </cfRule>
  </conditionalFormatting>
  <conditionalFormatting sqref="O17">
    <cfRule type="containsText" dxfId="489" priority="521" operator="containsText" text="No">
      <formula>NOT(ISERROR(SEARCH("No",O17)))</formula>
    </cfRule>
    <cfRule type="containsText" dxfId="488" priority="522" operator="containsText" text="Yes">
      <formula>NOT(ISERROR(SEARCH("Yes",O17)))</formula>
    </cfRule>
  </conditionalFormatting>
  <conditionalFormatting sqref="O17">
    <cfRule type="containsText" dxfId="487" priority="520" operator="containsText" text="N/A">
      <formula>NOT(ISERROR(SEARCH("N/A",O17)))</formula>
    </cfRule>
  </conditionalFormatting>
  <conditionalFormatting sqref="O17">
    <cfRule type="containsText" dxfId="486" priority="519" operator="containsText" text="N/A">
      <formula>NOT(ISERROR(SEARCH("N/A",O17)))</formula>
    </cfRule>
  </conditionalFormatting>
  <conditionalFormatting sqref="O19">
    <cfRule type="containsText" dxfId="485" priority="513" operator="containsText" text="No">
      <formula>NOT(ISERROR(SEARCH("No",O19)))</formula>
    </cfRule>
    <cfRule type="containsText" dxfId="484" priority="514" operator="containsText" text="Yes">
      <formula>NOT(ISERROR(SEARCH("Yes",O19)))</formula>
    </cfRule>
  </conditionalFormatting>
  <conditionalFormatting sqref="O19">
    <cfRule type="containsText" dxfId="483" priority="512" operator="containsText" text="N/A">
      <formula>NOT(ISERROR(SEARCH("N/A",O19)))</formula>
    </cfRule>
  </conditionalFormatting>
  <conditionalFormatting sqref="O19">
    <cfRule type="containsText" dxfId="482" priority="511" operator="containsText" text="N/A">
      <formula>NOT(ISERROR(SEARCH("N/A",O19)))</formula>
    </cfRule>
  </conditionalFormatting>
  <conditionalFormatting sqref="O22">
    <cfRule type="containsText" dxfId="481" priority="509" operator="containsText" text="No">
      <formula>NOT(ISERROR(SEARCH("No",O22)))</formula>
    </cfRule>
    <cfRule type="containsText" dxfId="480" priority="510" operator="containsText" text="Yes">
      <formula>NOT(ISERROR(SEARCH("Yes",O22)))</formula>
    </cfRule>
  </conditionalFormatting>
  <conditionalFormatting sqref="O22">
    <cfRule type="containsText" dxfId="479" priority="508" operator="containsText" text="N/A">
      <formula>NOT(ISERROR(SEARCH("N/A",O22)))</formula>
    </cfRule>
  </conditionalFormatting>
  <conditionalFormatting sqref="O22">
    <cfRule type="containsText" dxfId="478" priority="507" operator="containsText" text="N/A">
      <formula>NOT(ISERROR(SEARCH("N/A",O22)))</formula>
    </cfRule>
  </conditionalFormatting>
  <conditionalFormatting sqref="O23">
    <cfRule type="containsText" dxfId="477" priority="505" operator="containsText" text="No">
      <formula>NOT(ISERROR(SEARCH("No",O23)))</formula>
    </cfRule>
    <cfRule type="containsText" dxfId="476" priority="506" operator="containsText" text="Yes">
      <formula>NOT(ISERROR(SEARCH("Yes",O23)))</formula>
    </cfRule>
  </conditionalFormatting>
  <conditionalFormatting sqref="O23">
    <cfRule type="containsText" dxfId="475" priority="504" operator="containsText" text="N/A">
      <formula>NOT(ISERROR(SEARCH("N/A",O23)))</formula>
    </cfRule>
  </conditionalFormatting>
  <conditionalFormatting sqref="O23">
    <cfRule type="containsText" dxfId="474" priority="503" operator="containsText" text="N/A">
      <formula>NOT(ISERROR(SEARCH("N/A",O23)))</formula>
    </cfRule>
  </conditionalFormatting>
  <conditionalFormatting sqref="O24">
    <cfRule type="containsText" dxfId="473" priority="501" operator="containsText" text="No">
      <formula>NOT(ISERROR(SEARCH("No",O24)))</formula>
    </cfRule>
    <cfRule type="containsText" dxfId="472" priority="502" operator="containsText" text="Yes">
      <formula>NOT(ISERROR(SEARCH("Yes",O24)))</formula>
    </cfRule>
  </conditionalFormatting>
  <conditionalFormatting sqref="O24">
    <cfRule type="containsText" dxfId="471" priority="500" operator="containsText" text="N/A">
      <formula>NOT(ISERROR(SEARCH("N/A",O24)))</formula>
    </cfRule>
  </conditionalFormatting>
  <conditionalFormatting sqref="O24">
    <cfRule type="containsText" dxfId="470" priority="499" operator="containsText" text="N/A">
      <formula>NOT(ISERROR(SEARCH("N/A",O24)))</formula>
    </cfRule>
  </conditionalFormatting>
  <conditionalFormatting sqref="K25:O25">
    <cfRule type="containsText" dxfId="469" priority="497" operator="containsText" text="No">
      <formula>NOT(ISERROR(SEARCH("No",K25)))</formula>
    </cfRule>
    <cfRule type="containsText" dxfId="468" priority="498" operator="containsText" text="Yes">
      <formula>NOT(ISERROR(SEARCH("Yes",K25)))</formula>
    </cfRule>
  </conditionalFormatting>
  <conditionalFormatting sqref="K25:O25">
    <cfRule type="containsText" dxfId="467" priority="496" operator="containsText" text="N/A">
      <formula>NOT(ISERROR(SEARCH("N/A",K25)))</formula>
    </cfRule>
  </conditionalFormatting>
  <conditionalFormatting sqref="K25:O25">
    <cfRule type="containsText" dxfId="466" priority="495" operator="containsText" text="N/A">
      <formula>NOT(ISERROR(SEARCH("N/A",K25)))</formula>
    </cfRule>
  </conditionalFormatting>
  <conditionalFormatting sqref="O27">
    <cfRule type="containsText" dxfId="465" priority="489" operator="containsText" text="No">
      <formula>NOT(ISERROR(SEARCH("No",O27)))</formula>
    </cfRule>
    <cfRule type="containsText" dxfId="464" priority="490" operator="containsText" text="Yes">
      <formula>NOT(ISERROR(SEARCH("Yes",O27)))</formula>
    </cfRule>
  </conditionalFormatting>
  <conditionalFormatting sqref="O27">
    <cfRule type="containsText" dxfId="463" priority="488" operator="containsText" text="N/A">
      <formula>NOT(ISERROR(SEARCH("N/A",O27)))</formula>
    </cfRule>
  </conditionalFormatting>
  <conditionalFormatting sqref="O27">
    <cfRule type="containsText" dxfId="462" priority="487" operator="containsText" text="N/A">
      <formula>NOT(ISERROR(SEARCH("N/A",O27)))</formula>
    </cfRule>
  </conditionalFormatting>
  <conditionalFormatting sqref="O28">
    <cfRule type="containsText" dxfId="461" priority="485" operator="containsText" text="No">
      <formula>NOT(ISERROR(SEARCH("No",O28)))</formula>
    </cfRule>
    <cfRule type="containsText" dxfId="460" priority="486" operator="containsText" text="Yes">
      <formula>NOT(ISERROR(SEARCH("Yes",O28)))</formula>
    </cfRule>
  </conditionalFormatting>
  <conditionalFormatting sqref="O28">
    <cfRule type="containsText" dxfId="459" priority="484" operator="containsText" text="N/A">
      <formula>NOT(ISERROR(SEARCH("N/A",O28)))</formula>
    </cfRule>
  </conditionalFormatting>
  <conditionalFormatting sqref="O28">
    <cfRule type="containsText" dxfId="458" priority="483" operator="containsText" text="N/A">
      <formula>NOT(ISERROR(SEARCH("N/A",O28)))</formula>
    </cfRule>
  </conditionalFormatting>
  <conditionalFormatting sqref="O12">
    <cfRule type="containsText" dxfId="457" priority="481" operator="containsText" text="No">
      <formula>NOT(ISERROR(SEARCH("No",O12)))</formula>
    </cfRule>
    <cfRule type="containsText" dxfId="456" priority="482" operator="containsText" text="Yes">
      <formula>NOT(ISERROR(SEARCH("Yes",O12)))</formula>
    </cfRule>
  </conditionalFormatting>
  <conditionalFormatting sqref="O12">
    <cfRule type="containsText" dxfId="455" priority="480" operator="containsText" text="N/A">
      <formula>NOT(ISERROR(SEARCH("N/A",O12)))</formula>
    </cfRule>
  </conditionalFormatting>
  <conditionalFormatting sqref="O12">
    <cfRule type="containsText" dxfId="454" priority="479" operator="containsText" text="N/A">
      <formula>NOT(ISERROR(SEARCH("N/A",O12)))</formula>
    </cfRule>
  </conditionalFormatting>
  <conditionalFormatting sqref="O13">
    <cfRule type="containsText" dxfId="453" priority="477" operator="containsText" text="No">
      <formula>NOT(ISERROR(SEARCH("No",O13)))</formula>
    </cfRule>
    <cfRule type="containsText" dxfId="452" priority="478" operator="containsText" text="Yes">
      <formula>NOT(ISERROR(SEARCH("Yes",O13)))</formula>
    </cfRule>
  </conditionalFormatting>
  <conditionalFormatting sqref="O13">
    <cfRule type="containsText" dxfId="451" priority="476" operator="containsText" text="N/A">
      <formula>NOT(ISERROR(SEARCH("N/A",O13)))</formula>
    </cfRule>
  </conditionalFormatting>
  <conditionalFormatting sqref="O13">
    <cfRule type="containsText" dxfId="450" priority="475" operator="containsText" text="N/A">
      <formula>NOT(ISERROR(SEARCH("N/A",O13)))</formula>
    </cfRule>
  </conditionalFormatting>
  <conditionalFormatting sqref="O14">
    <cfRule type="containsText" dxfId="449" priority="473" operator="containsText" text="No">
      <formula>NOT(ISERROR(SEARCH("No",O14)))</formula>
    </cfRule>
    <cfRule type="containsText" dxfId="448" priority="474" operator="containsText" text="Yes">
      <formula>NOT(ISERROR(SEARCH("Yes",O14)))</formula>
    </cfRule>
  </conditionalFormatting>
  <conditionalFormatting sqref="O14">
    <cfRule type="containsText" dxfId="447" priority="472" operator="containsText" text="N/A">
      <formula>NOT(ISERROR(SEARCH("N/A",O14)))</formula>
    </cfRule>
  </conditionalFormatting>
  <conditionalFormatting sqref="O14">
    <cfRule type="containsText" dxfId="446" priority="471" operator="containsText" text="N/A">
      <formula>NOT(ISERROR(SEARCH("N/A",O14)))</formula>
    </cfRule>
  </conditionalFormatting>
  <conditionalFormatting sqref="O15">
    <cfRule type="containsText" dxfId="445" priority="469" operator="containsText" text="No">
      <formula>NOT(ISERROR(SEARCH("No",O15)))</formula>
    </cfRule>
    <cfRule type="containsText" dxfId="444" priority="470" operator="containsText" text="Yes">
      <formula>NOT(ISERROR(SEARCH("Yes",O15)))</formula>
    </cfRule>
  </conditionalFormatting>
  <conditionalFormatting sqref="O15">
    <cfRule type="containsText" dxfId="443" priority="468" operator="containsText" text="N/A">
      <formula>NOT(ISERROR(SEARCH("N/A",O15)))</formula>
    </cfRule>
  </conditionalFormatting>
  <conditionalFormatting sqref="O15">
    <cfRule type="containsText" dxfId="442" priority="467" operator="containsText" text="N/A">
      <formula>NOT(ISERROR(SEARCH("N/A",O15)))</formula>
    </cfRule>
  </conditionalFormatting>
  <conditionalFormatting sqref="O16">
    <cfRule type="containsText" dxfId="441" priority="465" operator="containsText" text="No">
      <formula>NOT(ISERROR(SEARCH("No",O16)))</formula>
    </cfRule>
    <cfRule type="containsText" dxfId="440" priority="466" operator="containsText" text="Yes">
      <formula>NOT(ISERROR(SEARCH("Yes",O16)))</formula>
    </cfRule>
  </conditionalFormatting>
  <conditionalFormatting sqref="O16">
    <cfRule type="containsText" dxfId="439" priority="464" operator="containsText" text="N/A">
      <formula>NOT(ISERROR(SEARCH("N/A",O16)))</formula>
    </cfRule>
  </conditionalFormatting>
  <conditionalFormatting sqref="O16">
    <cfRule type="containsText" dxfId="438" priority="463" operator="containsText" text="N/A">
      <formula>NOT(ISERROR(SEARCH("N/A",O16)))</formula>
    </cfRule>
  </conditionalFormatting>
  <conditionalFormatting sqref="O19">
    <cfRule type="containsText" dxfId="437" priority="457" operator="containsText" text="No">
      <formula>NOT(ISERROR(SEARCH("No",O19)))</formula>
    </cfRule>
    <cfRule type="containsText" dxfId="436" priority="458" operator="containsText" text="Yes">
      <formula>NOT(ISERROR(SEARCH("Yes",O19)))</formula>
    </cfRule>
  </conditionalFormatting>
  <conditionalFormatting sqref="O19">
    <cfRule type="containsText" dxfId="435" priority="456" operator="containsText" text="N/A">
      <formula>NOT(ISERROR(SEARCH("N/A",O19)))</formula>
    </cfRule>
  </conditionalFormatting>
  <conditionalFormatting sqref="O19">
    <cfRule type="containsText" dxfId="434" priority="455" operator="containsText" text="N/A">
      <formula>NOT(ISERROR(SEARCH("N/A",O19)))</formula>
    </cfRule>
  </conditionalFormatting>
  <conditionalFormatting sqref="O20">
    <cfRule type="containsText" dxfId="433" priority="453" operator="containsText" text="No">
      <formula>NOT(ISERROR(SEARCH("No",O20)))</formula>
    </cfRule>
    <cfRule type="containsText" dxfId="432" priority="454" operator="containsText" text="Yes">
      <formula>NOT(ISERROR(SEARCH("Yes",O20)))</formula>
    </cfRule>
  </conditionalFormatting>
  <conditionalFormatting sqref="O20">
    <cfRule type="containsText" dxfId="431" priority="452" operator="containsText" text="N/A">
      <formula>NOT(ISERROR(SEARCH("N/A",O20)))</formula>
    </cfRule>
  </conditionalFormatting>
  <conditionalFormatting sqref="O20">
    <cfRule type="containsText" dxfId="430" priority="451" operator="containsText" text="N/A">
      <formula>NOT(ISERROR(SEARCH("N/A",O20)))</formula>
    </cfRule>
  </conditionalFormatting>
  <conditionalFormatting sqref="O21">
    <cfRule type="containsText" dxfId="429" priority="449" operator="containsText" text="No">
      <formula>NOT(ISERROR(SEARCH("No",O21)))</formula>
    </cfRule>
    <cfRule type="containsText" dxfId="428" priority="450" operator="containsText" text="Yes">
      <formula>NOT(ISERROR(SEARCH("Yes",O21)))</formula>
    </cfRule>
  </conditionalFormatting>
  <conditionalFormatting sqref="O21">
    <cfRule type="containsText" dxfId="427" priority="448" operator="containsText" text="N/A">
      <formula>NOT(ISERROR(SEARCH("N/A",O21)))</formula>
    </cfRule>
  </conditionalFormatting>
  <conditionalFormatting sqref="O21">
    <cfRule type="containsText" dxfId="426" priority="447" operator="containsText" text="N/A">
      <formula>NOT(ISERROR(SEARCH("N/A",O21)))</formula>
    </cfRule>
  </conditionalFormatting>
  <conditionalFormatting sqref="O22">
    <cfRule type="containsText" dxfId="425" priority="445" operator="containsText" text="No">
      <formula>NOT(ISERROR(SEARCH("No",O22)))</formula>
    </cfRule>
    <cfRule type="containsText" dxfId="424" priority="446" operator="containsText" text="Yes">
      <formula>NOT(ISERROR(SEARCH("Yes",O22)))</formula>
    </cfRule>
  </conditionalFormatting>
  <conditionalFormatting sqref="O22">
    <cfRule type="containsText" dxfId="423" priority="444" operator="containsText" text="N/A">
      <formula>NOT(ISERROR(SEARCH("N/A",O22)))</formula>
    </cfRule>
  </conditionalFormatting>
  <conditionalFormatting sqref="O22">
    <cfRule type="containsText" dxfId="422" priority="443" operator="containsText" text="N/A">
      <formula>NOT(ISERROR(SEARCH("N/A",O22)))</formula>
    </cfRule>
  </conditionalFormatting>
  <conditionalFormatting sqref="O26">
    <cfRule type="containsText" dxfId="421" priority="441" operator="containsText" text="No">
      <formula>NOT(ISERROR(SEARCH("No",O26)))</formula>
    </cfRule>
    <cfRule type="containsText" dxfId="420" priority="442" operator="containsText" text="Yes">
      <formula>NOT(ISERROR(SEARCH("Yes",O26)))</formula>
    </cfRule>
  </conditionalFormatting>
  <conditionalFormatting sqref="O26">
    <cfRule type="containsText" dxfId="419" priority="440" operator="containsText" text="N/A">
      <formula>NOT(ISERROR(SEARCH("N/A",O26)))</formula>
    </cfRule>
  </conditionalFormatting>
  <conditionalFormatting sqref="O26">
    <cfRule type="containsText" dxfId="418" priority="439" operator="containsText" text="N/A">
      <formula>NOT(ISERROR(SEARCH("N/A",O26)))</formula>
    </cfRule>
  </conditionalFormatting>
  <conditionalFormatting sqref="O19">
    <cfRule type="containsText" dxfId="417" priority="433" operator="containsText" text="No">
      <formula>NOT(ISERROR(SEARCH("No",O19)))</formula>
    </cfRule>
    <cfRule type="containsText" dxfId="416" priority="434" operator="containsText" text="Yes">
      <formula>NOT(ISERROR(SEARCH("Yes",O19)))</formula>
    </cfRule>
  </conditionalFormatting>
  <conditionalFormatting sqref="O19">
    <cfRule type="containsText" dxfId="415" priority="432" operator="containsText" text="N/A">
      <formula>NOT(ISERROR(SEARCH("N/A",O19)))</formula>
    </cfRule>
  </conditionalFormatting>
  <conditionalFormatting sqref="O19">
    <cfRule type="containsText" dxfId="414" priority="431" operator="containsText" text="N/A">
      <formula>NOT(ISERROR(SEARCH("N/A",O19)))</formula>
    </cfRule>
  </conditionalFormatting>
  <conditionalFormatting sqref="O20">
    <cfRule type="containsText" dxfId="413" priority="429" operator="containsText" text="No">
      <formula>NOT(ISERROR(SEARCH("No",O20)))</formula>
    </cfRule>
    <cfRule type="containsText" dxfId="412" priority="430" operator="containsText" text="Yes">
      <formula>NOT(ISERROR(SEARCH("Yes",O20)))</formula>
    </cfRule>
  </conditionalFormatting>
  <conditionalFormatting sqref="O20">
    <cfRule type="containsText" dxfId="411" priority="428" operator="containsText" text="N/A">
      <formula>NOT(ISERROR(SEARCH("N/A",O20)))</formula>
    </cfRule>
  </conditionalFormatting>
  <conditionalFormatting sqref="O20">
    <cfRule type="containsText" dxfId="410" priority="427" operator="containsText" text="N/A">
      <formula>NOT(ISERROR(SEARCH("N/A",O20)))</formula>
    </cfRule>
  </conditionalFormatting>
  <conditionalFormatting sqref="O23">
    <cfRule type="containsText" dxfId="409" priority="425" operator="containsText" text="No">
      <formula>NOT(ISERROR(SEARCH("No",O23)))</formula>
    </cfRule>
    <cfRule type="containsText" dxfId="408" priority="426" operator="containsText" text="Yes">
      <formula>NOT(ISERROR(SEARCH("Yes",O23)))</formula>
    </cfRule>
  </conditionalFormatting>
  <conditionalFormatting sqref="O23">
    <cfRule type="containsText" dxfId="407" priority="424" operator="containsText" text="N/A">
      <formula>NOT(ISERROR(SEARCH("N/A",O23)))</formula>
    </cfRule>
  </conditionalFormatting>
  <conditionalFormatting sqref="O23">
    <cfRule type="containsText" dxfId="406" priority="423" operator="containsText" text="N/A">
      <formula>NOT(ISERROR(SEARCH("N/A",O23)))</formula>
    </cfRule>
  </conditionalFormatting>
  <conditionalFormatting sqref="O19">
    <cfRule type="containsText" dxfId="405" priority="421" operator="containsText" text="No">
      <formula>NOT(ISERROR(SEARCH("No",O19)))</formula>
    </cfRule>
    <cfRule type="containsText" dxfId="404" priority="422" operator="containsText" text="Yes">
      <formula>NOT(ISERROR(SEARCH("Yes",O19)))</formula>
    </cfRule>
  </conditionalFormatting>
  <conditionalFormatting sqref="O19">
    <cfRule type="containsText" dxfId="403" priority="420" operator="containsText" text="N/A">
      <formula>NOT(ISERROR(SEARCH("N/A",O19)))</formula>
    </cfRule>
  </conditionalFormatting>
  <conditionalFormatting sqref="O19">
    <cfRule type="containsText" dxfId="402" priority="419" operator="containsText" text="N/A">
      <formula>NOT(ISERROR(SEARCH("N/A",O19)))</formula>
    </cfRule>
  </conditionalFormatting>
  <conditionalFormatting sqref="O20">
    <cfRule type="containsText" dxfId="401" priority="417" operator="containsText" text="No">
      <formula>NOT(ISERROR(SEARCH("No",O20)))</formula>
    </cfRule>
    <cfRule type="containsText" dxfId="400" priority="418" operator="containsText" text="Yes">
      <formula>NOT(ISERROR(SEARCH("Yes",O20)))</formula>
    </cfRule>
  </conditionalFormatting>
  <conditionalFormatting sqref="O20">
    <cfRule type="containsText" dxfId="399" priority="416" operator="containsText" text="N/A">
      <formula>NOT(ISERROR(SEARCH("N/A",O20)))</formula>
    </cfRule>
  </conditionalFormatting>
  <conditionalFormatting sqref="O20">
    <cfRule type="containsText" dxfId="398" priority="415" operator="containsText" text="N/A">
      <formula>NOT(ISERROR(SEARCH("N/A",O20)))</formula>
    </cfRule>
  </conditionalFormatting>
  <conditionalFormatting sqref="O21">
    <cfRule type="containsText" dxfId="397" priority="413" operator="containsText" text="No">
      <formula>NOT(ISERROR(SEARCH("No",O21)))</formula>
    </cfRule>
    <cfRule type="containsText" dxfId="396" priority="414" operator="containsText" text="Yes">
      <formula>NOT(ISERROR(SEARCH("Yes",O21)))</formula>
    </cfRule>
  </conditionalFormatting>
  <conditionalFormatting sqref="O21">
    <cfRule type="containsText" dxfId="395" priority="412" operator="containsText" text="N/A">
      <formula>NOT(ISERROR(SEARCH("N/A",O21)))</formula>
    </cfRule>
  </conditionalFormatting>
  <conditionalFormatting sqref="O21">
    <cfRule type="containsText" dxfId="394" priority="411" operator="containsText" text="N/A">
      <formula>NOT(ISERROR(SEARCH("N/A",O21)))</formula>
    </cfRule>
  </conditionalFormatting>
  <conditionalFormatting sqref="O22">
    <cfRule type="containsText" dxfId="393" priority="409" operator="containsText" text="No">
      <formula>NOT(ISERROR(SEARCH("No",O22)))</formula>
    </cfRule>
    <cfRule type="containsText" dxfId="392" priority="410" operator="containsText" text="Yes">
      <formula>NOT(ISERROR(SEARCH("Yes",O22)))</formula>
    </cfRule>
  </conditionalFormatting>
  <conditionalFormatting sqref="O22">
    <cfRule type="containsText" dxfId="391" priority="408" operator="containsText" text="N/A">
      <formula>NOT(ISERROR(SEARCH("N/A",O22)))</formula>
    </cfRule>
  </conditionalFormatting>
  <conditionalFormatting sqref="O22">
    <cfRule type="containsText" dxfId="390" priority="407" operator="containsText" text="N/A">
      <formula>NOT(ISERROR(SEARCH("N/A",O22)))</formula>
    </cfRule>
  </conditionalFormatting>
  <conditionalFormatting sqref="O23">
    <cfRule type="containsText" dxfId="389" priority="405" operator="containsText" text="No">
      <formula>NOT(ISERROR(SEARCH("No",O23)))</formula>
    </cfRule>
    <cfRule type="containsText" dxfId="388" priority="406" operator="containsText" text="Yes">
      <formula>NOT(ISERROR(SEARCH("Yes",O23)))</formula>
    </cfRule>
  </conditionalFormatting>
  <conditionalFormatting sqref="O23">
    <cfRule type="containsText" dxfId="387" priority="404" operator="containsText" text="N/A">
      <formula>NOT(ISERROR(SEARCH("N/A",O23)))</formula>
    </cfRule>
  </conditionalFormatting>
  <conditionalFormatting sqref="O23">
    <cfRule type="containsText" dxfId="386" priority="403" operator="containsText" text="N/A">
      <formula>NOT(ISERROR(SEARCH("N/A",O23)))</formula>
    </cfRule>
  </conditionalFormatting>
  <conditionalFormatting sqref="O20">
    <cfRule type="containsText" dxfId="385" priority="401" operator="containsText" text="No">
      <formula>NOT(ISERROR(SEARCH("No",O20)))</formula>
    </cfRule>
    <cfRule type="containsText" dxfId="384" priority="402" operator="containsText" text="Yes">
      <formula>NOT(ISERROR(SEARCH("Yes",O20)))</formula>
    </cfRule>
  </conditionalFormatting>
  <conditionalFormatting sqref="O20">
    <cfRule type="containsText" dxfId="383" priority="400" operator="containsText" text="N/A">
      <formula>NOT(ISERROR(SEARCH("N/A",O20)))</formula>
    </cfRule>
  </conditionalFormatting>
  <conditionalFormatting sqref="O20">
    <cfRule type="containsText" dxfId="382" priority="399" operator="containsText" text="N/A">
      <formula>NOT(ISERROR(SEARCH("N/A",O20)))</formula>
    </cfRule>
  </conditionalFormatting>
  <conditionalFormatting sqref="O23">
    <cfRule type="containsText" dxfId="381" priority="397" operator="containsText" text="No">
      <formula>NOT(ISERROR(SEARCH("No",O23)))</formula>
    </cfRule>
    <cfRule type="containsText" dxfId="380" priority="398" operator="containsText" text="Yes">
      <formula>NOT(ISERROR(SEARCH("Yes",O23)))</formula>
    </cfRule>
  </conditionalFormatting>
  <conditionalFormatting sqref="O23">
    <cfRule type="containsText" dxfId="379" priority="396" operator="containsText" text="N/A">
      <formula>NOT(ISERROR(SEARCH("N/A",O23)))</formula>
    </cfRule>
  </conditionalFormatting>
  <conditionalFormatting sqref="O23">
    <cfRule type="containsText" dxfId="378" priority="395" operator="containsText" text="N/A">
      <formula>NOT(ISERROR(SEARCH("N/A",O23)))</formula>
    </cfRule>
  </conditionalFormatting>
  <conditionalFormatting sqref="O24">
    <cfRule type="containsText" dxfId="377" priority="393" operator="containsText" text="No">
      <formula>NOT(ISERROR(SEARCH("No",O24)))</formula>
    </cfRule>
    <cfRule type="containsText" dxfId="376" priority="394" operator="containsText" text="Yes">
      <formula>NOT(ISERROR(SEARCH("Yes",O24)))</formula>
    </cfRule>
  </conditionalFormatting>
  <conditionalFormatting sqref="O24">
    <cfRule type="containsText" dxfId="375" priority="392" operator="containsText" text="N/A">
      <formula>NOT(ISERROR(SEARCH("N/A",O24)))</formula>
    </cfRule>
  </conditionalFormatting>
  <conditionalFormatting sqref="O24">
    <cfRule type="containsText" dxfId="374" priority="391" operator="containsText" text="N/A">
      <formula>NOT(ISERROR(SEARCH("N/A",O24)))</formula>
    </cfRule>
  </conditionalFormatting>
  <conditionalFormatting sqref="O20">
    <cfRule type="containsText" dxfId="373" priority="389" operator="containsText" text="No">
      <formula>NOT(ISERROR(SEARCH("No",O20)))</formula>
    </cfRule>
    <cfRule type="containsText" dxfId="372" priority="390" operator="containsText" text="Yes">
      <formula>NOT(ISERROR(SEARCH("Yes",O20)))</formula>
    </cfRule>
  </conditionalFormatting>
  <conditionalFormatting sqref="O20">
    <cfRule type="containsText" dxfId="371" priority="388" operator="containsText" text="N/A">
      <formula>NOT(ISERROR(SEARCH("N/A",O20)))</formula>
    </cfRule>
  </conditionalFormatting>
  <conditionalFormatting sqref="O20">
    <cfRule type="containsText" dxfId="370" priority="387" operator="containsText" text="N/A">
      <formula>NOT(ISERROR(SEARCH("N/A",O20)))</formula>
    </cfRule>
  </conditionalFormatting>
  <conditionalFormatting sqref="O21">
    <cfRule type="containsText" dxfId="369" priority="385" operator="containsText" text="No">
      <formula>NOT(ISERROR(SEARCH("No",O21)))</formula>
    </cfRule>
    <cfRule type="containsText" dxfId="368" priority="386" operator="containsText" text="Yes">
      <formula>NOT(ISERROR(SEARCH("Yes",O21)))</formula>
    </cfRule>
  </conditionalFormatting>
  <conditionalFormatting sqref="O21">
    <cfRule type="containsText" dxfId="367" priority="384" operator="containsText" text="N/A">
      <formula>NOT(ISERROR(SEARCH("N/A",O21)))</formula>
    </cfRule>
  </conditionalFormatting>
  <conditionalFormatting sqref="O21">
    <cfRule type="containsText" dxfId="366" priority="383" operator="containsText" text="N/A">
      <formula>NOT(ISERROR(SEARCH("N/A",O21)))</formula>
    </cfRule>
  </conditionalFormatting>
  <conditionalFormatting sqref="O22">
    <cfRule type="containsText" dxfId="365" priority="381" operator="containsText" text="No">
      <formula>NOT(ISERROR(SEARCH("No",O22)))</formula>
    </cfRule>
    <cfRule type="containsText" dxfId="364" priority="382" operator="containsText" text="Yes">
      <formula>NOT(ISERROR(SEARCH("Yes",O22)))</formula>
    </cfRule>
  </conditionalFormatting>
  <conditionalFormatting sqref="O22">
    <cfRule type="containsText" dxfId="363" priority="380" operator="containsText" text="N/A">
      <formula>NOT(ISERROR(SEARCH("N/A",O22)))</formula>
    </cfRule>
  </conditionalFormatting>
  <conditionalFormatting sqref="O22">
    <cfRule type="containsText" dxfId="362" priority="379" operator="containsText" text="N/A">
      <formula>NOT(ISERROR(SEARCH("N/A",O22)))</formula>
    </cfRule>
  </conditionalFormatting>
  <conditionalFormatting sqref="O23">
    <cfRule type="containsText" dxfId="361" priority="377" operator="containsText" text="No">
      <formula>NOT(ISERROR(SEARCH("No",O23)))</formula>
    </cfRule>
    <cfRule type="containsText" dxfId="360" priority="378" operator="containsText" text="Yes">
      <formula>NOT(ISERROR(SEARCH("Yes",O23)))</formula>
    </cfRule>
  </conditionalFormatting>
  <conditionalFormatting sqref="O23">
    <cfRule type="containsText" dxfId="359" priority="376" operator="containsText" text="N/A">
      <formula>NOT(ISERROR(SEARCH("N/A",O23)))</formula>
    </cfRule>
  </conditionalFormatting>
  <conditionalFormatting sqref="O23">
    <cfRule type="containsText" dxfId="358" priority="375" operator="containsText" text="N/A">
      <formula>NOT(ISERROR(SEARCH("N/A",O23)))</formula>
    </cfRule>
  </conditionalFormatting>
  <conditionalFormatting sqref="O20">
    <cfRule type="containsText" dxfId="357" priority="373" operator="containsText" text="No">
      <formula>NOT(ISERROR(SEARCH("No",O20)))</formula>
    </cfRule>
    <cfRule type="containsText" dxfId="356" priority="374" operator="containsText" text="Yes">
      <formula>NOT(ISERROR(SEARCH("Yes",O20)))</formula>
    </cfRule>
  </conditionalFormatting>
  <conditionalFormatting sqref="O20">
    <cfRule type="containsText" dxfId="355" priority="372" operator="containsText" text="N/A">
      <formula>NOT(ISERROR(SEARCH("N/A",O20)))</formula>
    </cfRule>
  </conditionalFormatting>
  <conditionalFormatting sqref="O20">
    <cfRule type="containsText" dxfId="354" priority="371" operator="containsText" text="N/A">
      <formula>NOT(ISERROR(SEARCH("N/A",O20)))</formula>
    </cfRule>
  </conditionalFormatting>
  <conditionalFormatting sqref="O21">
    <cfRule type="containsText" dxfId="353" priority="369" operator="containsText" text="No">
      <formula>NOT(ISERROR(SEARCH("No",O21)))</formula>
    </cfRule>
    <cfRule type="containsText" dxfId="352" priority="370" operator="containsText" text="Yes">
      <formula>NOT(ISERROR(SEARCH("Yes",O21)))</formula>
    </cfRule>
  </conditionalFormatting>
  <conditionalFormatting sqref="O21">
    <cfRule type="containsText" dxfId="351" priority="368" operator="containsText" text="N/A">
      <formula>NOT(ISERROR(SEARCH("N/A",O21)))</formula>
    </cfRule>
  </conditionalFormatting>
  <conditionalFormatting sqref="O21">
    <cfRule type="containsText" dxfId="350" priority="367" operator="containsText" text="N/A">
      <formula>NOT(ISERROR(SEARCH("N/A",O21)))</formula>
    </cfRule>
  </conditionalFormatting>
  <conditionalFormatting sqref="O24">
    <cfRule type="containsText" dxfId="349" priority="365" operator="containsText" text="No">
      <formula>NOT(ISERROR(SEARCH("No",O24)))</formula>
    </cfRule>
    <cfRule type="containsText" dxfId="348" priority="366" operator="containsText" text="Yes">
      <formula>NOT(ISERROR(SEARCH("Yes",O24)))</formula>
    </cfRule>
  </conditionalFormatting>
  <conditionalFormatting sqref="O24">
    <cfRule type="containsText" dxfId="347" priority="364" operator="containsText" text="N/A">
      <formula>NOT(ISERROR(SEARCH("N/A",O24)))</formula>
    </cfRule>
  </conditionalFormatting>
  <conditionalFormatting sqref="O24">
    <cfRule type="containsText" dxfId="346" priority="363" operator="containsText" text="N/A">
      <formula>NOT(ISERROR(SEARCH("N/A",O24)))</formula>
    </cfRule>
  </conditionalFormatting>
  <conditionalFormatting sqref="O20">
    <cfRule type="containsText" dxfId="345" priority="361" operator="containsText" text="No">
      <formula>NOT(ISERROR(SEARCH("No",O20)))</formula>
    </cfRule>
    <cfRule type="containsText" dxfId="344" priority="362" operator="containsText" text="Yes">
      <formula>NOT(ISERROR(SEARCH("Yes",O20)))</formula>
    </cfRule>
  </conditionalFormatting>
  <conditionalFormatting sqref="O20">
    <cfRule type="containsText" dxfId="343" priority="360" operator="containsText" text="N/A">
      <formula>NOT(ISERROR(SEARCH("N/A",O20)))</formula>
    </cfRule>
  </conditionalFormatting>
  <conditionalFormatting sqref="O20">
    <cfRule type="containsText" dxfId="342" priority="359" operator="containsText" text="N/A">
      <formula>NOT(ISERROR(SEARCH("N/A",O20)))</formula>
    </cfRule>
  </conditionalFormatting>
  <conditionalFormatting sqref="O21">
    <cfRule type="containsText" dxfId="341" priority="357" operator="containsText" text="No">
      <formula>NOT(ISERROR(SEARCH("No",O21)))</formula>
    </cfRule>
    <cfRule type="containsText" dxfId="340" priority="358" operator="containsText" text="Yes">
      <formula>NOT(ISERROR(SEARCH("Yes",O21)))</formula>
    </cfRule>
  </conditionalFormatting>
  <conditionalFormatting sqref="O21">
    <cfRule type="containsText" dxfId="339" priority="356" operator="containsText" text="N/A">
      <formula>NOT(ISERROR(SEARCH("N/A",O21)))</formula>
    </cfRule>
  </conditionalFormatting>
  <conditionalFormatting sqref="O21">
    <cfRule type="containsText" dxfId="338" priority="355" operator="containsText" text="N/A">
      <formula>NOT(ISERROR(SEARCH("N/A",O21)))</formula>
    </cfRule>
  </conditionalFormatting>
  <conditionalFormatting sqref="O22">
    <cfRule type="containsText" dxfId="337" priority="353" operator="containsText" text="No">
      <formula>NOT(ISERROR(SEARCH("No",O22)))</formula>
    </cfRule>
    <cfRule type="containsText" dxfId="336" priority="354" operator="containsText" text="Yes">
      <formula>NOT(ISERROR(SEARCH("Yes",O22)))</formula>
    </cfRule>
  </conditionalFormatting>
  <conditionalFormatting sqref="O22">
    <cfRule type="containsText" dxfId="335" priority="352" operator="containsText" text="N/A">
      <formula>NOT(ISERROR(SEARCH("N/A",O22)))</formula>
    </cfRule>
  </conditionalFormatting>
  <conditionalFormatting sqref="O22">
    <cfRule type="containsText" dxfId="334" priority="351" operator="containsText" text="N/A">
      <formula>NOT(ISERROR(SEARCH("N/A",O22)))</formula>
    </cfRule>
  </conditionalFormatting>
  <conditionalFormatting sqref="O23">
    <cfRule type="containsText" dxfId="333" priority="349" operator="containsText" text="No">
      <formula>NOT(ISERROR(SEARCH("No",O23)))</formula>
    </cfRule>
    <cfRule type="containsText" dxfId="332" priority="350" operator="containsText" text="Yes">
      <formula>NOT(ISERROR(SEARCH("Yes",O23)))</formula>
    </cfRule>
  </conditionalFormatting>
  <conditionalFormatting sqref="O23">
    <cfRule type="containsText" dxfId="331" priority="348" operator="containsText" text="N/A">
      <formula>NOT(ISERROR(SEARCH("N/A",O23)))</formula>
    </cfRule>
  </conditionalFormatting>
  <conditionalFormatting sqref="O23">
    <cfRule type="containsText" dxfId="330" priority="347" operator="containsText" text="N/A">
      <formula>NOT(ISERROR(SEARCH("N/A",O23)))</formula>
    </cfRule>
  </conditionalFormatting>
  <conditionalFormatting sqref="O24">
    <cfRule type="containsText" dxfId="329" priority="345" operator="containsText" text="No">
      <formula>NOT(ISERROR(SEARCH("No",O24)))</formula>
    </cfRule>
    <cfRule type="containsText" dxfId="328" priority="346" operator="containsText" text="Yes">
      <formula>NOT(ISERROR(SEARCH("Yes",O24)))</formula>
    </cfRule>
  </conditionalFormatting>
  <conditionalFormatting sqref="O24">
    <cfRule type="containsText" dxfId="327" priority="344" operator="containsText" text="N/A">
      <formula>NOT(ISERROR(SEARCH("N/A",O24)))</formula>
    </cfRule>
  </conditionalFormatting>
  <conditionalFormatting sqref="O24">
    <cfRule type="containsText" dxfId="326" priority="343" operator="containsText" text="N/A">
      <formula>NOT(ISERROR(SEARCH("N/A",O24)))</formula>
    </cfRule>
  </conditionalFormatting>
  <conditionalFormatting sqref="O19">
    <cfRule type="containsText" dxfId="325" priority="341" operator="containsText" text="No">
      <formula>NOT(ISERROR(SEARCH("No",O19)))</formula>
    </cfRule>
    <cfRule type="containsText" dxfId="324" priority="342" operator="containsText" text="Yes">
      <formula>NOT(ISERROR(SEARCH("Yes",O19)))</formula>
    </cfRule>
  </conditionalFormatting>
  <conditionalFormatting sqref="O19">
    <cfRule type="containsText" dxfId="323" priority="340" operator="containsText" text="N/A">
      <formula>NOT(ISERROR(SEARCH("N/A",O19)))</formula>
    </cfRule>
  </conditionalFormatting>
  <conditionalFormatting sqref="O19">
    <cfRule type="containsText" dxfId="322" priority="339" operator="containsText" text="N/A">
      <formula>NOT(ISERROR(SEARCH("N/A",O19)))</formula>
    </cfRule>
  </conditionalFormatting>
  <conditionalFormatting sqref="O20">
    <cfRule type="containsText" dxfId="321" priority="337" operator="containsText" text="No">
      <formula>NOT(ISERROR(SEARCH("No",O20)))</formula>
    </cfRule>
    <cfRule type="containsText" dxfId="320" priority="338" operator="containsText" text="Yes">
      <formula>NOT(ISERROR(SEARCH("Yes",O20)))</formula>
    </cfRule>
  </conditionalFormatting>
  <conditionalFormatting sqref="O20">
    <cfRule type="containsText" dxfId="319" priority="336" operator="containsText" text="N/A">
      <formula>NOT(ISERROR(SEARCH("N/A",O20)))</formula>
    </cfRule>
  </conditionalFormatting>
  <conditionalFormatting sqref="O20">
    <cfRule type="containsText" dxfId="318" priority="335" operator="containsText" text="N/A">
      <formula>NOT(ISERROR(SEARCH("N/A",O20)))</formula>
    </cfRule>
  </conditionalFormatting>
  <conditionalFormatting sqref="O23">
    <cfRule type="containsText" dxfId="317" priority="333" operator="containsText" text="No">
      <formula>NOT(ISERROR(SEARCH("No",O23)))</formula>
    </cfRule>
    <cfRule type="containsText" dxfId="316" priority="334" operator="containsText" text="Yes">
      <formula>NOT(ISERROR(SEARCH("Yes",O23)))</formula>
    </cfRule>
  </conditionalFormatting>
  <conditionalFormatting sqref="O23">
    <cfRule type="containsText" dxfId="315" priority="332" operator="containsText" text="N/A">
      <formula>NOT(ISERROR(SEARCH("N/A",O23)))</formula>
    </cfRule>
  </conditionalFormatting>
  <conditionalFormatting sqref="O23">
    <cfRule type="containsText" dxfId="314" priority="331" operator="containsText" text="N/A">
      <formula>NOT(ISERROR(SEARCH("N/A",O23)))</formula>
    </cfRule>
  </conditionalFormatting>
  <conditionalFormatting sqref="O24">
    <cfRule type="containsText" dxfId="313" priority="329" operator="containsText" text="No">
      <formula>NOT(ISERROR(SEARCH("No",O24)))</formula>
    </cfRule>
    <cfRule type="containsText" dxfId="312" priority="330" operator="containsText" text="Yes">
      <formula>NOT(ISERROR(SEARCH("Yes",O24)))</formula>
    </cfRule>
  </conditionalFormatting>
  <conditionalFormatting sqref="O24">
    <cfRule type="containsText" dxfId="311" priority="328" operator="containsText" text="N/A">
      <formula>NOT(ISERROR(SEARCH("N/A",O24)))</formula>
    </cfRule>
  </conditionalFormatting>
  <conditionalFormatting sqref="O24">
    <cfRule type="containsText" dxfId="310" priority="327" operator="containsText" text="N/A">
      <formula>NOT(ISERROR(SEARCH("N/A",O24)))</formula>
    </cfRule>
  </conditionalFormatting>
  <conditionalFormatting sqref="O25">
    <cfRule type="containsText" dxfId="309" priority="325" operator="containsText" text="No">
      <formula>NOT(ISERROR(SEARCH("No",O25)))</formula>
    </cfRule>
    <cfRule type="containsText" dxfId="308" priority="326" operator="containsText" text="Yes">
      <formula>NOT(ISERROR(SEARCH("Yes",O25)))</formula>
    </cfRule>
  </conditionalFormatting>
  <conditionalFormatting sqref="O25">
    <cfRule type="containsText" dxfId="307" priority="324" operator="containsText" text="N/A">
      <formula>NOT(ISERROR(SEARCH("N/A",O25)))</formula>
    </cfRule>
  </conditionalFormatting>
  <conditionalFormatting sqref="O25">
    <cfRule type="containsText" dxfId="306" priority="323" operator="containsText" text="N/A">
      <formula>NOT(ISERROR(SEARCH("N/A",O25)))</formula>
    </cfRule>
  </conditionalFormatting>
  <conditionalFormatting sqref="K26:O26">
    <cfRule type="containsText" dxfId="305" priority="321" operator="containsText" text="No">
      <formula>NOT(ISERROR(SEARCH("No",K26)))</formula>
    </cfRule>
    <cfRule type="containsText" dxfId="304" priority="322" operator="containsText" text="Yes">
      <formula>NOT(ISERROR(SEARCH("Yes",K26)))</formula>
    </cfRule>
  </conditionalFormatting>
  <conditionalFormatting sqref="K26:O26">
    <cfRule type="containsText" dxfId="303" priority="320" operator="containsText" text="N/A">
      <formula>NOT(ISERROR(SEARCH("N/A",K26)))</formula>
    </cfRule>
  </conditionalFormatting>
  <conditionalFormatting sqref="K26:O26">
    <cfRule type="containsText" dxfId="302" priority="319" operator="containsText" text="N/A">
      <formula>NOT(ISERROR(SEARCH("N/A",K26)))</formula>
    </cfRule>
  </conditionalFormatting>
  <conditionalFormatting sqref="O28">
    <cfRule type="containsText" dxfId="301" priority="317" operator="containsText" text="No">
      <formula>NOT(ISERROR(SEARCH("No",O28)))</formula>
    </cfRule>
    <cfRule type="containsText" dxfId="300" priority="318" operator="containsText" text="Yes">
      <formula>NOT(ISERROR(SEARCH("Yes",O28)))</formula>
    </cfRule>
  </conditionalFormatting>
  <conditionalFormatting sqref="O28">
    <cfRule type="containsText" dxfId="299" priority="316" operator="containsText" text="N/A">
      <formula>NOT(ISERROR(SEARCH("N/A",O28)))</formula>
    </cfRule>
  </conditionalFormatting>
  <conditionalFormatting sqref="O28">
    <cfRule type="containsText" dxfId="298" priority="315" operator="containsText" text="N/A">
      <formula>NOT(ISERROR(SEARCH("N/A",O28)))</formula>
    </cfRule>
  </conditionalFormatting>
  <conditionalFormatting sqref="O29">
    <cfRule type="containsText" dxfId="297" priority="313" operator="containsText" text="No">
      <formula>NOT(ISERROR(SEARCH("No",O29)))</formula>
    </cfRule>
    <cfRule type="containsText" dxfId="296" priority="314" operator="containsText" text="Yes">
      <formula>NOT(ISERROR(SEARCH("Yes",O29)))</formula>
    </cfRule>
  </conditionalFormatting>
  <conditionalFormatting sqref="O29">
    <cfRule type="containsText" dxfId="295" priority="312" operator="containsText" text="N/A">
      <formula>NOT(ISERROR(SEARCH("N/A",O29)))</formula>
    </cfRule>
  </conditionalFormatting>
  <conditionalFormatting sqref="O29">
    <cfRule type="containsText" dxfId="294" priority="311" operator="containsText" text="N/A">
      <formula>NOT(ISERROR(SEARCH("N/A",O29)))</formula>
    </cfRule>
  </conditionalFormatting>
  <conditionalFormatting sqref="O19">
    <cfRule type="containsText" dxfId="293" priority="309" operator="containsText" text="No">
      <formula>NOT(ISERROR(SEARCH("No",O19)))</formula>
    </cfRule>
    <cfRule type="containsText" dxfId="292" priority="310" operator="containsText" text="Yes">
      <formula>NOT(ISERROR(SEARCH("Yes",O19)))</formula>
    </cfRule>
  </conditionalFormatting>
  <conditionalFormatting sqref="O19">
    <cfRule type="containsText" dxfId="291" priority="308" operator="containsText" text="N/A">
      <formula>NOT(ISERROR(SEARCH("N/A",O19)))</formula>
    </cfRule>
  </conditionalFormatting>
  <conditionalFormatting sqref="O19">
    <cfRule type="containsText" dxfId="290" priority="307" operator="containsText" text="N/A">
      <formula>NOT(ISERROR(SEARCH("N/A",O19)))</formula>
    </cfRule>
  </conditionalFormatting>
  <conditionalFormatting sqref="O20">
    <cfRule type="containsText" dxfId="289" priority="305" operator="containsText" text="No">
      <formula>NOT(ISERROR(SEARCH("No",O20)))</formula>
    </cfRule>
    <cfRule type="containsText" dxfId="288" priority="306" operator="containsText" text="Yes">
      <formula>NOT(ISERROR(SEARCH("Yes",O20)))</formula>
    </cfRule>
  </conditionalFormatting>
  <conditionalFormatting sqref="O20">
    <cfRule type="containsText" dxfId="287" priority="304" operator="containsText" text="N/A">
      <formula>NOT(ISERROR(SEARCH("N/A",O20)))</formula>
    </cfRule>
  </conditionalFormatting>
  <conditionalFormatting sqref="O20">
    <cfRule type="containsText" dxfId="286" priority="303" operator="containsText" text="N/A">
      <formula>NOT(ISERROR(SEARCH("N/A",O20)))</formula>
    </cfRule>
  </conditionalFormatting>
  <conditionalFormatting sqref="O21">
    <cfRule type="containsText" dxfId="285" priority="301" operator="containsText" text="No">
      <formula>NOT(ISERROR(SEARCH("No",O21)))</formula>
    </cfRule>
    <cfRule type="containsText" dxfId="284" priority="302" operator="containsText" text="Yes">
      <formula>NOT(ISERROR(SEARCH("Yes",O21)))</formula>
    </cfRule>
  </conditionalFormatting>
  <conditionalFormatting sqref="O21">
    <cfRule type="containsText" dxfId="283" priority="300" operator="containsText" text="N/A">
      <formula>NOT(ISERROR(SEARCH("N/A",O21)))</formula>
    </cfRule>
  </conditionalFormatting>
  <conditionalFormatting sqref="O21">
    <cfRule type="containsText" dxfId="282" priority="299" operator="containsText" text="N/A">
      <formula>NOT(ISERROR(SEARCH("N/A",O21)))</formula>
    </cfRule>
  </conditionalFormatting>
  <conditionalFormatting sqref="O22">
    <cfRule type="containsText" dxfId="281" priority="297" operator="containsText" text="No">
      <formula>NOT(ISERROR(SEARCH("No",O22)))</formula>
    </cfRule>
    <cfRule type="containsText" dxfId="280" priority="298" operator="containsText" text="Yes">
      <formula>NOT(ISERROR(SEARCH("Yes",O22)))</formula>
    </cfRule>
  </conditionalFormatting>
  <conditionalFormatting sqref="O22">
    <cfRule type="containsText" dxfId="279" priority="296" operator="containsText" text="N/A">
      <formula>NOT(ISERROR(SEARCH("N/A",O22)))</formula>
    </cfRule>
  </conditionalFormatting>
  <conditionalFormatting sqref="O22">
    <cfRule type="containsText" dxfId="278" priority="295" operator="containsText" text="N/A">
      <formula>NOT(ISERROR(SEARCH("N/A",O22)))</formula>
    </cfRule>
  </conditionalFormatting>
  <conditionalFormatting sqref="O23">
    <cfRule type="containsText" dxfId="277" priority="293" operator="containsText" text="No">
      <formula>NOT(ISERROR(SEARCH("No",O23)))</formula>
    </cfRule>
    <cfRule type="containsText" dxfId="276" priority="294" operator="containsText" text="Yes">
      <formula>NOT(ISERROR(SEARCH("Yes",O23)))</formula>
    </cfRule>
  </conditionalFormatting>
  <conditionalFormatting sqref="O23">
    <cfRule type="containsText" dxfId="275" priority="292" operator="containsText" text="N/A">
      <formula>NOT(ISERROR(SEARCH("N/A",O23)))</formula>
    </cfRule>
  </conditionalFormatting>
  <conditionalFormatting sqref="O23">
    <cfRule type="containsText" dxfId="274" priority="291" operator="containsText" text="N/A">
      <formula>NOT(ISERROR(SEARCH("N/A",O23)))</formula>
    </cfRule>
  </conditionalFormatting>
  <conditionalFormatting sqref="O27">
    <cfRule type="containsText" dxfId="273" priority="289" operator="containsText" text="No">
      <formula>NOT(ISERROR(SEARCH("No",O27)))</formula>
    </cfRule>
    <cfRule type="containsText" dxfId="272" priority="290" operator="containsText" text="Yes">
      <formula>NOT(ISERROR(SEARCH("Yes",O27)))</formula>
    </cfRule>
  </conditionalFormatting>
  <conditionalFormatting sqref="O27">
    <cfRule type="containsText" dxfId="271" priority="288" operator="containsText" text="N/A">
      <formula>NOT(ISERROR(SEARCH("N/A",O27)))</formula>
    </cfRule>
  </conditionalFormatting>
  <conditionalFormatting sqref="O27">
    <cfRule type="containsText" dxfId="270" priority="287" operator="containsText" text="N/A">
      <formula>NOT(ISERROR(SEARCH("N/A",O27)))</formula>
    </cfRule>
  </conditionalFormatting>
  <conditionalFormatting sqref="O19">
    <cfRule type="containsText" dxfId="269" priority="285" operator="containsText" text="No">
      <formula>NOT(ISERROR(SEARCH("No",O19)))</formula>
    </cfRule>
    <cfRule type="containsText" dxfId="268" priority="286" operator="containsText" text="Yes">
      <formula>NOT(ISERROR(SEARCH("Yes",O19)))</formula>
    </cfRule>
  </conditionalFormatting>
  <conditionalFormatting sqref="O19">
    <cfRule type="containsText" dxfId="267" priority="284" operator="containsText" text="N/A">
      <formula>NOT(ISERROR(SEARCH("N/A",O19)))</formula>
    </cfRule>
  </conditionalFormatting>
  <conditionalFormatting sqref="O19">
    <cfRule type="containsText" dxfId="266" priority="283" operator="containsText" text="N/A">
      <formula>NOT(ISERROR(SEARCH("N/A",O19)))</formula>
    </cfRule>
  </conditionalFormatting>
  <conditionalFormatting sqref="O20">
    <cfRule type="containsText" dxfId="265" priority="281" operator="containsText" text="No">
      <formula>NOT(ISERROR(SEARCH("No",O20)))</formula>
    </cfRule>
    <cfRule type="containsText" dxfId="264" priority="282" operator="containsText" text="Yes">
      <formula>NOT(ISERROR(SEARCH("Yes",O20)))</formula>
    </cfRule>
  </conditionalFormatting>
  <conditionalFormatting sqref="O20">
    <cfRule type="containsText" dxfId="263" priority="280" operator="containsText" text="N/A">
      <formula>NOT(ISERROR(SEARCH("N/A",O20)))</formula>
    </cfRule>
  </conditionalFormatting>
  <conditionalFormatting sqref="O20">
    <cfRule type="containsText" dxfId="262" priority="279" operator="containsText" text="N/A">
      <formula>NOT(ISERROR(SEARCH("N/A",O20)))</formula>
    </cfRule>
  </conditionalFormatting>
  <conditionalFormatting sqref="O21">
    <cfRule type="containsText" dxfId="261" priority="277" operator="containsText" text="No">
      <formula>NOT(ISERROR(SEARCH("No",O21)))</formula>
    </cfRule>
    <cfRule type="containsText" dxfId="260" priority="278" operator="containsText" text="Yes">
      <formula>NOT(ISERROR(SEARCH("Yes",O21)))</formula>
    </cfRule>
  </conditionalFormatting>
  <conditionalFormatting sqref="O21">
    <cfRule type="containsText" dxfId="259" priority="276" operator="containsText" text="N/A">
      <formula>NOT(ISERROR(SEARCH("N/A",O21)))</formula>
    </cfRule>
  </conditionalFormatting>
  <conditionalFormatting sqref="O21">
    <cfRule type="containsText" dxfId="258" priority="275" operator="containsText" text="N/A">
      <formula>NOT(ISERROR(SEARCH("N/A",O21)))</formula>
    </cfRule>
  </conditionalFormatting>
  <conditionalFormatting sqref="O24">
    <cfRule type="containsText" dxfId="257" priority="273" operator="containsText" text="No">
      <formula>NOT(ISERROR(SEARCH("No",O24)))</formula>
    </cfRule>
    <cfRule type="containsText" dxfId="256" priority="274" operator="containsText" text="Yes">
      <formula>NOT(ISERROR(SEARCH("Yes",O24)))</formula>
    </cfRule>
  </conditionalFormatting>
  <conditionalFormatting sqref="O24">
    <cfRule type="containsText" dxfId="255" priority="272" operator="containsText" text="N/A">
      <formula>NOT(ISERROR(SEARCH("N/A",O24)))</formula>
    </cfRule>
  </conditionalFormatting>
  <conditionalFormatting sqref="O24">
    <cfRule type="containsText" dxfId="254" priority="271" operator="containsText" text="N/A">
      <formula>NOT(ISERROR(SEARCH("N/A",O24)))</formula>
    </cfRule>
  </conditionalFormatting>
  <conditionalFormatting sqref="O20">
    <cfRule type="containsText" dxfId="253" priority="269" operator="containsText" text="No">
      <formula>NOT(ISERROR(SEARCH("No",O20)))</formula>
    </cfRule>
    <cfRule type="containsText" dxfId="252" priority="270" operator="containsText" text="Yes">
      <formula>NOT(ISERROR(SEARCH("Yes",O20)))</formula>
    </cfRule>
  </conditionalFormatting>
  <conditionalFormatting sqref="O20">
    <cfRule type="containsText" dxfId="251" priority="268" operator="containsText" text="N/A">
      <formula>NOT(ISERROR(SEARCH("N/A",O20)))</formula>
    </cfRule>
  </conditionalFormatting>
  <conditionalFormatting sqref="O20">
    <cfRule type="containsText" dxfId="250" priority="267" operator="containsText" text="N/A">
      <formula>NOT(ISERROR(SEARCH("N/A",O20)))</formula>
    </cfRule>
  </conditionalFormatting>
  <conditionalFormatting sqref="O21">
    <cfRule type="containsText" dxfId="249" priority="265" operator="containsText" text="No">
      <formula>NOT(ISERROR(SEARCH("No",O21)))</formula>
    </cfRule>
    <cfRule type="containsText" dxfId="248" priority="266" operator="containsText" text="Yes">
      <formula>NOT(ISERROR(SEARCH("Yes",O21)))</formula>
    </cfRule>
  </conditionalFormatting>
  <conditionalFormatting sqref="O21">
    <cfRule type="containsText" dxfId="247" priority="264" operator="containsText" text="N/A">
      <formula>NOT(ISERROR(SEARCH("N/A",O21)))</formula>
    </cfRule>
  </conditionalFormatting>
  <conditionalFormatting sqref="O21">
    <cfRule type="containsText" dxfId="246" priority="263" operator="containsText" text="N/A">
      <formula>NOT(ISERROR(SEARCH("N/A",O21)))</formula>
    </cfRule>
  </conditionalFormatting>
  <conditionalFormatting sqref="O22">
    <cfRule type="containsText" dxfId="245" priority="261" operator="containsText" text="No">
      <formula>NOT(ISERROR(SEARCH("No",O22)))</formula>
    </cfRule>
    <cfRule type="containsText" dxfId="244" priority="262" operator="containsText" text="Yes">
      <formula>NOT(ISERROR(SEARCH("Yes",O22)))</formula>
    </cfRule>
  </conditionalFormatting>
  <conditionalFormatting sqref="O22">
    <cfRule type="containsText" dxfId="243" priority="260" operator="containsText" text="N/A">
      <formula>NOT(ISERROR(SEARCH("N/A",O22)))</formula>
    </cfRule>
  </conditionalFormatting>
  <conditionalFormatting sqref="O22">
    <cfRule type="containsText" dxfId="242" priority="259" operator="containsText" text="N/A">
      <formula>NOT(ISERROR(SEARCH("N/A",O22)))</formula>
    </cfRule>
  </conditionalFormatting>
  <conditionalFormatting sqref="O23">
    <cfRule type="containsText" dxfId="241" priority="257" operator="containsText" text="No">
      <formula>NOT(ISERROR(SEARCH("No",O23)))</formula>
    </cfRule>
    <cfRule type="containsText" dxfId="240" priority="258" operator="containsText" text="Yes">
      <formula>NOT(ISERROR(SEARCH("Yes",O23)))</formula>
    </cfRule>
  </conditionalFormatting>
  <conditionalFormatting sqref="O23">
    <cfRule type="containsText" dxfId="239" priority="256" operator="containsText" text="N/A">
      <formula>NOT(ISERROR(SEARCH("N/A",O23)))</formula>
    </cfRule>
  </conditionalFormatting>
  <conditionalFormatting sqref="O23">
    <cfRule type="containsText" dxfId="238" priority="255" operator="containsText" text="N/A">
      <formula>NOT(ISERROR(SEARCH("N/A",O23)))</formula>
    </cfRule>
  </conditionalFormatting>
  <conditionalFormatting sqref="O24">
    <cfRule type="containsText" dxfId="237" priority="253" operator="containsText" text="No">
      <formula>NOT(ISERROR(SEARCH("No",O24)))</formula>
    </cfRule>
    <cfRule type="containsText" dxfId="236" priority="254" operator="containsText" text="Yes">
      <formula>NOT(ISERROR(SEARCH("Yes",O24)))</formula>
    </cfRule>
  </conditionalFormatting>
  <conditionalFormatting sqref="O24">
    <cfRule type="containsText" dxfId="235" priority="252" operator="containsText" text="N/A">
      <formula>NOT(ISERROR(SEARCH("N/A",O24)))</formula>
    </cfRule>
  </conditionalFormatting>
  <conditionalFormatting sqref="O24">
    <cfRule type="containsText" dxfId="234" priority="251" operator="containsText" text="N/A">
      <formula>NOT(ISERROR(SEARCH("N/A",O24)))</formula>
    </cfRule>
  </conditionalFormatting>
  <conditionalFormatting sqref="O21">
    <cfRule type="containsText" dxfId="233" priority="249" operator="containsText" text="No">
      <formula>NOT(ISERROR(SEARCH("No",O21)))</formula>
    </cfRule>
    <cfRule type="containsText" dxfId="232" priority="250" operator="containsText" text="Yes">
      <formula>NOT(ISERROR(SEARCH("Yes",O21)))</formula>
    </cfRule>
  </conditionalFormatting>
  <conditionalFormatting sqref="O21">
    <cfRule type="containsText" dxfId="231" priority="248" operator="containsText" text="N/A">
      <formula>NOT(ISERROR(SEARCH("N/A",O21)))</formula>
    </cfRule>
  </conditionalFormatting>
  <conditionalFormatting sqref="O21">
    <cfRule type="containsText" dxfId="230" priority="247" operator="containsText" text="N/A">
      <formula>NOT(ISERROR(SEARCH("N/A",O21)))</formula>
    </cfRule>
  </conditionalFormatting>
  <conditionalFormatting sqref="O24">
    <cfRule type="containsText" dxfId="229" priority="245" operator="containsText" text="No">
      <formula>NOT(ISERROR(SEARCH("No",O24)))</formula>
    </cfRule>
    <cfRule type="containsText" dxfId="228" priority="246" operator="containsText" text="Yes">
      <formula>NOT(ISERROR(SEARCH("Yes",O24)))</formula>
    </cfRule>
  </conditionalFormatting>
  <conditionalFormatting sqref="O24">
    <cfRule type="containsText" dxfId="227" priority="244" operator="containsText" text="N/A">
      <formula>NOT(ISERROR(SEARCH("N/A",O24)))</formula>
    </cfRule>
  </conditionalFormatting>
  <conditionalFormatting sqref="O24">
    <cfRule type="containsText" dxfId="226" priority="243" operator="containsText" text="N/A">
      <formula>NOT(ISERROR(SEARCH("N/A",O24)))</formula>
    </cfRule>
  </conditionalFormatting>
  <conditionalFormatting sqref="O25">
    <cfRule type="containsText" dxfId="225" priority="241" operator="containsText" text="No">
      <formula>NOT(ISERROR(SEARCH("No",O25)))</formula>
    </cfRule>
    <cfRule type="containsText" dxfId="224" priority="242" operator="containsText" text="Yes">
      <formula>NOT(ISERROR(SEARCH("Yes",O25)))</formula>
    </cfRule>
  </conditionalFormatting>
  <conditionalFormatting sqref="O25">
    <cfRule type="containsText" dxfId="223" priority="240" operator="containsText" text="N/A">
      <formula>NOT(ISERROR(SEARCH("N/A",O25)))</formula>
    </cfRule>
  </conditionalFormatting>
  <conditionalFormatting sqref="O25">
    <cfRule type="containsText" dxfId="222" priority="239" operator="containsText" text="N/A">
      <formula>NOT(ISERROR(SEARCH("N/A",O25)))</formula>
    </cfRule>
  </conditionalFormatting>
  <conditionalFormatting sqref="O21">
    <cfRule type="containsText" dxfId="221" priority="237" operator="containsText" text="No">
      <formula>NOT(ISERROR(SEARCH("No",O21)))</formula>
    </cfRule>
    <cfRule type="containsText" dxfId="220" priority="238" operator="containsText" text="Yes">
      <formula>NOT(ISERROR(SEARCH("Yes",O21)))</formula>
    </cfRule>
  </conditionalFormatting>
  <conditionalFormatting sqref="O21">
    <cfRule type="containsText" dxfId="219" priority="236" operator="containsText" text="N/A">
      <formula>NOT(ISERROR(SEARCH("N/A",O21)))</formula>
    </cfRule>
  </conditionalFormatting>
  <conditionalFormatting sqref="O21">
    <cfRule type="containsText" dxfId="218" priority="235" operator="containsText" text="N/A">
      <formula>NOT(ISERROR(SEARCH("N/A",O21)))</formula>
    </cfRule>
  </conditionalFormatting>
  <conditionalFormatting sqref="O22">
    <cfRule type="containsText" dxfId="217" priority="233" operator="containsText" text="No">
      <formula>NOT(ISERROR(SEARCH("No",O22)))</formula>
    </cfRule>
    <cfRule type="containsText" dxfId="216" priority="234" operator="containsText" text="Yes">
      <formula>NOT(ISERROR(SEARCH("Yes",O22)))</formula>
    </cfRule>
  </conditionalFormatting>
  <conditionalFormatting sqref="O22">
    <cfRule type="containsText" dxfId="215" priority="232" operator="containsText" text="N/A">
      <formula>NOT(ISERROR(SEARCH("N/A",O22)))</formula>
    </cfRule>
  </conditionalFormatting>
  <conditionalFormatting sqref="O22">
    <cfRule type="containsText" dxfId="214" priority="231" operator="containsText" text="N/A">
      <formula>NOT(ISERROR(SEARCH("N/A",O22)))</formula>
    </cfRule>
  </conditionalFormatting>
  <conditionalFormatting sqref="O23">
    <cfRule type="containsText" dxfId="213" priority="229" operator="containsText" text="No">
      <formula>NOT(ISERROR(SEARCH("No",O23)))</formula>
    </cfRule>
    <cfRule type="containsText" dxfId="212" priority="230" operator="containsText" text="Yes">
      <formula>NOT(ISERROR(SEARCH("Yes",O23)))</formula>
    </cfRule>
  </conditionalFormatting>
  <conditionalFormatting sqref="O23">
    <cfRule type="containsText" dxfId="211" priority="228" operator="containsText" text="N/A">
      <formula>NOT(ISERROR(SEARCH("N/A",O23)))</formula>
    </cfRule>
  </conditionalFormatting>
  <conditionalFormatting sqref="O23">
    <cfRule type="containsText" dxfId="210" priority="227" operator="containsText" text="N/A">
      <formula>NOT(ISERROR(SEARCH("N/A",O23)))</formula>
    </cfRule>
  </conditionalFormatting>
  <conditionalFormatting sqref="O24">
    <cfRule type="containsText" dxfId="209" priority="225" operator="containsText" text="No">
      <formula>NOT(ISERROR(SEARCH("No",O24)))</formula>
    </cfRule>
    <cfRule type="containsText" dxfId="208" priority="226" operator="containsText" text="Yes">
      <formula>NOT(ISERROR(SEARCH("Yes",O24)))</formula>
    </cfRule>
  </conditionalFormatting>
  <conditionalFormatting sqref="O24">
    <cfRule type="containsText" dxfId="207" priority="224" operator="containsText" text="N/A">
      <formula>NOT(ISERROR(SEARCH("N/A",O24)))</formula>
    </cfRule>
  </conditionalFormatting>
  <conditionalFormatting sqref="O24">
    <cfRule type="containsText" dxfId="206" priority="223" operator="containsText" text="N/A">
      <formula>NOT(ISERROR(SEARCH("N/A",O24)))</formula>
    </cfRule>
  </conditionalFormatting>
  <conditionalFormatting sqref="O21">
    <cfRule type="containsText" dxfId="205" priority="221" operator="containsText" text="No">
      <formula>NOT(ISERROR(SEARCH("No",O21)))</formula>
    </cfRule>
    <cfRule type="containsText" dxfId="204" priority="222" operator="containsText" text="Yes">
      <formula>NOT(ISERROR(SEARCH("Yes",O21)))</formula>
    </cfRule>
  </conditionalFormatting>
  <conditionalFormatting sqref="O21">
    <cfRule type="containsText" dxfId="203" priority="220" operator="containsText" text="N/A">
      <formula>NOT(ISERROR(SEARCH("N/A",O21)))</formula>
    </cfRule>
  </conditionalFormatting>
  <conditionalFormatting sqref="O21">
    <cfRule type="containsText" dxfId="202" priority="219" operator="containsText" text="N/A">
      <formula>NOT(ISERROR(SEARCH("N/A",O21)))</formula>
    </cfRule>
  </conditionalFormatting>
  <conditionalFormatting sqref="O22">
    <cfRule type="containsText" dxfId="201" priority="217" operator="containsText" text="No">
      <formula>NOT(ISERROR(SEARCH("No",O22)))</formula>
    </cfRule>
    <cfRule type="containsText" dxfId="200" priority="218" operator="containsText" text="Yes">
      <formula>NOT(ISERROR(SEARCH("Yes",O22)))</formula>
    </cfRule>
  </conditionalFormatting>
  <conditionalFormatting sqref="O22">
    <cfRule type="containsText" dxfId="199" priority="216" operator="containsText" text="N/A">
      <formula>NOT(ISERROR(SEARCH("N/A",O22)))</formula>
    </cfRule>
  </conditionalFormatting>
  <conditionalFormatting sqref="O22">
    <cfRule type="containsText" dxfId="198" priority="215" operator="containsText" text="N/A">
      <formula>NOT(ISERROR(SEARCH("N/A",O22)))</formula>
    </cfRule>
  </conditionalFormatting>
  <conditionalFormatting sqref="O25">
    <cfRule type="containsText" dxfId="197" priority="213" operator="containsText" text="No">
      <formula>NOT(ISERROR(SEARCH("No",O25)))</formula>
    </cfRule>
    <cfRule type="containsText" dxfId="196" priority="214" operator="containsText" text="Yes">
      <formula>NOT(ISERROR(SEARCH("Yes",O25)))</formula>
    </cfRule>
  </conditionalFormatting>
  <conditionalFormatting sqref="O25">
    <cfRule type="containsText" dxfId="195" priority="212" operator="containsText" text="N/A">
      <formula>NOT(ISERROR(SEARCH("N/A",O25)))</formula>
    </cfRule>
  </conditionalFormatting>
  <conditionalFormatting sqref="O25">
    <cfRule type="containsText" dxfId="194" priority="211" operator="containsText" text="N/A">
      <formula>NOT(ISERROR(SEARCH("N/A",O25)))</formula>
    </cfRule>
  </conditionalFormatting>
  <conditionalFormatting sqref="O21">
    <cfRule type="containsText" dxfId="193" priority="209" operator="containsText" text="No">
      <formula>NOT(ISERROR(SEARCH("No",O21)))</formula>
    </cfRule>
    <cfRule type="containsText" dxfId="192" priority="210" operator="containsText" text="Yes">
      <formula>NOT(ISERROR(SEARCH("Yes",O21)))</formula>
    </cfRule>
  </conditionalFormatting>
  <conditionalFormatting sqref="O21">
    <cfRule type="containsText" dxfId="191" priority="208" operator="containsText" text="N/A">
      <formula>NOT(ISERROR(SEARCH("N/A",O21)))</formula>
    </cfRule>
  </conditionalFormatting>
  <conditionalFormatting sqref="O21">
    <cfRule type="containsText" dxfId="190" priority="207" operator="containsText" text="N/A">
      <formula>NOT(ISERROR(SEARCH("N/A",O21)))</formula>
    </cfRule>
  </conditionalFormatting>
  <conditionalFormatting sqref="O22">
    <cfRule type="containsText" dxfId="189" priority="205" operator="containsText" text="No">
      <formula>NOT(ISERROR(SEARCH("No",O22)))</formula>
    </cfRule>
    <cfRule type="containsText" dxfId="188" priority="206" operator="containsText" text="Yes">
      <formula>NOT(ISERROR(SEARCH("Yes",O22)))</formula>
    </cfRule>
  </conditionalFormatting>
  <conditionalFormatting sqref="O22">
    <cfRule type="containsText" dxfId="187" priority="204" operator="containsText" text="N/A">
      <formula>NOT(ISERROR(SEARCH("N/A",O22)))</formula>
    </cfRule>
  </conditionalFormatting>
  <conditionalFormatting sqref="O22">
    <cfRule type="containsText" dxfId="186" priority="203" operator="containsText" text="N/A">
      <formula>NOT(ISERROR(SEARCH("N/A",O22)))</formula>
    </cfRule>
  </conditionalFormatting>
  <conditionalFormatting sqref="O23">
    <cfRule type="containsText" dxfId="185" priority="201" operator="containsText" text="No">
      <formula>NOT(ISERROR(SEARCH("No",O23)))</formula>
    </cfRule>
    <cfRule type="containsText" dxfId="184" priority="202" operator="containsText" text="Yes">
      <formula>NOT(ISERROR(SEARCH("Yes",O23)))</formula>
    </cfRule>
  </conditionalFormatting>
  <conditionalFormatting sqref="O23">
    <cfRule type="containsText" dxfId="183" priority="200" operator="containsText" text="N/A">
      <formula>NOT(ISERROR(SEARCH("N/A",O23)))</formula>
    </cfRule>
  </conditionalFormatting>
  <conditionalFormatting sqref="O23">
    <cfRule type="containsText" dxfId="182" priority="199" operator="containsText" text="N/A">
      <formula>NOT(ISERROR(SEARCH("N/A",O23)))</formula>
    </cfRule>
  </conditionalFormatting>
  <conditionalFormatting sqref="O24">
    <cfRule type="containsText" dxfId="181" priority="197" operator="containsText" text="No">
      <formula>NOT(ISERROR(SEARCH("No",O24)))</formula>
    </cfRule>
    <cfRule type="containsText" dxfId="180" priority="198" operator="containsText" text="Yes">
      <formula>NOT(ISERROR(SEARCH("Yes",O24)))</formula>
    </cfRule>
  </conditionalFormatting>
  <conditionalFormatting sqref="O24">
    <cfRule type="containsText" dxfId="179" priority="196" operator="containsText" text="N/A">
      <formula>NOT(ISERROR(SEARCH("N/A",O24)))</formula>
    </cfRule>
  </conditionalFormatting>
  <conditionalFormatting sqref="O24">
    <cfRule type="containsText" dxfId="178" priority="195" operator="containsText" text="N/A">
      <formula>NOT(ISERROR(SEARCH("N/A",O24)))</formula>
    </cfRule>
  </conditionalFormatting>
  <conditionalFormatting sqref="O25">
    <cfRule type="containsText" dxfId="177" priority="193" operator="containsText" text="No">
      <formula>NOT(ISERROR(SEARCH("No",O25)))</formula>
    </cfRule>
    <cfRule type="containsText" dxfId="176" priority="194" operator="containsText" text="Yes">
      <formula>NOT(ISERROR(SEARCH("Yes",O25)))</formula>
    </cfRule>
  </conditionalFormatting>
  <conditionalFormatting sqref="O25">
    <cfRule type="containsText" dxfId="175" priority="192" operator="containsText" text="N/A">
      <formula>NOT(ISERROR(SEARCH("N/A",O25)))</formula>
    </cfRule>
  </conditionalFormatting>
  <conditionalFormatting sqref="O25">
    <cfRule type="containsText" dxfId="174" priority="191" operator="containsText" text="N/A">
      <formula>NOT(ISERROR(SEARCH("N/A",O25)))</formula>
    </cfRule>
  </conditionalFormatting>
  <conditionalFormatting sqref="O12">
    <cfRule type="containsText" dxfId="173" priority="189" operator="containsText" text="No">
      <formula>NOT(ISERROR(SEARCH("No",O12)))</formula>
    </cfRule>
    <cfRule type="containsText" dxfId="172" priority="190" operator="containsText" text="Yes">
      <formula>NOT(ISERROR(SEARCH("Yes",O12)))</formula>
    </cfRule>
  </conditionalFormatting>
  <conditionalFormatting sqref="O12">
    <cfRule type="containsText" dxfId="171" priority="188" operator="containsText" text="N/A">
      <formula>NOT(ISERROR(SEARCH("N/A",O12)))</formula>
    </cfRule>
  </conditionalFormatting>
  <conditionalFormatting sqref="O12">
    <cfRule type="containsText" dxfId="170" priority="187" operator="containsText" text="N/A">
      <formula>NOT(ISERROR(SEARCH("N/A",O12)))</formula>
    </cfRule>
  </conditionalFormatting>
  <conditionalFormatting sqref="O15">
    <cfRule type="containsText" dxfId="169" priority="185" operator="containsText" text="No">
      <formula>NOT(ISERROR(SEARCH("No",O15)))</formula>
    </cfRule>
    <cfRule type="containsText" dxfId="168" priority="186" operator="containsText" text="Yes">
      <formula>NOT(ISERROR(SEARCH("Yes",O15)))</formula>
    </cfRule>
  </conditionalFormatting>
  <conditionalFormatting sqref="O15">
    <cfRule type="containsText" dxfId="167" priority="184" operator="containsText" text="N/A">
      <formula>NOT(ISERROR(SEARCH("N/A",O15)))</formula>
    </cfRule>
  </conditionalFormatting>
  <conditionalFormatting sqref="O15">
    <cfRule type="containsText" dxfId="166" priority="183" operator="containsText" text="N/A">
      <formula>NOT(ISERROR(SEARCH("N/A",O15)))</formula>
    </cfRule>
  </conditionalFormatting>
  <conditionalFormatting sqref="O16">
    <cfRule type="containsText" dxfId="165" priority="181" operator="containsText" text="No">
      <formula>NOT(ISERROR(SEARCH("No",O16)))</formula>
    </cfRule>
    <cfRule type="containsText" dxfId="164" priority="182" operator="containsText" text="Yes">
      <formula>NOT(ISERROR(SEARCH("Yes",O16)))</formula>
    </cfRule>
  </conditionalFormatting>
  <conditionalFormatting sqref="O16">
    <cfRule type="containsText" dxfId="163" priority="180" operator="containsText" text="N/A">
      <formula>NOT(ISERROR(SEARCH("N/A",O16)))</formula>
    </cfRule>
  </conditionalFormatting>
  <conditionalFormatting sqref="O16">
    <cfRule type="containsText" dxfId="162" priority="179" operator="containsText" text="N/A">
      <formula>NOT(ISERROR(SEARCH("N/A",O16)))</formula>
    </cfRule>
  </conditionalFormatting>
  <conditionalFormatting sqref="O17">
    <cfRule type="containsText" dxfId="161" priority="177" operator="containsText" text="No">
      <formula>NOT(ISERROR(SEARCH("No",O17)))</formula>
    </cfRule>
    <cfRule type="containsText" dxfId="160" priority="178" operator="containsText" text="Yes">
      <formula>NOT(ISERROR(SEARCH("Yes",O17)))</formula>
    </cfRule>
  </conditionalFormatting>
  <conditionalFormatting sqref="O17">
    <cfRule type="containsText" dxfId="159" priority="176" operator="containsText" text="N/A">
      <formula>NOT(ISERROR(SEARCH("N/A",O17)))</formula>
    </cfRule>
  </conditionalFormatting>
  <conditionalFormatting sqref="O17">
    <cfRule type="containsText" dxfId="158" priority="175" operator="containsText" text="N/A">
      <formula>NOT(ISERROR(SEARCH("N/A",O17)))</formula>
    </cfRule>
  </conditionalFormatting>
  <conditionalFormatting sqref="O13">
    <cfRule type="containsText" dxfId="157" priority="173" operator="containsText" text="No">
      <formula>NOT(ISERROR(SEARCH("No",O13)))</formula>
    </cfRule>
    <cfRule type="containsText" dxfId="156" priority="174" operator="containsText" text="Yes">
      <formula>NOT(ISERROR(SEARCH("Yes",O13)))</formula>
    </cfRule>
  </conditionalFormatting>
  <conditionalFormatting sqref="O13">
    <cfRule type="containsText" dxfId="155" priority="172" operator="containsText" text="N/A">
      <formula>NOT(ISERROR(SEARCH("N/A",O13)))</formula>
    </cfRule>
  </conditionalFormatting>
  <conditionalFormatting sqref="O13">
    <cfRule type="containsText" dxfId="154" priority="171" operator="containsText" text="N/A">
      <formula>NOT(ISERROR(SEARCH("N/A",O13)))</formula>
    </cfRule>
  </conditionalFormatting>
  <conditionalFormatting sqref="O14">
    <cfRule type="containsText" dxfId="153" priority="169" operator="containsText" text="No">
      <formula>NOT(ISERROR(SEARCH("No",O14)))</formula>
    </cfRule>
    <cfRule type="containsText" dxfId="152" priority="170" operator="containsText" text="Yes">
      <formula>NOT(ISERROR(SEARCH("Yes",O14)))</formula>
    </cfRule>
  </conditionalFormatting>
  <conditionalFormatting sqref="O14">
    <cfRule type="containsText" dxfId="151" priority="168" operator="containsText" text="N/A">
      <formula>NOT(ISERROR(SEARCH("N/A",O14)))</formula>
    </cfRule>
  </conditionalFormatting>
  <conditionalFormatting sqref="O14">
    <cfRule type="containsText" dxfId="150" priority="167" operator="containsText" text="N/A">
      <formula>NOT(ISERROR(SEARCH("N/A",O14)))</formula>
    </cfRule>
  </conditionalFormatting>
  <conditionalFormatting sqref="O15">
    <cfRule type="containsText" dxfId="149" priority="165" operator="containsText" text="No">
      <formula>NOT(ISERROR(SEARCH("No",O15)))</formula>
    </cfRule>
    <cfRule type="containsText" dxfId="148" priority="166" operator="containsText" text="Yes">
      <formula>NOT(ISERROR(SEARCH("Yes",O15)))</formula>
    </cfRule>
  </conditionalFormatting>
  <conditionalFormatting sqref="O15">
    <cfRule type="containsText" dxfId="147" priority="164" operator="containsText" text="N/A">
      <formula>NOT(ISERROR(SEARCH("N/A",O15)))</formula>
    </cfRule>
  </conditionalFormatting>
  <conditionalFormatting sqref="O15">
    <cfRule type="containsText" dxfId="146" priority="163" operator="containsText" text="N/A">
      <formula>NOT(ISERROR(SEARCH("N/A",O15)))</formula>
    </cfRule>
  </conditionalFormatting>
  <conditionalFormatting sqref="O16">
    <cfRule type="containsText" dxfId="145" priority="161" operator="containsText" text="No">
      <formula>NOT(ISERROR(SEARCH("No",O16)))</formula>
    </cfRule>
    <cfRule type="containsText" dxfId="144" priority="162" operator="containsText" text="Yes">
      <formula>NOT(ISERROR(SEARCH("Yes",O16)))</formula>
    </cfRule>
  </conditionalFormatting>
  <conditionalFormatting sqref="O16">
    <cfRule type="containsText" dxfId="143" priority="160" operator="containsText" text="N/A">
      <formula>NOT(ISERROR(SEARCH("N/A",O16)))</formula>
    </cfRule>
  </conditionalFormatting>
  <conditionalFormatting sqref="O16">
    <cfRule type="containsText" dxfId="142" priority="159" operator="containsText" text="N/A">
      <formula>NOT(ISERROR(SEARCH("N/A",O16)))</formula>
    </cfRule>
  </conditionalFormatting>
  <conditionalFormatting sqref="O17">
    <cfRule type="containsText" dxfId="141" priority="157" operator="containsText" text="No">
      <formula>NOT(ISERROR(SEARCH("No",O17)))</formula>
    </cfRule>
    <cfRule type="containsText" dxfId="140" priority="158" operator="containsText" text="Yes">
      <formula>NOT(ISERROR(SEARCH("Yes",O17)))</formula>
    </cfRule>
  </conditionalFormatting>
  <conditionalFormatting sqref="O17">
    <cfRule type="containsText" dxfId="139" priority="156" operator="containsText" text="N/A">
      <formula>NOT(ISERROR(SEARCH("N/A",O17)))</formula>
    </cfRule>
  </conditionalFormatting>
  <conditionalFormatting sqref="O17">
    <cfRule type="containsText" dxfId="138" priority="155" operator="containsText" text="N/A">
      <formula>NOT(ISERROR(SEARCH("N/A",O17)))</formula>
    </cfRule>
  </conditionalFormatting>
  <conditionalFormatting sqref="V4">
    <cfRule type="containsText" dxfId="137" priority="137" operator="containsText" text="No">
      <formula>NOT(ISERROR(SEARCH("No",V4)))</formula>
    </cfRule>
    <cfRule type="containsText" dxfId="136" priority="138" operator="containsText" text="Yes">
      <formula>NOT(ISERROR(SEARCH("Yes",V4)))</formula>
    </cfRule>
  </conditionalFormatting>
  <conditionalFormatting sqref="V4">
    <cfRule type="containsText" dxfId="135" priority="136" operator="containsText" text="N/A">
      <formula>NOT(ISERROR(SEARCH("N/A",V4)))</formula>
    </cfRule>
  </conditionalFormatting>
  <conditionalFormatting sqref="V4">
    <cfRule type="containsText" dxfId="134" priority="135" operator="containsText" text="N/A">
      <formula>NOT(ISERROR(SEARCH("N/A",V4)))</formula>
    </cfRule>
  </conditionalFormatting>
  <conditionalFormatting sqref="V5">
    <cfRule type="containsText" dxfId="133" priority="133" operator="containsText" text="No">
      <formula>NOT(ISERROR(SEARCH("No",V5)))</formula>
    </cfRule>
    <cfRule type="containsText" dxfId="132" priority="134" operator="containsText" text="Yes">
      <formula>NOT(ISERROR(SEARCH("Yes",V5)))</formula>
    </cfRule>
  </conditionalFormatting>
  <conditionalFormatting sqref="V5">
    <cfRule type="containsText" dxfId="131" priority="132" operator="containsText" text="N/A">
      <formula>NOT(ISERROR(SEARCH("N/A",V5)))</formula>
    </cfRule>
  </conditionalFormatting>
  <conditionalFormatting sqref="V5">
    <cfRule type="containsText" dxfId="130" priority="131" operator="containsText" text="N/A">
      <formula>NOT(ISERROR(SEARCH("N/A",V5)))</formula>
    </cfRule>
  </conditionalFormatting>
  <conditionalFormatting sqref="V6">
    <cfRule type="containsText" dxfId="129" priority="129" operator="containsText" text="No">
      <formula>NOT(ISERROR(SEARCH("No",V6)))</formula>
    </cfRule>
    <cfRule type="containsText" dxfId="128" priority="130" operator="containsText" text="Yes">
      <formula>NOT(ISERROR(SEARCH("Yes",V6)))</formula>
    </cfRule>
  </conditionalFormatting>
  <conditionalFormatting sqref="V6">
    <cfRule type="containsText" dxfId="127" priority="128" operator="containsText" text="N/A">
      <formula>NOT(ISERROR(SEARCH("N/A",V6)))</formula>
    </cfRule>
  </conditionalFormatting>
  <conditionalFormatting sqref="V6">
    <cfRule type="containsText" dxfId="126" priority="127" operator="containsText" text="N/A">
      <formula>NOT(ISERROR(SEARCH("N/A",V6)))</formula>
    </cfRule>
  </conditionalFormatting>
  <conditionalFormatting sqref="V7">
    <cfRule type="containsText" dxfId="125" priority="125" operator="containsText" text="No">
      <formula>NOT(ISERROR(SEARCH("No",V7)))</formula>
    </cfRule>
    <cfRule type="containsText" dxfId="124" priority="126" operator="containsText" text="Yes">
      <formula>NOT(ISERROR(SEARCH("Yes",V7)))</formula>
    </cfRule>
  </conditionalFormatting>
  <conditionalFormatting sqref="V7">
    <cfRule type="containsText" dxfId="123" priority="124" operator="containsText" text="N/A">
      <formula>NOT(ISERROR(SEARCH("N/A",V7)))</formula>
    </cfRule>
  </conditionalFormatting>
  <conditionalFormatting sqref="V7">
    <cfRule type="containsText" dxfId="122" priority="123" operator="containsText" text="N/A">
      <formula>NOT(ISERROR(SEARCH("N/A",V7)))</formula>
    </cfRule>
  </conditionalFormatting>
  <conditionalFormatting sqref="V8">
    <cfRule type="containsText" dxfId="121" priority="121" operator="containsText" text="No">
      <formula>NOT(ISERROR(SEARCH("No",V8)))</formula>
    </cfRule>
    <cfRule type="containsText" dxfId="120" priority="122" operator="containsText" text="Yes">
      <formula>NOT(ISERROR(SEARCH("Yes",V8)))</formula>
    </cfRule>
  </conditionalFormatting>
  <conditionalFormatting sqref="V8">
    <cfRule type="containsText" dxfId="119" priority="120" operator="containsText" text="N/A">
      <formula>NOT(ISERROR(SEARCH("N/A",V8)))</formula>
    </cfRule>
  </conditionalFormatting>
  <conditionalFormatting sqref="V8">
    <cfRule type="containsText" dxfId="118" priority="119" operator="containsText" text="N/A">
      <formula>NOT(ISERROR(SEARCH("N/A",V8)))</formula>
    </cfRule>
  </conditionalFormatting>
  <conditionalFormatting sqref="V9">
    <cfRule type="containsText" dxfId="117" priority="117" operator="containsText" text="No">
      <formula>NOT(ISERROR(SEARCH("No",V9)))</formula>
    </cfRule>
    <cfRule type="containsText" dxfId="116" priority="118" operator="containsText" text="Yes">
      <formula>NOT(ISERROR(SEARCH("Yes",V9)))</formula>
    </cfRule>
  </conditionalFormatting>
  <conditionalFormatting sqref="V9">
    <cfRule type="containsText" dxfId="115" priority="116" operator="containsText" text="N/A">
      <formula>NOT(ISERROR(SEARCH("N/A",V9)))</formula>
    </cfRule>
  </conditionalFormatting>
  <conditionalFormatting sqref="V9">
    <cfRule type="containsText" dxfId="114" priority="115" operator="containsText" text="N/A">
      <formula>NOT(ISERROR(SEARCH("N/A",V9)))</formula>
    </cfRule>
  </conditionalFormatting>
  <conditionalFormatting sqref="V10">
    <cfRule type="containsText" dxfId="113" priority="113" operator="containsText" text="No">
      <formula>NOT(ISERROR(SEARCH("No",V10)))</formula>
    </cfRule>
    <cfRule type="containsText" dxfId="112" priority="114" operator="containsText" text="Yes">
      <formula>NOT(ISERROR(SEARCH("Yes",V10)))</formula>
    </cfRule>
  </conditionalFormatting>
  <conditionalFormatting sqref="V10">
    <cfRule type="containsText" dxfId="111" priority="112" operator="containsText" text="N/A">
      <formula>NOT(ISERROR(SEARCH("N/A",V10)))</formula>
    </cfRule>
  </conditionalFormatting>
  <conditionalFormatting sqref="V10">
    <cfRule type="containsText" dxfId="110" priority="111" operator="containsText" text="N/A">
      <formula>NOT(ISERROR(SEARCH("N/A",V10)))</formula>
    </cfRule>
  </conditionalFormatting>
  <conditionalFormatting sqref="V11">
    <cfRule type="containsText" dxfId="109" priority="109" operator="containsText" text="No">
      <formula>NOT(ISERROR(SEARCH("No",V11)))</formula>
    </cfRule>
    <cfRule type="containsText" dxfId="108" priority="110" operator="containsText" text="Yes">
      <formula>NOT(ISERROR(SEARCH("Yes",V11)))</formula>
    </cfRule>
  </conditionalFormatting>
  <conditionalFormatting sqref="V11">
    <cfRule type="containsText" dxfId="107" priority="108" operator="containsText" text="N/A">
      <formula>NOT(ISERROR(SEARCH("N/A",V11)))</formula>
    </cfRule>
  </conditionalFormatting>
  <conditionalFormatting sqref="V11">
    <cfRule type="containsText" dxfId="106" priority="107" operator="containsText" text="N/A">
      <formula>NOT(ISERROR(SEARCH("N/A",V11)))</formula>
    </cfRule>
  </conditionalFormatting>
  <conditionalFormatting sqref="V12">
    <cfRule type="containsText" dxfId="105" priority="105" operator="containsText" text="No">
      <formula>NOT(ISERROR(SEARCH("No",V12)))</formula>
    </cfRule>
    <cfRule type="containsText" dxfId="104" priority="106" operator="containsText" text="Yes">
      <formula>NOT(ISERROR(SEARCH("Yes",V12)))</formula>
    </cfRule>
  </conditionalFormatting>
  <conditionalFormatting sqref="V12">
    <cfRule type="containsText" dxfId="103" priority="104" operator="containsText" text="N/A">
      <formula>NOT(ISERROR(SEARCH("N/A",V12)))</formula>
    </cfRule>
  </conditionalFormatting>
  <conditionalFormatting sqref="V12">
    <cfRule type="containsText" dxfId="102" priority="103" operator="containsText" text="N/A">
      <formula>NOT(ISERROR(SEARCH("N/A",V12)))</formula>
    </cfRule>
  </conditionalFormatting>
  <conditionalFormatting sqref="V13">
    <cfRule type="containsText" dxfId="101" priority="101" operator="containsText" text="No">
      <formula>NOT(ISERROR(SEARCH("No",V13)))</formula>
    </cfRule>
    <cfRule type="containsText" dxfId="100" priority="102" operator="containsText" text="Yes">
      <formula>NOT(ISERROR(SEARCH("Yes",V13)))</formula>
    </cfRule>
  </conditionalFormatting>
  <conditionalFormatting sqref="V13">
    <cfRule type="containsText" dxfId="99" priority="100" operator="containsText" text="N/A">
      <formula>NOT(ISERROR(SEARCH("N/A",V13)))</formula>
    </cfRule>
  </conditionalFormatting>
  <conditionalFormatting sqref="V13">
    <cfRule type="containsText" dxfId="98" priority="99" operator="containsText" text="N/A">
      <formula>NOT(ISERROR(SEARCH("N/A",V13)))</formula>
    </cfRule>
  </conditionalFormatting>
  <conditionalFormatting sqref="V14">
    <cfRule type="containsText" dxfId="97" priority="97" operator="containsText" text="No">
      <formula>NOT(ISERROR(SEARCH("No",V14)))</formula>
    </cfRule>
    <cfRule type="containsText" dxfId="96" priority="98" operator="containsText" text="Yes">
      <formula>NOT(ISERROR(SEARCH("Yes",V14)))</formula>
    </cfRule>
  </conditionalFormatting>
  <conditionalFormatting sqref="V14">
    <cfRule type="containsText" dxfId="95" priority="96" operator="containsText" text="N/A">
      <formula>NOT(ISERROR(SEARCH("N/A",V14)))</formula>
    </cfRule>
  </conditionalFormatting>
  <conditionalFormatting sqref="V14">
    <cfRule type="containsText" dxfId="94" priority="95" operator="containsText" text="N/A">
      <formula>NOT(ISERROR(SEARCH("N/A",V14)))</formula>
    </cfRule>
  </conditionalFormatting>
  <conditionalFormatting sqref="V15">
    <cfRule type="containsText" dxfId="93" priority="93" operator="containsText" text="No">
      <formula>NOT(ISERROR(SEARCH("No",V15)))</formula>
    </cfRule>
    <cfRule type="containsText" dxfId="92" priority="94" operator="containsText" text="Yes">
      <formula>NOT(ISERROR(SEARCH("Yes",V15)))</formula>
    </cfRule>
  </conditionalFormatting>
  <conditionalFormatting sqref="V15">
    <cfRule type="containsText" dxfId="91" priority="92" operator="containsText" text="N/A">
      <formula>NOT(ISERROR(SEARCH("N/A",V15)))</formula>
    </cfRule>
  </conditionalFormatting>
  <conditionalFormatting sqref="V15">
    <cfRule type="containsText" dxfId="90" priority="91" operator="containsText" text="N/A">
      <formula>NOT(ISERROR(SEARCH("N/A",V15)))</formula>
    </cfRule>
  </conditionalFormatting>
  <conditionalFormatting sqref="V16">
    <cfRule type="containsText" dxfId="89" priority="89" operator="containsText" text="No">
      <formula>NOT(ISERROR(SEARCH("No",V16)))</formula>
    </cfRule>
    <cfRule type="containsText" dxfId="88" priority="90" operator="containsText" text="Yes">
      <formula>NOT(ISERROR(SEARCH("Yes",V16)))</formula>
    </cfRule>
  </conditionalFormatting>
  <conditionalFormatting sqref="V16">
    <cfRule type="containsText" dxfId="87" priority="88" operator="containsText" text="N/A">
      <formula>NOT(ISERROR(SEARCH("N/A",V16)))</formula>
    </cfRule>
  </conditionalFormatting>
  <conditionalFormatting sqref="V16">
    <cfRule type="containsText" dxfId="86" priority="87" operator="containsText" text="N/A">
      <formula>NOT(ISERROR(SEARCH("N/A",V16)))</formula>
    </cfRule>
  </conditionalFormatting>
  <conditionalFormatting sqref="V17">
    <cfRule type="containsText" dxfId="85" priority="85" operator="containsText" text="No">
      <formula>NOT(ISERROR(SEARCH("No",V17)))</formula>
    </cfRule>
    <cfRule type="containsText" dxfId="84" priority="86" operator="containsText" text="Yes">
      <formula>NOT(ISERROR(SEARCH("Yes",V17)))</formula>
    </cfRule>
  </conditionalFormatting>
  <conditionalFormatting sqref="V17">
    <cfRule type="containsText" dxfId="83" priority="84" operator="containsText" text="N/A">
      <formula>NOT(ISERROR(SEARCH("N/A",V17)))</formula>
    </cfRule>
  </conditionalFormatting>
  <conditionalFormatting sqref="V17">
    <cfRule type="containsText" dxfId="82" priority="83" operator="containsText" text="N/A">
      <formula>NOT(ISERROR(SEARCH("N/A",V17)))</formula>
    </cfRule>
  </conditionalFormatting>
  <conditionalFormatting sqref="V18">
    <cfRule type="containsText" dxfId="81" priority="81" operator="containsText" text="No">
      <formula>NOT(ISERROR(SEARCH("No",V18)))</formula>
    </cfRule>
    <cfRule type="containsText" dxfId="80" priority="82" operator="containsText" text="Yes">
      <formula>NOT(ISERROR(SEARCH("Yes",V18)))</formula>
    </cfRule>
  </conditionalFormatting>
  <conditionalFormatting sqref="V18">
    <cfRule type="containsText" dxfId="79" priority="80" operator="containsText" text="N/A">
      <formula>NOT(ISERROR(SEARCH("N/A",V18)))</formula>
    </cfRule>
  </conditionalFormatting>
  <conditionalFormatting sqref="V18">
    <cfRule type="containsText" dxfId="78" priority="79" operator="containsText" text="N/A">
      <formula>NOT(ISERROR(SEARCH("N/A",V18)))</formula>
    </cfRule>
  </conditionalFormatting>
  <conditionalFormatting sqref="V19">
    <cfRule type="containsText" dxfId="77" priority="77" operator="containsText" text="No">
      <formula>NOT(ISERROR(SEARCH("No",V19)))</formula>
    </cfRule>
    <cfRule type="containsText" dxfId="76" priority="78" operator="containsText" text="Yes">
      <formula>NOT(ISERROR(SEARCH("Yes",V19)))</formula>
    </cfRule>
  </conditionalFormatting>
  <conditionalFormatting sqref="V19">
    <cfRule type="containsText" dxfId="75" priority="76" operator="containsText" text="N/A">
      <formula>NOT(ISERROR(SEARCH("N/A",V19)))</formula>
    </cfRule>
  </conditionalFormatting>
  <conditionalFormatting sqref="V19">
    <cfRule type="containsText" dxfId="74" priority="75" operator="containsText" text="N/A">
      <formula>NOT(ISERROR(SEARCH("N/A",V19)))</formula>
    </cfRule>
  </conditionalFormatting>
  <conditionalFormatting sqref="V20">
    <cfRule type="containsText" dxfId="73" priority="73" operator="containsText" text="No">
      <formula>NOT(ISERROR(SEARCH("No",V20)))</formula>
    </cfRule>
    <cfRule type="containsText" dxfId="72" priority="74" operator="containsText" text="Yes">
      <formula>NOT(ISERROR(SEARCH("Yes",V20)))</formula>
    </cfRule>
  </conditionalFormatting>
  <conditionalFormatting sqref="V20">
    <cfRule type="containsText" dxfId="71" priority="72" operator="containsText" text="N/A">
      <formula>NOT(ISERROR(SEARCH("N/A",V20)))</formula>
    </cfRule>
  </conditionalFormatting>
  <conditionalFormatting sqref="V20">
    <cfRule type="containsText" dxfId="70" priority="71" operator="containsText" text="N/A">
      <formula>NOT(ISERROR(SEARCH("N/A",V20)))</formula>
    </cfRule>
  </conditionalFormatting>
  <conditionalFormatting sqref="V21">
    <cfRule type="containsText" dxfId="69" priority="69" operator="containsText" text="No">
      <formula>NOT(ISERROR(SEARCH("No",V21)))</formula>
    </cfRule>
    <cfRule type="containsText" dxfId="68" priority="70" operator="containsText" text="Yes">
      <formula>NOT(ISERROR(SEARCH("Yes",V21)))</formula>
    </cfRule>
  </conditionalFormatting>
  <conditionalFormatting sqref="V21">
    <cfRule type="containsText" dxfId="67" priority="68" operator="containsText" text="N/A">
      <formula>NOT(ISERROR(SEARCH("N/A",V21)))</formula>
    </cfRule>
  </conditionalFormatting>
  <conditionalFormatting sqref="V21">
    <cfRule type="containsText" dxfId="66" priority="67" operator="containsText" text="N/A">
      <formula>NOT(ISERROR(SEARCH("N/A",V21)))</formula>
    </cfRule>
  </conditionalFormatting>
  <conditionalFormatting sqref="V22">
    <cfRule type="containsText" dxfId="65" priority="65" operator="containsText" text="No">
      <formula>NOT(ISERROR(SEARCH("No",V22)))</formula>
    </cfRule>
    <cfRule type="containsText" dxfId="64" priority="66" operator="containsText" text="Yes">
      <formula>NOT(ISERROR(SEARCH("Yes",V22)))</formula>
    </cfRule>
  </conditionalFormatting>
  <conditionalFormatting sqref="V22">
    <cfRule type="containsText" dxfId="63" priority="64" operator="containsText" text="N/A">
      <formula>NOT(ISERROR(SEARCH("N/A",V22)))</formula>
    </cfRule>
  </conditionalFormatting>
  <conditionalFormatting sqref="V22">
    <cfRule type="containsText" dxfId="62" priority="63" operator="containsText" text="N/A">
      <formula>NOT(ISERROR(SEARCH("N/A",V22)))</formula>
    </cfRule>
  </conditionalFormatting>
  <conditionalFormatting sqref="V23">
    <cfRule type="containsText" dxfId="61" priority="61" operator="containsText" text="No">
      <formula>NOT(ISERROR(SEARCH("No",V23)))</formula>
    </cfRule>
    <cfRule type="containsText" dxfId="60" priority="62" operator="containsText" text="Yes">
      <formula>NOT(ISERROR(SEARCH("Yes",V23)))</formula>
    </cfRule>
  </conditionalFormatting>
  <conditionalFormatting sqref="V23">
    <cfRule type="containsText" dxfId="59" priority="60" operator="containsText" text="N/A">
      <formula>NOT(ISERROR(SEARCH("N/A",V23)))</formula>
    </cfRule>
  </conditionalFormatting>
  <conditionalFormatting sqref="V23">
    <cfRule type="containsText" dxfId="58" priority="59" operator="containsText" text="N/A">
      <formula>NOT(ISERROR(SEARCH("N/A",V23)))</formula>
    </cfRule>
  </conditionalFormatting>
  <conditionalFormatting sqref="V24">
    <cfRule type="containsText" dxfId="57" priority="57" operator="containsText" text="No">
      <formula>NOT(ISERROR(SEARCH("No",V24)))</formula>
    </cfRule>
    <cfRule type="containsText" dxfId="56" priority="58" operator="containsText" text="Yes">
      <formula>NOT(ISERROR(SEARCH("Yes",V24)))</formula>
    </cfRule>
  </conditionalFormatting>
  <conditionalFormatting sqref="V24">
    <cfRule type="containsText" dxfId="55" priority="56" operator="containsText" text="N/A">
      <formula>NOT(ISERROR(SEARCH("N/A",V24)))</formula>
    </cfRule>
  </conditionalFormatting>
  <conditionalFormatting sqref="V24">
    <cfRule type="containsText" dxfId="54" priority="55" operator="containsText" text="N/A">
      <formula>NOT(ISERROR(SEARCH("N/A",V24)))</formula>
    </cfRule>
  </conditionalFormatting>
  <conditionalFormatting sqref="V25">
    <cfRule type="containsText" dxfId="53" priority="53" operator="containsText" text="No">
      <formula>NOT(ISERROR(SEARCH("No",V25)))</formula>
    </cfRule>
    <cfRule type="containsText" dxfId="52" priority="54" operator="containsText" text="Yes">
      <formula>NOT(ISERROR(SEARCH("Yes",V25)))</formula>
    </cfRule>
  </conditionalFormatting>
  <conditionalFormatting sqref="V25">
    <cfRule type="containsText" dxfId="51" priority="52" operator="containsText" text="N/A">
      <formula>NOT(ISERROR(SEARCH("N/A",V25)))</formula>
    </cfRule>
  </conditionalFormatting>
  <conditionalFormatting sqref="V25">
    <cfRule type="containsText" dxfId="50" priority="51" operator="containsText" text="N/A">
      <formula>NOT(ISERROR(SEARCH("N/A",V25)))</formula>
    </cfRule>
  </conditionalFormatting>
  <conditionalFormatting sqref="V26">
    <cfRule type="containsText" dxfId="49" priority="49" operator="containsText" text="No">
      <formula>NOT(ISERROR(SEARCH("No",V26)))</formula>
    </cfRule>
    <cfRule type="containsText" dxfId="48" priority="50" operator="containsText" text="Yes">
      <formula>NOT(ISERROR(SEARCH("Yes",V26)))</formula>
    </cfRule>
  </conditionalFormatting>
  <conditionalFormatting sqref="V26">
    <cfRule type="containsText" dxfId="47" priority="48" operator="containsText" text="N/A">
      <formula>NOT(ISERROR(SEARCH("N/A",V26)))</formula>
    </cfRule>
  </conditionalFormatting>
  <conditionalFormatting sqref="V26">
    <cfRule type="containsText" dxfId="46" priority="47" operator="containsText" text="N/A">
      <formula>NOT(ISERROR(SEARCH("N/A",V26)))</formula>
    </cfRule>
  </conditionalFormatting>
  <conditionalFormatting sqref="V27">
    <cfRule type="containsText" dxfId="45" priority="45" operator="containsText" text="No">
      <formula>NOT(ISERROR(SEARCH("No",V27)))</formula>
    </cfRule>
    <cfRule type="containsText" dxfId="44" priority="46" operator="containsText" text="Yes">
      <formula>NOT(ISERROR(SEARCH("Yes",V27)))</formula>
    </cfRule>
  </conditionalFormatting>
  <conditionalFormatting sqref="V27">
    <cfRule type="containsText" dxfId="43" priority="44" operator="containsText" text="N/A">
      <formula>NOT(ISERROR(SEARCH("N/A",V27)))</formula>
    </cfRule>
  </conditionalFormatting>
  <conditionalFormatting sqref="V27">
    <cfRule type="containsText" dxfId="42" priority="43" operator="containsText" text="N/A">
      <formula>NOT(ISERROR(SEARCH("N/A",V27)))</formula>
    </cfRule>
  </conditionalFormatting>
  <conditionalFormatting sqref="V28">
    <cfRule type="containsText" dxfId="41" priority="41" operator="containsText" text="No">
      <formula>NOT(ISERROR(SEARCH("No",V28)))</formula>
    </cfRule>
    <cfRule type="containsText" dxfId="40" priority="42" operator="containsText" text="Yes">
      <formula>NOT(ISERROR(SEARCH("Yes",V28)))</formula>
    </cfRule>
  </conditionalFormatting>
  <conditionalFormatting sqref="V28">
    <cfRule type="containsText" dxfId="39" priority="40" operator="containsText" text="N/A">
      <formula>NOT(ISERROR(SEARCH("N/A",V28)))</formula>
    </cfRule>
  </conditionalFormatting>
  <conditionalFormatting sqref="V28">
    <cfRule type="containsText" dxfId="38" priority="39" operator="containsText" text="N/A">
      <formula>NOT(ISERROR(SEARCH("N/A",V28)))</formula>
    </cfRule>
  </conditionalFormatting>
  <conditionalFormatting sqref="V29">
    <cfRule type="containsText" dxfId="37" priority="37" operator="containsText" text="No">
      <formula>NOT(ISERROR(SEARCH("No",V29)))</formula>
    </cfRule>
    <cfRule type="containsText" dxfId="36" priority="38" operator="containsText" text="Yes">
      <formula>NOT(ISERROR(SEARCH("Yes",V29)))</formula>
    </cfRule>
  </conditionalFormatting>
  <conditionalFormatting sqref="V29">
    <cfRule type="containsText" dxfId="35" priority="36" operator="containsText" text="N/A">
      <formula>NOT(ISERROR(SEARCH("N/A",V29)))</formula>
    </cfRule>
  </conditionalFormatting>
  <conditionalFormatting sqref="V29">
    <cfRule type="containsText" dxfId="34" priority="35" operator="containsText" text="N/A">
      <formula>NOT(ISERROR(SEARCH("N/A",V29)))</formula>
    </cfRule>
  </conditionalFormatting>
  <conditionalFormatting sqref="AD4">
    <cfRule type="containsText" dxfId="33" priority="33" operator="containsText" text="No">
      <formula>NOT(ISERROR(SEARCH("No",AD4)))</formula>
    </cfRule>
    <cfRule type="containsText" dxfId="32" priority="34" operator="containsText" text="Yes">
      <formula>NOT(ISERROR(SEARCH("Yes",AD4)))</formula>
    </cfRule>
  </conditionalFormatting>
  <conditionalFormatting sqref="AD4">
    <cfRule type="containsText" dxfId="31" priority="32" operator="containsText" text="N/A">
      <formula>NOT(ISERROR(SEARCH("N/A",AD4)))</formula>
    </cfRule>
  </conditionalFormatting>
  <conditionalFormatting sqref="AD4">
    <cfRule type="containsText" dxfId="30" priority="31" operator="containsText" text="N/A">
      <formula>NOT(ISERROR(SEARCH("N/A",AD4)))</formula>
    </cfRule>
  </conditionalFormatting>
  <conditionalFormatting sqref="AD5">
    <cfRule type="containsText" dxfId="29" priority="29" operator="containsText" text="No">
      <formula>NOT(ISERROR(SEARCH("No",AD5)))</formula>
    </cfRule>
    <cfRule type="containsText" dxfId="28" priority="30" operator="containsText" text="Yes">
      <formula>NOT(ISERROR(SEARCH("Yes",AD5)))</formula>
    </cfRule>
  </conditionalFormatting>
  <conditionalFormatting sqref="AD5">
    <cfRule type="containsText" dxfId="27" priority="28" operator="containsText" text="N/A">
      <formula>NOT(ISERROR(SEARCH("N/A",AD5)))</formula>
    </cfRule>
  </conditionalFormatting>
  <conditionalFormatting sqref="AD5">
    <cfRule type="containsText" dxfId="26" priority="27" operator="containsText" text="N/A">
      <formula>NOT(ISERROR(SEARCH("N/A",AD5)))</formula>
    </cfRule>
  </conditionalFormatting>
  <conditionalFormatting sqref="AD6">
    <cfRule type="containsText" dxfId="25" priority="25" operator="containsText" text="No">
      <formula>NOT(ISERROR(SEARCH("No",AD6)))</formula>
    </cfRule>
    <cfRule type="containsText" dxfId="24" priority="26" operator="containsText" text="Yes">
      <formula>NOT(ISERROR(SEARCH("Yes",AD6)))</formula>
    </cfRule>
  </conditionalFormatting>
  <conditionalFormatting sqref="AD6">
    <cfRule type="containsText" dxfId="23" priority="24" operator="containsText" text="N/A">
      <formula>NOT(ISERROR(SEARCH("N/A",AD6)))</formula>
    </cfRule>
  </conditionalFormatting>
  <conditionalFormatting sqref="AD6">
    <cfRule type="containsText" dxfId="22" priority="23" operator="containsText" text="N/A">
      <formula>NOT(ISERROR(SEARCH("N/A",AD6)))</formula>
    </cfRule>
  </conditionalFormatting>
  <conditionalFormatting sqref="AD7">
    <cfRule type="containsText" dxfId="21" priority="21" operator="containsText" text="No">
      <formula>NOT(ISERROR(SEARCH("No",AD7)))</formula>
    </cfRule>
    <cfRule type="containsText" dxfId="20" priority="22" operator="containsText" text="Yes">
      <formula>NOT(ISERROR(SEARCH("Yes",AD7)))</formula>
    </cfRule>
  </conditionalFormatting>
  <conditionalFormatting sqref="AD7">
    <cfRule type="containsText" dxfId="19" priority="20" operator="containsText" text="N/A">
      <formula>NOT(ISERROR(SEARCH("N/A",AD7)))</formula>
    </cfRule>
  </conditionalFormatting>
  <conditionalFormatting sqref="AD7">
    <cfRule type="containsText" dxfId="18" priority="19" operator="containsText" text="N/A">
      <formula>NOT(ISERROR(SEARCH("N/A",AD7)))</formula>
    </cfRule>
  </conditionalFormatting>
  <conditionalFormatting sqref="AD8">
    <cfRule type="containsText" dxfId="17" priority="17" operator="containsText" text="No">
      <formula>NOT(ISERROR(SEARCH("No",AD8)))</formula>
    </cfRule>
    <cfRule type="containsText" dxfId="16" priority="18" operator="containsText" text="Yes">
      <formula>NOT(ISERROR(SEARCH("Yes",AD8)))</formula>
    </cfRule>
  </conditionalFormatting>
  <conditionalFormatting sqref="AD8">
    <cfRule type="containsText" dxfId="15" priority="16" operator="containsText" text="N/A">
      <formula>NOT(ISERROR(SEARCH("N/A",AD8)))</formula>
    </cfRule>
  </conditionalFormatting>
  <conditionalFormatting sqref="AD8">
    <cfRule type="containsText" dxfId="14" priority="15" operator="containsText" text="N/A">
      <formula>NOT(ISERROR(SEARCH("N/A",AD8)))</formula>
    </cfRule>
  </conditionalFormatting>
  <conditionalFormatting sqref="AD9">
    <cfRule type="containsText" dxfId="13" priority="13" operator="containsText" text="No">
      <formula>NOT(ISERROR(SEARCH("No",AD9)))</formula>
    </cfRule>
    <cfRule type="containsText" dxfId="12" priority="14" operator="containsText" text="Yes">
      <formula>NOT(ISERROR(SEARCH("Yes",AD9)))</formula>
    </cfRule>
  </conditionalFormatting>
  <conditionalFormatting sqref="AD9">
    <cfRule type="containsText" dxfId="11" priority="12" operator="containsText" text="N/A">
      <formula>NOT(ISERROR(SEARCH("N/A",AD9)))</formula>
    </cfRule>
  </conditionalFormatting>
  <conditionalFormatting sqref="AD9">
    <cfRule type="containsText" dxfId="10" priority="11" operator="containsText" text="N/A">
      <formula>NOT(ISERROR(SEARCH("N/A",AD9)))</formula>
    </cfRule>
  </conditionalFormatting>
  <conditionalFormatting sqref="AD11">
    <cfRule type="containsText" dxfId="9" priority="9" operator="containsText" text="No">
      <formula>NOT(ISERROR(SEARCH("No",AD11)))</formula>
    </cfRule>
    <cfRule type="containsText" dxfId="8" priority="10" operator="containsText" text="Yes">
      <formula>NOT(ISERROR(SEARCH("Yes",AD11)))</formula>
    </cfRule>
  </conditionalFormatting>
  <conditionalFormatting sqref="AD11">
    <cfRule type="containsText" dxfId="7" priority="8" operator="containsText" text="N/A">
      <formula>NOT(ISERROR(SEARCH("N/A",AD11)))</formula>
    </cfRule>
  </conditionalFormatting>
  <conditionalFormatting sqref="AD11">
    <cfRule type="containsText" dxfId="6" priority="7" operator="containsText" text="N/A">
      <formula>NOT(ISERROR(SEARCH("N/A",AD11)))</formula>
    </cfRule>
  </conditionalFormatting>
  <conditionalFormatting sqref="AD10">
    <cfRule type="containsText" dxfId="5" priority="5" operator="containsText" text="No">
      <formula>NOT(ISERROR(SEARCH("No",AD10)))</formula>
    </cfRule>
    <cfRule type="containsText" dxfId="4" priority="6" operator="containsText" text="Yes">
      <formula>NOT(ISERROR(SEARCH("Yes",AD10)))</formula>
    </cfRule>
  </conditionalFormatting>
  <conditionalFormatting sqref="AD10">
    <cfRule type="containsText" dxfId="3" priority="4" operator="containsText" text="N/A">
      <formula>NOT(ISERROR(SEARCH("N/A",AD10)))</formula>
    </cfRule>
  </conditionalFormatting>
  <conditionalFormatting sqref="AD10">
    <cfRule type="containsText" dxfId="2" priority="3" operator="containsText" text="N/A">
      <formula>NOT(ISERROR(SEARCH("N/A",AD10)))</formula>
    </cfRule>
  </conditionalFormatting>
  <conditionalFormatting sqref="X15:AD16">
    <cfRule type="containsText" dxfId="1" priority="1" operator="containsText" text="No">
      <formula>NOT(ISERROR(SEARCH("No",X15)))</formula>
    </cfRule>
    <cfRule type="containsText" dxfId="0" priority="2" operator="containsText" text="Yes">
      <formula>NOT(ISERROR(SEARCH("Yes",X15)))</formula>
    </cfRule>
  </conditionalFormatting>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2289" r:id="rId4" name="Button 1">
              <controlPr defaultSize="0" print="0" autoFill="0" autoPict="0" macro="[0]!PrintSummaryPagetoPDF">
                <anchor moveWithCells="1" sizeWithCells="1">
                  <from>
                    <xdr:col>22</xdr:col>
                    <xdr:colOff>523875</xdr:colOff>
                    <xdr:row>17</xdr:row>
                    <xdr:rowOff>0</xdr:rowOff>
                  </from>
                  <to>
                    <xdr:col>29</xdr:col>
                    <xdr:colOff>523875</xdr:colOff>
                    <xdr:row>20</xdr:row>
                    <xdr:rowOff>219075</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006F51"/>
  </sheetPr>
  <dimension ref="A1:CR1226"/>
  <sheetViews>
    <sheetView showGridLines="0" showRowColHeaders="0" zoomScale="90" zoomScaleNormal="90" workbookViewId="0">
      <selection activeCell="K53" sqref="K53"/>
    </sheetView>
  </sheetViews>
  <sheetFormatPr defaultColWidth="9" defaultRowHeight="12"/>
  <cols>
    <col min="1" max="1" width="2.33203125" style="1" customWidth="1"/>
    <col min="2" max="2" width="13" customWidth="1"/>
    <col min="4" max="4" width="10" customWidth="1"/>
    <col min="5" max="5" width="10.83203125" customWidth="1"/>
    <col min="7" max="7" width="9.33203125" customWidth="1"/>
    <col min="11" max="11" width="13" customWidth="1"/>
    <col min="12" max="12" width="2.33203125" style="1" customWidth="1"/>
    <col min="13" max="96" width="9.33203125" style="143"/>
  </cols>
  <sheetData>
    <row r="1" spans="2:96" s="1" customFormat="1" ht="9" customHeight="1">
      <c r="M1" s="143"/>
      <c r="N1" s="143"/>
      <c r="O1" s="143"/>
      <c r="P1" s="143"/>
      <c r="Q1" s="143"/>
      <c r="R1" s="143"/>
      <c r="S1" s="143"/>
      <c r="T1" s="143"/>
      <c r="U1" s="143"/>
      <c r="V1" s="143"/>
      <c r="W1" s="143"/>
      <c r="X1" s="143"/>
      <c r="Y1" s="143"/>
      <c r="Z1" s="143"/>
      <c r="AA1" s="143"/>
      <c r="AB1" s="143"/>
      <c r="AC1" s="143"/>
      <c r="AD1" s="143"/>
      <c r="AE1" s="143"/>
      <c r="AF1" s="143"/>
      <c r="AG1" s="143"/>
      <c r="AH1" s="143"/>
      <c r="AI1" s="143"/>
      <c r="AJ1" s="143"/>
      <c r="AK1" s="143"/>
      <c r="AL1" s="143"/>
      <c r="AM1" s="143"/>
      <c r="AN1" s="143"/>
      <c r="AO1" s="143"/>
      <c r="AP1" s="143"/>
      <c r="AQ1" s="143"/>
      <c r="AR1" s="143"/>
      <c r="AS1" s="143"/>
      <c r="AT1" s="143"/>
      <c r="AU1" s="143"/>
      <c r="AV1" s="143"/>
      <c r="AW1" s="143"/>
      <c r="AX1" s="143"/>
      <c r="AY1" s="143"/>
      <c r="AZ1" s="143"/>
      <c r="BA1" s="143"/>
      <c r="BB1" s="143"/>
      <c r="BC1" s="143"/>
      <c r="BD1" s="143"/>
      <c r="BE1" s="143"/>
      <c r="BF1" s="143"/>
      <c r="BG1" s="143"/>
      <c r="BH1" s="143"/>
      <c r="BI1" s="143"/>
      <c r="BJ1" s="143"/>
      <c r="BK1" s="143"/>
      <c r="BL1" s="143"/>
      <c r="BM1" s="143"/>
      <c r="BN1" s="143"/>
      <c r="BO1" s="143"/>
      <c r="BP1" s="143"/>
      <c r="BQ1" s="143"/>
      <c r="BR1" s="143"/>
      <c r="BS1" s="143"/>
      <c r="BT1" s="143"/>
      <c r="BU1" s="143"/>
      <c r="BV1" s="143"/>
      <c r="BW1" s="143"/>
      <c r="BX1" s="143"/>
      <c r="BY1" s="143"/>
      <c r="BZ1" s="143"/>
      <c r="CA1" s="143"/>
      <c r="CB1" s="143"/>
      <c r="CC1" s="143"/>
      <c r="CD1" s="143"/>
      <c r="CE1" s="143"/>
      <c r="CF1" s="143"/>
      <c r="CG1" s="143"/>
      <c r="CH1" s="143"/>
      <c r="CI1" s="143"/>
      <c r="CJ1" s="143"/>
      <c r="CK1" s="143"/>
      <c r="CL1" s="143"/>
      <c r="CM1" s="143"/>
      <c r="CN1" s="143"/>
      <c r="CO1" s="143"/>
      <c r="CP1" s="143"/>
      <c r="CQ1" s="143"/>
      <c r="CR1" s="143"/>
    </row>
    <row r="2" spans="2:96" s="1" customFormat="1" ht="12" customHeight="1">
      <c r="B2" s="887" t="s">
        <v>546</v>
      </c>
      <c r="C2" s="887"/>
      <c r="D2" s="887"/>
      <c r="E2" s="887"/>
      <c r="F2" s="887"/>
      <c r="G2" s="887"/>
      <c r="H2" s="887"/>
      <c r="M2" s="143"/>
      <c r="N2" s="143"/>
      <c r="O2" s="143"/>
      <c r="P2" s="143"/>
      <c r="Q2" s="143"/>
      <c r="R2" s="143"/>
      <c r="S2" s="143"/>
      <c r="T2" s="143"/>
      <c r="U2" s="143"/>
      <c r="V2" s="143"/>
      <c r="W2" s="143"/>
      <c r="X2" s="143"/>
      <c r="Y2" s="143"/>
      <c r="Z2" s="143"/>
      <c r="AA2" s="143"/>
      <c r="AB2" s="143"/>
      <c r="AC2" s="143"/>
      <c r="AD2" s="143"/>
      <c r="AE2" s="143"/>
      <c r="AF2" s="143"/>
      <c r="AG2" s="143"/>
      <c r="AH2" s="143"/>
      <c r="AI2" s="143"/>
      <c r="AJ2" s="143"/>
      <c r="AK2" s="143"/>
      <c r="AL2" s="143"/>
      <c r="AM2" s="143"/>
      <c r="AN2" s="143"/>
      <c r="AO2" s="143"/>
      <c r="AP2" s="143"/>
      <c r="AQ2" s="143"/>
      <c r="AR2" s="143"/>
      <c r="AS2" s="143"/>
      <c r="AT2" s="143"/>
      <c r="AU2" s="143"/>
      <c r="AV2" s="143"/>
      <c r="AW2" s="143"/>
      <c r="AX2" s="143"/>
      <c r="AY2" s="143"/>
      <c r="AZ2" s="143"/>
      <c r="BA2" s="143"/>
      <c r="BB2" s="143"/>
      <c r="BC2" s="143"/>
      <c r="BD2" s="143"/>
      <c r="BE2" s="143"/>
      <c r="BF2" s="143"/>
      <c r="BG2" s="143"/>
      <c r="BH2" s="143"/>
      <c r="BI2" s="143"/>
      <c r="BJ2" s="143"/>
      <c r="BK2" s="143"/>
      <c r="BL2" s="143"/>
      <c r="BM2" s="143"/>
      <c r="BN2" s="143"/>
      <c r="BO2" s="143"/>
      <c r="BP2" s="143"/>
      <c r="BQ2" s="143"/>
      <c r="BR2" s="143"/>
      <c r="BS2" s="143"/>
      <c r="BT2" s="143"/>
      <c r="BU2" s="143"/>
      <c r="BV2" s="143"/>
      <c r="BW2" s="143"/>
      <c r="BX2" s="143"/>
      <c r="BY2" s="143"/>
      <c r="BZ2" s="143"/>
      <c r="CA2" s="143"/>
      <c r="CB2" s="143"/>
      <c r="CC2" s="143"/>
      <c r="CD2" s="143"/>
      <c r="CE2" s="143"/>
      <c r="CF2" s="143"/>
      <c r="CG2" s="143"/>
      <c r="CH2" s="143"/>
      <c r="CI2" s="143"/>
      <c r="CJ2" s="143"/>
      <c r="CK2" s="143"/>
      <c r="CL2" s="143"/>
      <c r="CM2" s="143"/>
      <c r="CN2" s="143"/>
      <c r="CO2" s="143"/>
      <c r="CP2" s="143"/>
      <c r="CQ2" s="143"/>
      <c r="CR2" s="143"/>
    </row>
    <row r="3" spans="2:96" ht="12" customHeight="1">
      <c r="B3" s="887"/>
      <c r="C3" s="887"/>
      <c r="D3" s="887"/>
      <c r="E3" s="887"/>
      <c r="F3" s="887"/>
      <c r="G3" s="887"/>
      <c r="H3" s="887"/>
      <c r="I3" s="1"/>
      <c r="J3" s="1"/>
      <c r="K3" s="1"/>
    </row>
    <row r="4" spans="2:96" ht="12" customHeight="1">
      <c r="B4" s="887"/>
      <c r="C4" s="887"/>
      <c r="D4" s="887"/>
      <c r="E4" s="887"/>
      <c r="F4" s="887"/>
      <c r="G4" s="887"/>
      <c r="H4" s="887"/>
      <c r="I4" s="1"/>
      <c r="J4" s="1"/>
      <c r="K4" s="1"/>
    </row>
    <row r="5" spans="2:96" ht="12" customHeight="1">
      <c r="B5" s="887"/>
      <c r="C5" s="887"/>
      <c r="D5" s="887"/>
      <c r="E5" s="887"/>
      <c r="F5" s="887"/>
      <c r="G5" s="887"/>
      <c r="H5" s="887"/>
      <c r="I5" s="1"/>
      <c r="J5" s="1"/>
      <c r="K5" s="1"/>
    </row>
    <row r="6" spans="2:96" ht="12" customHeight="1">
      <c r="B6" s="888" t="s">
        <v>652</v>
      </c>
      <c r="C6" s="888"/>
      <c r="D6" s="888"/>
      <c r="E6" s="888"/>
      <c r="F6" s="888"/>
      <c r="G6" s="888"/>
      <c r="H6" s="888"/>
      <c r="I6" s="1"/>
      <c r="J6" s="1"/>
      <c r="K6" s="1"/>
    </row>
    <row r="7" spans="2:96">
      <c r="B7" s="888"/>
      <c r="C7" s="888"/>
      <c r="D7" s="888"/>
      <c r="E7" s="888"/>
      <c r="F7" s="888"/>
      <c r="G7" s="888"/>
      <c r="H7" s="888"/>
      <c r="I7" s="1"/>
      <c r="J7" s="1"/>
      <c r="K7" s="1"/>
    </row>
    <row r="8" spans="2:96">
      <c r="B8" s="140"/>
      <c r="C8" s="140"/>
      <c r="D8" s="140"/>
      <c r="E8" s="140"/>
      <c r="F8" s="140"/>
      <c r="G8" s="140"/>
      <c r="H8" s="140"/>
      <c r="I8" s="140"/>
      <c r="J8" s="140"/>
      <c r="K8" s="140"/>
    </row>
    <row r="9" spans="2:96">
      <c r="B9" s="2"/>
      <c r="C9" s="2"/>
      <c r="D9" s="2"/>
      <c r="E9" s="2"/>
      <c r="F9" s="2"/>
      <c r="G9" s="2"/>
      <c r="H9" s="2"/>
      <c r="I9" s="2"/>
      <c r="J9" s="2"/>
      <c r="K9" s="2"/>
    </row>
    <row r="13" spans="2:96" ht="12" customHeight="1">
      <c r="E13" s="147"/>
      <c r="F13" s="148"/>
      <c r="G13" s="148"/>
      <c r="H13" s="148"/>
      <c r="I13" s="148"/>
      <c r="J13" s="147"/>
    </row>
    <row r="14" spans="2:96" ht="12" customHeight="1">
      <c r="C14" s="892" t="s">
        <v>559</v>
      </c>
      <c r="D14" s="892"/>
      <c r="E14" s="892"/>
      <c r="F14" s="148"/>
      <c r="G14" s="148"/>
      <c r="H14" s="893" t="str">
        <f>IF(ISBLANK('Project Information'!$AH$23), "", "Trade Ally/Contractor")</f>
        <v/>
      </c>
      <c r="I14" s="893"/>
      <c r="J14" s="893"/>
    </row>
    <row r="15" spans="2:96" ht="12" customHeight="1">
      <c r="C15" s="892"/>
      <c r="D15" s="892"/>
      <c r="E15" s="892"/>
      <c r="F15" s="148"/>
      <c r="G15" s="148"/>
      <c r="H15" s="893"/>
      <c r="I15" s="893"/>
      <c r="J15" s="893"/>
    </row>
    <row r="16" spans="2:96" ht="12" customHeight="1">
      <c r="C16" s="894">
        <f>'Project Information'!N21</f>
        <v>0</v>
      </c>
      <c r="D16" s="894"/>
      <c r="E16" s="894"/>
      <c r="F16" s="148"/>
      <c r="G16" s="148"/>
      <c r="H16" s="881" t="str">
        <f>IF(ISBLANK('Project Information'!$AH$23), "", 'Project Information'!$AH$23)</f>
        <v/>
      </c>
      <c r="I16" s="881"/>
      <c r="J16" s="881"/>
    </row>
    <row r="17" spans="2:11" ht="12" customHeight="1">
      <c r="B17" s="2"/>
      <c r="C17" s="894"/>
      <c r="D17" s="894"/>
      <c r="E17" s="894"/>
      <c r="F17" s="148"/>
      <c r="G17" s="148"/>
      <c r="H17" s="881"/>
      <c r="I17" s="881"/>
      <c r="J17" s="881"/>
      <c r="K17" s="2"/>
    </row>
    <row r="18" spans="2:11" ht="12" customHeight="1">
      <c r="C18" s="894"/>
      <c r="D18" s="894"/>
      <c r="E18" s="894"/>
      <c r="F18" s="148"/>
      <c r="G18" s="148"/>
      <c r="H18" s="881"/>
      <c r="I18" s="881"/>
      <c r="J18" s="881"/>
    </row>
    <row r="19" spans="2:11" ht="12" customHeight="1">
      <c r="C19" s="894">
        <f>'Project Information'!N23</f>
        <v>0</v>
      </c>
      <c r="D19" s="894"/>
      <c r="E19" s="894"/>
      <c r="F19" s="149"/>
      <c r="G19" s="149"/>
      <c r="H19" s="881" t="str">
        <f>IF(ISBLANK('Project Information'!$AH$25), "", 'Project Information'!$AH$25)</f>
        <v/>
      </c>
      <c r="I19" s="881"/>
      <c r="J19" s="881"/>
    </row>
    <row r="20" spans="2:11" ht="12" customHeight="1">
      <c r="C20" s="894"/>
      <c r="D20" s="894"/>
      <c r="E20" s="894"/>
      <c r="F20" s="149"/>
      <c r="G20" s="149"/>
      <c r="H20" s="881"/>
      <c r="I20" s="881"/>
      <c r="J20" s="881"/>
    </row>
    <row r="21" spans="2:11" ht="12" customHeight="1">
      <c r="C21" s="894"/>
      <c r="D21" s="894"/>
      <c r="E21" s="894"/>
      <c r="F21" s="148"/>
      <c r="G21" s="148"/>
      <c r="H21" s="881"/>
      <c r="I21" s="881"/>
      <c r="J21" s="881"/>
    </row>
    <row r="22" spans="2:11" ht="12" customHeight="1">
      <c r="C22" s="166"/>
      <c r="D22" s="166"/>
      <c r="E22" s="166"/>
      <c r="F22" s="166"/>
      <c r="G22" s="166"/>
      <c r="H22" s="166"/>
      <c r="I22" s="148"/>
      <c r="J22" s="85"/>
    </row>
    <row r="23" spans="2:11" ht="12" customHeight="1">
      <c r="C23" s="880" t="s">
        <v>739</v>
      </c>
      <c r="D23" s="880"/>
      <c r="E23" s="880"/>
      <c r="F23" s="880"/>
      <c r="G23" s="880"/>
      <c r="H23" s="880"/>
      <c r="I23" s="880"/>
      <c r="J23" s="880"/>
    </row>
    <row r="24" spans="2:11" ht="12" customHeight="1">
      <c r="C24" s="880"/>
      <c r="D24" s="880"/>
      <c r="E24" s="880"/>
      <c r="F24" s="880"/>
      <c r="G24" s="880"/>
      <c r="H24" s="880"/>
      <c r="I24" s="880"/>
      <c r="J24" s="880"/>
    </row>
    <row r="25" spans="2:11" ht="12" customHeight="1">
      <c r="C25" s="880"/>
      <c r="D25" s="880"/>
      <c r="E25" s="880"/>
      <c r="F25" s="880"/>
      <c r="G25" s="880"/>
      <c r="H25" s="880"/>
      <c r="I25" s="880"/>
      <c r="J25" s="880"/>
    </row>
    <row r="26" spans="2:11" ht="12" customHeight="1">
      <c r="C26" s="880"/>
      <c r="D26" s="880"/>
      <c r="E26" s="880"/>
      <c r="F26" s="880"/>
      <c r="G26" s="880"/>
      <c r="H26" s="880"/>
      <c r="I26" s="880"/>
      <c r="J26" s="880"/>
    </row>
    <row r="27" spans="2:11" ht="12" customHeight="1">
      <c r="C27" s="880"/>
      <c r="D27" s="880"/>
      <c r="E27" s="880"/>
      <c r="F27" s="880"/>
      <c r="G27" s="880"/>
      <c r="H27" s="880"/>
      <c r="I27" s="880"/>
      <c r="J27" s="880"/>
    </row>
    <row r="28" spans="2:11" ht="12" customHeight="1">
      <c r="C28" s="166"/>
      <c r="D28" s="166"/>
      <c r="E28" s="166"/>
      <c r="F28" s="166"/>
      <c r="G28" s="166"/>
      <c r="H28" s="166"/>
      <c r="I28" s="150"/>
      <c r="J28" s="150"/>
    </row>
    <row r="34" spans="3:10" ht="12" customHeight="1">
      <c r="C34" s="890" t="s">
        <v>414</v>
      </c>
      <c r="D34" s="890"/>
      <c r="E34" s="890"/>
      <c r="F34" s="890"/>
      <c r="G34" s="889">
        <f>'Measure Input'!$AH$2</f>
        <v>0</v>
      </c>
      <c r="H34" s="889"/>
      <c r="I34" s="889"/>
      <c r="J34" s="885" t="s">
        <v>83</v>
      </c>
    </row>
    <row r="35" spans="3:10" ht="12" customHeight="1">
      <c r="C35" s="890"/>
      <c r="D35" s="890"/>
      <c r="E35" s="890"/>
      <c r="F35" s="890"/>
      <c r="G35" s="889"/>
      <c r="H35" s="889"/>
      <c r="I35" s="889"/>
      <c r="J35" s="885"/>
    </row>
    <row r="36" spans="3:10" ht="12" customHeight="1">
      <c r="C36" s="884" t="s">
        <v>478</v>
      </c>
      <c r="D36" s="884"/>
      <c r="E36" s="884"/>
      <c r="F36" s="884"/>
      <c r="G36" s="891">
        <f>'Measure Input'!$AJ$2</f>
        <v>0</v>
      </c>
      <c r="H36" s="891"/>
      <c r="I36" s="891"/>
      <c r="J36" s="885" t="s">
        <v>233</v>
      </c>
    </row>
    <row r="37" spans="3:10" ht="12" customHeight="1">
      <c r="C37" s="884"/>
      <c r="D37" s="884"/>
      <c r="E37" s="884"/>
      <c r="F37" s="884"/>
      <c r="G37" s="891"/>
      <c r="H37" s="891"/>
      <c r="I37" s="891"/>
      <c r="J37" s="885"/>
    </row>
    <row r="38" spans="3:10" ht="12" customHeight="1">
      <c r="C38" s="890" t="s">
        <v>561</v>
      </c>
      <c r="D38" s="890"/>
      <c r="E38" s="890"/>
      <c r="F38" s="890"/>
      <c r="G38" s="896">
        <f>$G$34*'Project Information'!$BB$33</f>
        <v>0</v>
      </c>
      <c r="H38" s="896"/>
      <c r="I38" s="896"/>
      <c r="J38" s="885" t="s">
        <v>562</v>
      </c>
    </row>
    <row r="39" spans="3:10" ht="12" customHeight="1">
      <c r="C39" s="890"/>
      <c r="D39" s="890"/>
      <c r="E39" s="890"/>
      <c r="F39" s="890"/>
      <c r="G39" s="896"/>
      <c r="H39" s="896"/>
      <c r="I39" s="896"/>
      <c r="J39" s="885"/>
    </row>
    <row r="40" spans="3:10" ht="12" customHeight="1">
      <c r="C40" s="884" t="s">
        <v>560</v>
      </c>
      <c r="D40" s="884"/>
      <c r="E40" s="884"/>
      <c r="F40" s="884"/>
      <c r="G40" s="898">
        <f>'Measure Input'!$AC$2</f>
        <v>0</v>
      </c>
      <c r="H40" s="898"/>
      <c r="I40" s="898"/>
      <c r="J40" s="885" t="s">
        <v>415</v>
      </c>
    </row>
    <row r="41" spans="3:10" ht="12" customHeight="1">
      <c r="C41" s="884"/>
      <c r="D41" s="884"/>
      <c r="E41" s="884"/>
      <c r="F41" s="884"/>
      <c r="G41" s="898"/>
      <c r="H41" s="898"/>
      <c r="I41" s="898"/>
      <c r="J41" s="885"/>
    </row>
    <row r="42" spans="3:10" ht="12" customHeight="1">
      <c r="C42" s="890" t="s">
        <v>555</v>
      </c>
      <c r="D42" s="890"/>
      <c r="E42" s="890"/>
      <c r="F42" s="890"/>
      <c r="G42" s="896">
        <f>'Measure Input'!$AL$2</f>
        <v>0</v>
      </c>
      <c r="H42" s="896"/>
      <c r="I42" s="896"/>
      <c r="J42" s="885" t="s">
        <v>415</v>
      </c>
    </row>
    <row r="43" spans="3:10" ht="12" customHeight="1">
      <c r="C43" s="890"/>
      <c r="D43" s="890"/>
      <c r="E43" s="890"/>
      <c r="F43" s="890"/>
      <c r="G43" s="896"/>
      <c r="H43" s="896"/>
      <c r="I43" s="896"/>
      <c r="J43" s="885"/>
    </row>
    <row r="44" spans="3:10" ht="12" customHeight="1">
      <c r="C44" s="884" t="s">
        <v>481</v>
      </c>
      <c r="D44" s="884"/>
      <c r="E44" s="884"/>
      <c r="F44" s="884"/>
      <c r="G44" s="898">
        <f>$G$40-$G$42</f>
        <v>0</v>
      </c>
      <c r="H44" s="898"/>
      <c r="I44" s="898"/>
      <c r="J44" s="885" t="s">
        <v>415</v>
      </c>
    </row>
    <row r="45" spans="3:10" ht="12" customHeight="1">
      <c r="C45" s="884"/>
      <c r="D45" s="884"/>
      <c r="E45" s="884"/>
      <c r="F45" s="884"/>
      <c r="G45" s="898"/>
      <c r="H45" s="898"/>
      <c r="I45" s="898"/>
      <c r="J45" s="885"/>
    </row>
    <row r="46" spans="3:10" ht="12" customHeight="1">
      <c r="C46" s="890" t="s">
        <v>416</v>
      </c>
      <c r="D46" s="890"/>
      <c r="E46" s="890"/>
      <c r="F46" s="890"/>
      <c r="G46" s="897">
        <f>IFERROR(($G$44)/$G$38,0)</f>
        <v>0</v>
      </c>
      <c r="H46" s="897"/>
      <c r="I46" s="897"/>
      <c r="J46" s="885" t="s">
        <v>417</v>
      </c>
    </row>
    <row r="47" spans="3:10" ht="12" customHeight="1">
      <c r="C47" s="890"/>
      <c r="D47" s="890"/>
      <c r="E47" s="890"/>
      <c r="F47" s="890"/>
      <c r="G47" s="897"/>
      <c r="H47" s="897"/>
      <c r="I47" s="897"/>
      <c r="J47" s="885"/>
    </row>
    <row r="48" spans="3:10">
      <c r="C48" s="884" t="s">
        <v>585</v>
      </c>
      <c r="D48" s="884"/>
      <c r="E48" s="884"/>
      <c r="F48" s="884"/>
      <c r="G48" s="886" t="str">
        <f>IF($G$40=0, "", $G$42/$G$40)</f>
        <v/>
      </c>
      <c r="H48" s="886"/>
      <c r="I48" s="886"/>
      <c r="J48" s="885" t="s">
        <v>565</v>
      </c>
    </row>
    <row r="49" spans="2:96">
      <c r="C49" s="884"/>
      <c r="D49" s="884"/>
      <c r="E49" s="884"/>
      <c r="F49" s="884"/>
      <c r="G49" s="886"/>
      <c r="H49" s="886"/>
      <c r="I49" s="886"/>
      <c r="J49" s="885"/>
    </row>
    <row r="52" spans="2:96">
      <c r="E52" s="141"/>
      <c r="F52" s="141"/>
      <c r="G52" s="141"/>
      <c r="H52" s="141"/>
    </row>
    <row r="53" spans="2:96">
      <c r="E53" s="141"/>
      <c r="F53" s="141"/>
      <c r="G53" s="141"/>
      <c r="H53" s="141"/>
    </row>
    <row r="54" spans="2:96">
      <c r="E54" s="141"/>
      <c r="F54" s="141"/>
      <c r="G54" s="141"/>
      <c r="H54" s="141"/>
    </row>
    <row r="55" spans="2:96">
      <c r="E55" s="142"/>
      <c r="F55" s="141"/>
      <c r="G55" s="141"/>
      <c r="H55" s="141"/>
    </row>
    <row r="57" spans="2:96">
      <c r="B57" s="140"/>
      <c r="C57" s="140"/>
      <c r="D57" s="140"/>
      <c r="E57" s="140"/>
      <c r="F57" s="140"/>
      <c r="G57" s="140"/>
      <c r="H57" s="140"/>
      <c r="I57" s="140"/>
      <c r="J57" s="140"/>
      <c r="K57" s="140"/>
    </row>
    <row r="58" spans="2:96" s="1" customFormat="1" ht="9" customHeight="1">
      <c r="M58" s="143"/>
      <c r="N58" s="143"/>
      <c r="O58" s="143"/>
      <c r="P58" s="143"/>
      <c r="Q58" s="143"/>
      <c r="R58" s="143"/>
      <c r="S58" s="143"/>
      <c r="T58" s="143"/>
      <c r="U58" s="143"/>
      <c r="V58" s="143"/>
      <c r="W58" s="143"/>
      <c r="X58" s="143"/>
      <c r="Y58" s="143"/>
      <c r="Z58" s="143"/>
      <c r="AA58" s="143"/>
      <c r="AB58" s="143"/>
      <c r="AC58" s="143"/>
      <c r="AD58" s="143"/>
      <c r="AE58" s="143"/>
      <c r="AF58" s="143"/>
      <c r="AG58" s="143"/>
      <c r="AH58" s="143"/>
      <c r="AI58" s="143"/>
      <c r="AJ58" s="143"/>
      <c r="AK58" s="143"/>
      <c r="AL58" s="143"/>
      <c r="AM58" s="143"/>
      <c r="AN58" s="143"/>
      <c r="AO58" s="143"/>
      <c r="AP58" s="143"/>
      <c r="AQ58" s="143"/>
      <c r="AR58" s="143"/>
      <c r="AS58" s="143"/>
      <c r="AT58" s="143"/>
      <c r="AU58" s="143"/>
      <c r="AV58" s="143"/>
      <c r="AW58" s="143"/>
      <c r="AX58" s="143"/>
      <c r="AY58" s="143"/>
      <c r="AZ58" s="143"/>
      <c r="BA58" s="143"/>
      <c r="BB58" s="143"/>
      <c r="BC58" s="143"/>
      <c r="BD58" s="143"/>
      <c r="BE58" s="143"/>
      <c r="BF58" s="143"/>
      <c r="BG58" s="143"/>
      <c r="BH58" s="143"/>
      <c r="BI58" s="143"/>
      <c r="BJ58" s="143"/>
      <c r="BK58" s="143"/>
      <c r="BL58" s="143"/>
      <c r="BM58" s="143"/>
      <c r="BN58" s="143"/>
      <c r="BO58" s="143"/>
      <c r="BP58" s="143"/>
      <c r="BQ58" s="143"/>
      <c r="BR58" s="143"/>
      <c r="BS58" s="143"/>
      <c r="BT58" s="143"/>
      <c r="BU58" s="143"/>
      <c r="BV58" s="143"/>
      <c r="BW58" s="143"/>
      <c r="BX58" s="143"/>
      <c r="BY58" s="143"/>
      <c r="BZ58" s="143"/>
      <c r="CA58" s="143"/>
      <c r="CB58" s="143"/>
      <c r="CC58" s="143"/>
      <c r="CD58" s="143"/>
      <c r="CE58" s="143"/>
      <c r="CF58" s="143"/>
      <c r="CG58" s="143"/>
      <c r="CH58" s="143"/>
      <c r="CI58" s="143"/>
      <c r="CJ58" s="143"/>
      <c r="CK58" s="143"/>
      <c r="CL58" s="143"/>
      <c r="CM58" s="143"/>
      <c r="CN58" s="143"/>
      <c r="CO58" s="143"/>
      <c r="CP58" s="143"/>
      <c r="CQ58" s="143"/>
      <c r="CR58" s="143"/>
    </row>
    <row r="59" spans="2:96" ht="9" customHeight="1">
      <c r="B59" s="1"/>
      <c r="C59" s="1"/>
      <c r="D59" s="1"/>
      <c r="E59" s="1"/>
      <c r="F59" s="1"/>
      <c r="G59" s="1"/>
      <c r="H59" s="1"/>
      <c r="I59" s="1"/>
      <c r="J59" s="1"/>
      <c r="K59" s="1"/>
    </row>
    <row r="60" spans="2:96" ht="12" customHeight="1">
      <c r="B60" s="887" t="s">
        <v>546</v>
      </c>
      <c r="C60" s="887"/>
      <c r="D60" s="887"/>
      <c r="E60" s="887"/>
      <c r="F60" s="887"/>
      <c r="G60" s="887"/>
      <c r="H60" s="887"/>
      <c r="I60" s="1"/>
      <c r="J60" s="1"/>
      <c r="K60" s="1"/>
    </row>
    <row r="61" spans="2:96" ht="12" customHeight="1">
      <c r="B61" s="887"/>
      <c r="C61" s="887"/>
      <c r="D61" s="887"/>
      <c r="E61" s="887"/>
      <c r="F61" s="887"/>
      <c r="G61" s="887"/>
      <c r="H61" s="887"/>
      <c r="I61" s="1"/>
      <c r="J61" s="1"/>
      <c r="K61" s="1"/>
    </row>
    <row r="62" spans="2:96" ht="12" customHeight="1">
      <c r="B62" s="887"/>
      <c r="C62" s="887"/>
      <c r="D62" s="887"/>
      <c r="E62" s="887"/>
      <c r="F62" s="887"/>
      <c r="G62" s="887"/>
      <c r="H62" s="887"/>
      <c r="I62" s="1"/>
      <c r="J62" s="1"/>
      <c r="K62" s="1"/>
    </row>
    <row r="63" spans="2:96" ht="12" customHeight="1">
      <c r="B63" s="887"/>
      <c r="C63" s="887"/>
      <c r="D63" s="887"/>
      <c r="E63" s="887"/>
      <c r="F63" s="887"/>
      <c r="G63" s="887"/>
      <c r="H63" s="887"/>
      <c r="I63" s="1"/>
      <c r="J63" s="1"/>
      <c r="K63" s="1"/>
    </row>
    <row r="64" spans="2:96" ht="12" customHeight="1">
      <c r="B64" s="888" t="s">
        <v>652</v>
      </c>
      <c r="C64" s="888"/>
      <c r="D64" s="888"/>
      <c r="E64" s="888"/>
      <c r="F64" s="888"/>
      <c r="G64" s="888"/>
      <c r="H64" s="888"/>
      <c r="I64" s="1"/>
      <c r="J64" s="1"/>
      <c r="K64" s="1"/>
    </row>
    <row r="65" spans="2:11">
      <c r="B65" s="888"/>
      <c r="C65" s="888"/>
      <c r="D65" s="888"/>
      <c r="E65" s="888"/>
      <c r="F65" s="888"/>
      <c r="G65" s="888"/>
      <c r="H65" s="888"/>
      <c r="I65" s="1"/>
      <c r="J65" s="1"/>
      <c r="K65" s="1"/>
    </row>
    <row r="66" spans="2:11">
      <c r="B66" s="140"/>
      <c r="C66" s="140"/>
      <c r="D66" s="140"/>
      <c r="E66" s="140"/>
      <c r="F66" s="140"/>
      <c r="G66" s="140"/>
      <c r="H66" s="140"/>
      <c r="I66" s="140"/>
      <c r="J66" s="140"/>
      <c r="K66" s="140"/>
    </row>
    <row r="67" spans="2:11">
      <c r="B67" s="2"/>
      <c r="C67" s="2"/>
      <c r="D67" s="2"/>
      <c r="E67" s="2"/>
      <c r="F67" s="2"/>
      <c r="G67" s="2"/>
      <c r="H67" s="2"/>
      <c r="I67" s="2"/>
      <c r="J67" s="2"/>
      <c r="K67" s="2"/>
    </row>
    <row r="68" spans="2:11" ht="12" customHeight="1">
      <c r="C68" s="883" t="s">
        <v>563</v>
      </c>
      <c r="D68" s="883"/>
      <c r="E68" s="883"/>
      <c r="F68" s="883"/>
      <c r="G68" s="883"/>
      <c r="H68" s="883"/>
      <c r="I68" s="883"/>
      <c r="J68" s="883"/>
    </row>
    <row r="69" spans="2:11" ht="12" customHeight="1">
      <c r="C69" s="883"/>
      <c r="D69" s="883"/>
      <c r="E69" s="883"/>
      <c r="F69" s="883"/>
      <c r="G69" s="883"/>
      <c r="H69" s="883"/>
      <c r="I69" s="883"/>
      <c r="J69" s="883"/>
    </row>
    <row r="70" spans="2:11" ht="12.75" customHeight="1">
      <c r="C70" s="882" t="s">
        <v>732</v>
      </c>
      <c r="D70" s="882"/>
      <c r="E70" s="882"/>
      <c r="F70" s="882"/>
      <c r="G70" s="882"/>
      <c r="H70" s="882"/>
      <c r="I70" s="882"/>
      <c r="J70" s="882"/>
    </row>
    <row r="71" spans="2:11">
      <c r="C71" s="882"/>
      <c r="D71" s="882"/>
      <c r="E71" s="882"/>
      <c r="F71" s="882"/>
      <c r="G71" s="882"/>
      <c r="H71" s="882"/>
      <c r="I71" s="882"/>
      <c r="J71" s="882"/>
    </row>
    <row r="79" spans="2:11">
      <c r="E79" s="58"/>
      <c r="F79" s="58"/>
      <c r="G79" s="58"/>
    </row>
    <row r="80" spans="2:11">
      <c r="E80" s="58"/>
      <c r="F80" s="58"/>
      <c r="G80" s="58"/>
    </row>
    <row r="81" spans="3:10">
      <c r="E81" s="58"/>
      <c r="F81" s="58"/>
      <c r="G81" s="58"/>
    </row>
    <row r="88" spans="3:10">
      <c r="C88" s="883" t="s">
        <v>564</v>
      </c>
      <c r="D88" s="883"/>
      <c r="E88" s="883"/>
      <c r="F88" s="883"/>
      <c r="G88" s="883"/>
      <c r="H88" s="883"/>
      <c r="I88" s="883"/>
      <c r="J88" s="883"/>
    </row>
    <row r="89" spans="3:10" ht="12" customHeight="1">
      <c r="C89" s="883"/>
      <c r="D89" s="883"/>
      <c r="E89" s="883"/>
      <c r="F89" s="883"/>
      <c r="G89" s="883"/>
      <c r="H89" s="883"/>
      <c r="I89" s="883"/>
      <c r="J89" s="883"/>
    </row>
    <row r="90" spans="3:10" ht="12" customHeight="1">
      <c r="C90" s="899" t="s">
        <v>731</v>
      </c>
      <c r="D90" s="899"/>
      <c r="E90" s="899"/>
      <c r="F90" s="899"/>
      <c r="G90" s="899"/>
      <c r="H90" s="899"/>
      <c r="I90" s="899"/>
      <c r="J90" s="899"/>
    </row>
    <row r="91" spans="3:10" ht="12.75" customHeight="1">
      <c r="C91" s="899"/>
      <c r="D91" s="899"/>
      <c r="E91" s="899"/>
      <c r="F91" s="899"/>
      <c r="G91" s="899"/>
      <c r="H91" s="899"/>
      <c r="I91" s="899"/>
      <c r="J91" s="899"/>
    </row>
    <row r="92" spans="3:10" ht="12" customHeight="1">
      <c r="C92" s="899"/>
      <c r="D92" s="899"/>
      <c r="E92" s="899"/>
      <c r="F92" s="899"/>
      <c r="G92" s="899"/>
      <c r="H92" s="899"/>
      <c r="I92" s="899"/>
      <c r="J92" s="899"/>
    </row>
    <row r="93" spans="3:10" ht="12" customHeight="1">
      <c r="C93" s="149"/>
      <c r="D93" s="149"/>
      <c r="E93" s="149"/>
      <c r="F93" s="149"/>
      <c r="G93" s="149"/>
      <c r="H93" s="149"/>
      <c r="I93" s="149"/>
      <c r="J93" s="149"/>
    </row>
    <row r="94" spans="3:10" ht="14.25">
      <c r="C94" s="149"/>
      <c r="D94" s="149"/>
      <c r="E94" s="149"/>
      <c r="F94" s="149"/>
      <c r="G94" s="149"/>
      <c r="H94" s="149"/>
      <c r="I94" s="149"/>
      <c r="J94" s="149"/>
    </row>
    <row r="95" spans="3:10" ht="12" customHeight="1">
      <c r="C95" s="168"/>
      <c r="D95" s="168"/>
      <c r="E95" s="168"/>
      <c r="F95" s="168"/>
      <c r="G95" s="168"/>
      <c r="H95" s="168"/>
      <c r="I95" s="168"/>
      <c r="J95" s="168"/>
    </row>
    <row r="96" spans="3:10" ht="12" customHeight="1">
      <c r="C96" s="168"/>
      <c r="D96" s="168"/>
      <c r="E96" s="168"/>
      <c r="F96" s="168"/>
      <c r="G96" s="168"/>
      <c r="H96" s="168"/>
      <c r="I96" s="168"/>
      <c r="J96" s="168"/>
    </row>
    <row r="97" spans="2:11" ht="12" customHeight="1">
      <c r="C97" s="168"/>
      <c r="D97" s="168"/>
      <c r="E97" s="168"/>
      <c r="F97" s="168"/>
      <c r="G97" s="168"/>
      <c r="H97" s="168"/>
      <c r="I97" s="168"/>
      <c r="J97" s="168"/>
    </row>
    <row r="98" spans="2:11" ht="12" customHeight="1"/>
    <row r="99" spans="2:11" ht="12" customHeight="1"/>
    <row r="111" spans="2:11" ht="12" customHeight="1">
      <c r="B111" s="879" t="s">
        <v>623</v>
      </c>
      <c r="C111" s="879"/>
      <c r="D111" s="879"/>
      <c r="E111" s="879"/>
      <c r="F111" s="879"/>
      <c r="G111" s="879"/>
      <c r="H111" s="879"/>
      <c r="I111" s="879"/>
      <c r="J111" s="879"/>
      <c r="K111" s="879"/>
    </row>
    <row r="112" spans="2:11" ht="12" customHeight="1">
      <c r="B112" s="879"/>
      <c r="C112" s="879"/>
      <c r="D112" s="879"/>
      <c r="E112" s="879"/>
      <c r="F112" s="879"/>
      <c r="G112" s="879"/>
      <c r="H112" s="879"/>
      <c r="I112" s="879"/>
      <c r="J112" s="879"/>
      <c r="K112" s="879"/>
    </row>
    <row r="113" spans="2:11" ht="12" customHeight="1">
      <c r="B113" s="879"/>
      <c r="C113" s="879"/>
      <c r="D113" s="879"/>
      <c r="E113" s="879"/>
      <c r="F113" s="879"/>
      <c r="G113" s="879"/>
      <c r="H113" s="879"/>
      <c r="I113" s="879"/>
      <c r="J113" s="879"/>
      <c r="K113" s="879"/>
    </row>
    <row r="114" spans="2:11">
      <c r="B114" s="140"/>
      <c r="C114" s="140"/>
      <c r="D114" s="140"/>
      <c r="E114" s="140"/>
      <c r="F114" s="140"/>
      <c r="G114" s="140"/>
      <c r="H114" s="140"/>
      <c r="I114" s="140"/>
      <c r="J114" s="140"/>
      <c r="K114" s="140"/>
    </row>
    <row r="115" spans="2:11" ht="12" customHeight="1">
      <c r="B115" s="1"/>
      <c r="C115" s="1"/>
      <c r="D115" s="1"/>
      <c r="E115" s="1"/>
      <c r="F115" s="1"/>
      <c r="G115" s="1"/>
      <c r="H115" s="1"/>
      <c r="I115" s="1"/>
      <c r="J115" s="1"/>
      <c r="K115" s="1"/>
    </row>
    <row r="116" spans="2:11" ht="9" customHeight="1">
      <c r="B116" s="1"/>
      <c r="C116" s="1"/>
      <c r="D116" s="1"/>
      <c r="E116" s="1"/>
      <c r="F116" s="1"/>
      <c r="G116" s="1"/>
      <c r="H116" s="1"/>
      <c r="I116" s="1"/>
      <c r="J116" s="1"/>
      <c r="K116" s="1"/>
    </row>
    <row r="117" spans="2:11" s="143" customFormat="1"/>
    <row r="118" spans="2:11" s="143" customFormat="1">
      <c r="D118" s="895"/>
      <c r="E118" s="895"/>
    </row>
    <row r="119" spans="2:11" s="143" customFormat="1">
      <c r="D119" s="895"/>
      <c r="E119" s="895"/>
    </row>
    <row r="120" spans="2:11" s="143" customFormat="1"/>
    <row r="121" spans="2:11" s="143" customFormat="1"/>
    <row r="122" spans="2:11" s="143" customFormat="1"/>
    <row r="123" spans="2:11" s="143" customFormat="1"/>
    <row r="124" spans="2:11" s="143" customFormat="1"/>
    <row r="125" spans="2:11" s="143" customFormat="1"/>
    <row r="126" spans="2:11" s="143" customFormat="1"/>
    <row r="127" spans="2:11" s="143" customFormat="1"/>
    <row r="128" spans="2:11" s="143" customFormat="1"/>
    <row r="129" s="143" customFormat="1"/>
    <row r="130" s="143" customFormat="1"/>
    <row r="131" s="143" customFormat="1"/>
    <row r="132" s="143" customFormat="1"/>
    <row r="133" s="143" customFormat="1"/>
    <row r="134" s="143" customFormat="1"/>
    <row r="135" s="143" customFormat="1"/>
    <row r="136" s="143" customFormat="1"/>
    <row r="137" s="143" customFormat="1"/>
    <row r="138" s="143" customFormat="1"/>
    <row r="139" s="143" customFormat="1"/>
    <row r="140" s="143" customFormat="1"/>
    <row r="141" s="143" customFormat="1"/>
    <row r="142" s="143" customFormat="1"/>
    <row r="143" s="143" customFormat="1"/>
    <row r="144" s="143" customFormat="1"/>
    <row r="145" s="143" customFormat="1"/>
    <row r="146" s="143" customFormat="1"/>
    <row r="147" s="143" customFormat="1"/>
    <row r="148" s="143" customFormat="1"/>
    <row r="149" s="143" customFormat="1"/>
    <row r="150" s="143" customFormat="1"/>
    <row r="151" s="143" customFormat="1"/>
    <row r="152" s="143" customFormat="1"/>
    <row r="153" s="143" customFormat="1"/>
    <row r="154" s="143" customFormat="1"/>
    <row r="155" s="143" customFormat="1"/>
    <row r="156" s="143" customFormat="1"/>
    <row r="157" s="143" customFormat="1"/>
    <row r="158" s="143" customFormat="1"/>
    <row r="159" s="143" customFormat="1"/>
    <row r="160" s="143" customFormat="1"/>
    <row r="161" s="143" customFormat="1"/>
    <row r="162" s="143" customFormat="1"/>
    <row r="163" s="143" customFormat="1"/>
    <row r="164" s="143" customFormat="1"/>
    <row r="165" s="143" customFormat="1"/>
    <row r="166" s="143" customFormat="1"/>
    <row r="167" s="143" customFormat="1"/>
    <row r="168" s="143" customFormat="1"/>
    <row r="169" s="143" customFormat="1"/>
    <row r="170" s="143" customFormat="1"/>
    <row r="171" s="143" customFormat="1"/>
    <row r="172" s="143" customFormat="1"/>
    <row r="173" s="143" customFormat="1"/>
    <row r="174" s="143" customFormat="1"/>
    <row r="175" s="143" customFormat="1"/>
    <row r="176" s="143" customFormat="1"/>
    <row r="177" s="143" customFormat="1"/>
    <row r="178" s="143" customFormat="1"/>
    <row r="179" s="143" customFormat="1"/>
    <row r="180" s="143" customFormat="1"/>
    <row r="181" s="143" customFormat="1"/>
    <row r="182" s="143" customFormat="1"/>
    <row r="183" s="143" customFormat="1"/>
    <row r="184" s="143" customFormat="1"/>
    <row r="185" s="143" customFormat="1"/>
    <row r="186" s="143" customFormat="1"/>
    <row r="187" s="143" customFormat="1"/>
    <row r="188" s="143" customFormat="1"/>
    <row r="189" s="143" customFormat="1"/>
    <row r="190" s="143" customFormat="1"/>
    <row r="191" s="143" customFormat="1"/>
    <row r="192" s="143" customFormat="1"/>
    <row r="193" s="143" customFormat="1"/>
    <row r="194" s="143" customFormat="1"/>
    <row r="195" s="143" customFormat="1"/>
    <row r="196" s="143" customFormat="1"/>
    <row r="197" s="143" customFormat="1"/>
    <row r="198" s="143" customFormat="1"/>
    <row r="199" s="143" customFormat="1"/>
    <row r="200" s="143" customFormat="1"/>
    <row r="201" s="143" customFormat="1"/>
    <row r="202" s="143" customFormat="1"/>
    <row r="203" s="143" customFormat="1"/>
    <row r="204" s="143" customFormat="1"/>
    <row r="205" s="143" customFormat="1"/>
    <row r="206" s="143" customFormat="1"/>
    <row r="207" s="143" customFormat="1"/>
    <row r="208" s="143" customFormat="1"/>
    <row r="209" s="143" customFormat="1"/>
    <row r="210" s="143" customFormat="1"/>
    <row r="211" s="143" customFormat="1"/>
    <row r="212" s="143" customFormat="1"/>
    <row r="213" s="143" customFormat="1"/>
    <row r="214" s="143" customFormat="1"/>
    <row r="215" s="143" customFormat="1"/>
    <row r="216" s="143" customFormat="1"/>
    <row r="217" s="143" customFormat="1"/>
    <row r="218" s="143" customFormat="1"/>
    <row r="219" s="143" customFormat="1"/>
    <row r="220" s="143" customFormat="1"/>
    <row r="221" s="143" customFormat="1"/>
    <row r="222" s="143" customFormat="1"/>
    <row r="223" s="143" customFormat="1"/>
    <row r="224" s="143" customFormat="1"/>
    <row r="225" s="143" customFormat="1"/>
    <row r="226" s="143" customFormat="1"/>
    <row r="227" s="143" customFormat="1"/>
    <row r="228" s="143" customFormat="1"/>
    <row r="229" s="143" customFormat="1"/>
    <row r="230" s="143" customFormat="1"/>
    <row r="231" s="143" customFormat="1"/>
    <row r="232" s="143" customFormat="1"/>
    <row r="233" s="143" customFormat="1"/>
    <row r="234" s="143" customFormat="1"/>
    <row r="235" s="143" customFormat="1"/>
    <row r="236" s="143" customFormat="1"/>
    <row r="237" s="143" customFormat="1"/>
    <row r="238" s="143" customFormat="1"/>
    <row r="239" s="143" customFormat="1"/>
    <row r="240" s="143" customFormat="1"/>
    <row r="241" s="143" customFormat="1"/>
    <row r="242" s="143" customFormat="1"/>
    <row r="243" s="143" customFormat="1"/>
    <row r="244" s="143" customFormat="1"/>
    <row r="245" s="143" customFormat="1"/>
    <row r="246" s="143" customFormat="1"/>
    <row r="247" s="143" customFormat="1"/>
    <row r="248" s="143" customFormat="1"/>
    <row r="249" s="143" customFormat="1"/>
    <row r="250" s="143" customFormat="1"/>
    <row r="251" s="143" customFormat="1"/>
    <row r="252" s="143" customFormat="1"/>
    <row r="253" s="143" customFormat="1"/>
    <row r="254" s="143" customFormat="1"/>
    <row r="255" s="143" customFormat="1"/>
    <row r="256" s="143" customFormat="1"/>
    <row r="257" s="143" customFormat="1"/>
    <row r="258" s="143" customFormat="1"/>
    <row r="259" s="143" customFormat="1"/>
    <row r="260" s="143" customFormat="1"/>
    <row r="261" s="143" customFormat="1"/>
    <row r="262" s="143" customFormat="1"/>
    <row r="263" s="143" customFormat="1"/>
    <row r="264" s="143" customFormat="1"/>
    <row r="265" s="143" customFormat="1"/>
    <row r="266" s="143" customFormat="1"/>
    <row r="267" s="143" customFormat="1"/>
    <row r="268" s="143" customFormat="1"/>
    <row r="269" s="143" customFormat="1"/>
    <row r="270" s="143" customFormat="1"/>
    <row r="271" s="143" customFormat="1"/>
    <row r="272" s="143" customFormat="1"/>
    <row r="273" s="143" customFormat="1"/>
    <row r="274" s="143" customFormat="1"/>
    <row r="275" s="143" customFormat="1"/>
    <row r="276" s="143" customFormat="1"/>
    <row r="277" s="143" customFormat="1"/>
    <row r="278" s="143" customFormat="1"/>
    <row r="279" s="143" customFormat="1"/>
    <row r="280" s="143" customFormat="1"/>
    <row r="281" s="143" customFormat="1"/>
    <row r="282" s="143" customFormat="1"/>
    <row r="283" s="143" customFormat="1"/>
    <row r="284" s="143" customFormat="1"/>
    <row r="285" s="143" customFormat="1"/>
    <row r="286" s="143" customFormat="1"/>
    <row r="287" s="143" customFormat="1"/>
    <row r="288" s="143" customFormat="1"/>
    <row r="289" s="143" customFormat="1"/>
    <row r="290" s="143" customFormat="1"/>
    <row r="291" s="143" customFormat="1"/>
    <row r="292" s="143" customFormat="1"/>
    <row r="293" s="143" customFormat="1"/>
    <row r="294" s="143" customFormat="1"/>
    <row r="295" s="143" customFormat="1"/>
    <row r="296" s="143" customFormat="1"/>
    <row r="297" s="143" customFormat="1"/>
    <row r="298" s="143" customFormat="1"/>
    <row r="299" s="143" customFormat="1"/>
    <row r="300" s="143" customFormat="1"/>
    <row r="301" s="143" customFormat="1"/>
    <row r="302" s="143" customFormat="1"/>
    <row r="303" s="143" customFormat="1"/>
    <row r="304" s="143" customFormat="1"/>
    <row r="305" s="143" customFormat="1"/>
    <row r="306" s="143" customFormat="1"/>
    <row r="307" s="143" customFormat="1"/>
    <row r="308" s="143" customFormat="1"/>
    <row r="309" s="143" customFormat="1"/>
    <row r="310" s="143" customFormat="1"/>
    <row r="311" s="143" customFormat="1"/>
    <row r="312" s="143" customFormat="1"/>
    <row r="313" s="143" customFormat="1"/>
    <row r="314" s="143" customFormat="1"/>
    <row r="315" s="143" customFormat="1"/>
    <row r="316" s="143" customFormat="1"/>
    <row r="317" s="143" customFormat="1"/>
    <row r="318" s="143" customFormat="1"/>
    <row r="319" s="143" customFormat="1"/>
    <row r="320" s="143" customFormat="1"/>
    <row r="321" s="143" customFormat="1"/>
    <row r="322" s="143" customFormat="1"/>
    <row r="323" s="143" customFormat="1"/>
    <row r="324" s="143" customFormat="1"/>
    <row r="325" s="143" customFormat="1"/>
    <row r="326" s="143" customFormat="1"/>
    <row r="327" s="143" customFormat="1"/>
    <row r="328" s="143" customFormat="1"/>
    <row r="329" s="143" customFormat="1"/>
    <row r="330" s="143" customFormat="1"/>
    <row r="331" s="143" customFormat="1"/>
    <row r="332" s="143" customFormat="1"/>
    <row r="333" s="143" customFormat="1"/>
    <row r="334" s="143" customFormat="1"/>
    <row r="335" s="143" customFormat="1"/>
    <row r="336" s="143" customFormat="1"/>
    <row r="337" s="143" customFormat="1"/>
    <row r="338" s="143" customFormat="1"/>
    <row r="339" s="143" customFormat="1"/>
    <row r="340" s="143" customFormat="1"/>
    <row r="341" s="143" customFormat="1"/>
    <row r="342" s="143" customFormat="1"/>
    <row r="343" s="143" customFormat="1"/>
    <row r="344" s="143" customFormat="1"/>
    <row r="345" s="143" customFormat="1"/>
    <row r="346" s="143" customFormat="1"/>
    <row r="347" s="143" customFormat="1"/>
    <row r="348" s="143" customFormat="1"/>
    <row r="349" s="143" customFormat="1"/>
    <row r="350" s="143" customFormat="1"/>
    <row r="351" s="143" customFormat="1"/>
    <row r="352" s="143" customFormat="1"/>
    <row r="353" s="143" customFormat="1"/>
    <row r="354" s="143" customFormat="1"/>
    <row r="355" s="143" customFormat="1"/>
    <row r="356" s="143" customFormat="1"/>
    <row r="357" s="143" customFormat="1"/>
    <row r="358" s="143" customFormat="1"/>
    <row r="359" s="143" customFormat="1"/>
    <row r="360" s="143" customFormat="1"/>
    <row r="361" s="143" customFormat="1"/>
    <row r="362" s="143" customFormat="1"/>
    <row r="363" s="143" customFormat="1"/>
    <row r="364" s="143" customFormat="1"/>
    <row r="365" s="143" customFormat="1"/>
    <row r="366" s="143" customFormat="1"/>
    <row r="367" s="143" customFormat="1"/>
    <row r="368" s="143" customFormat="1"/>
    <row r="369" s="143" customFormat="1"/>
    <row r="370" s="143" customFormat="1"/>
    <row r="371" s="143" customFormat="1"/>
    <row r="372" s="143" customFormat="1"/>
    <row r="373" s="143" customFormat="1"/>
    <row r="374" s="143" customFormat="1"/>
    <row r="375" s="143" customFormat="1"/>
    <row r="376" s="143" customFormat="1"/>
    <row r="377" s="143" customFormat="1"/>
    <row r="378" s="143" customFormat="1"/>
    <row r="379" s="143" customFormat="1"/>
    <row r="380" s="143" customFormat="1"/>
    <row r="381" s="143" customFormat="1"/>
    <row r="382" s="143" customFormat="1"/>
    <row r="383" s="143" customFormat="1"/>
    <row r="384" s="143" customFormat="1"/>
    <row r="385" s="143" customFormat="1"/>
    <row r="386" s="143" customFormat="1"/>
    <row r="387" s="143" customFormat="1"/>
    <row r="388" s="143" customFormat="1"/>
    <row r="389" s="143" customFormat="1"/>
    <row r="390" s="143" customFormat="1"/>
    <row r="391" s="143" customFormat="1"/>
    <row r="392" s="143" customFormat="1"/>
    <row r="393" s="143" customFormat="1"/>
    <row r="394" s="143" customFormat="1"/>
    <row r="395" s="143" customFormat="1"/>
    <row r="396" s="143" customFormat="1"/>
    <row r="397" s="143" customFormat="1"/>
    <row r="398" s="143" customFormat="1"/>
    <row r="399" s="143" customFormat="1"/>
    <row r="400" s="143" customFormat="1"/>
    <row r="401" s="143" customFormat="1"/>
    <row r="402" s="143" customFormat="1"/>
    <row r="403" s="143" customFormat="1"/>
    <row r="404" s="143" customFormat="1"/>
    <row r="405" s="143" customFormat="1"/>
    <row r="406" s="143" customFormat="1"/>
    <row r="407" s="143" customFormat="1"/>
    <row r="408" s="143" customFormat="1"/>
    <row r="409" s="143" customFormat="1"/>
    <row r="410" s="143" customFormat="1"/>
    <row r="411" s="143" customFormat="1"/>
    <row r="412" s="143" customFormat="1"/>
    <row r="413" s="143" customFormat="1"/>
    <row r="414" s="143" customFormat="1"/>
    <row r="415" s="143" customFormat="1"/>
    <row r="416" s="143" customFormat="1"/>
    <row r="417" s="143" customFormat="1"/>
    <row r="418" s="143" customFormat="1"/>
    <row r="419" s="143" customFormat="1"/>
    <row r="420" s="143" customFormat="1"/>
    <row r="421" s="143" customFormat="1"/>
    <row r="422" s="143" customFormat="1"/>
    <row r="423" s="143" customFormat="1"/>
    <row r="424" s="143" customFormat="1"/>
    <row r="425" s="143" customFormat="1"/>
    <row r="426" s="143" customFormat="1"/>
    <row r="427" s="143" customFormat="1"/>
    <row r="428" s="143" customFormat="1"/>
    <row r="429" s="143" customFormat="1"/>
    <row r="430" s="143" customFormat="1"/>
    <row r="431" s="143" customFormat="1"/>
    <row r="432" s="143" customFormat="1"/>
    <row r="433" s="143" customFormat="1"/>
    <row r="434" s="143" customFormat="1"/>
    <row r="435" s="143" customFormat="1"/>
    <row r="436" s="143" customFormat="1"/>
    <row r="437" s="143" customFormat="1"/>
    <row r="438" s="143" customFormat="1"/>
    <row r="439" s="143" customFormat="1"/>
    <row r="440" s="143" customFormat="1"/>
    <row r="441" s="143" customFormat="1"/>
    <row r="442" s="143" customFormat="1"/>
    <row r="443" s="143" customFormat="1"/>
    <row r="444" s="143" customFormat="1"/>
    <row r="445" s="143" customFormat="1"/>
    <row r="446" s="143" customFormat="1"/>
    <row r="447" s="143" customFormat="1"/>
    <row r="448" s="143" customFormat="1"/>
    <row r="449" s="143" customFormat="1"/>
    <row r="450" s="143" customFormat="1"/>
    <row r="451" s="143" customFormat="1"/>
    <row r="452" s="143" customFormat="1"/>
    <row r="453" s="143" customFormat="1"/>
    <row r="454" s="143" customFormat="1"/>
    <row r="455" s="143" customFormat="1"/>
    <row r="456" s="143" customFormat="1"/>
    <row r="457" s="143" customFormat="1"/>
    <row r="458" s="143" customFormat="1"/>
    <row r="459" s="143" customFormat="1"/>
    <row r="460" s="143" customFormat="1"/>
    <row r="461" s="143" customFormat="1"/>
    <row r="462" s="143" customFormat="1"/>
    <row r="463" s="143" customFormat="1"/>
    <row r="464" s="143" customFormat="1"/>
    <row r="465" s="143" customFormat="1"/>
    <row r="466" s="143" customFormat="1"/>
    <row r="467" s="143" customFormat="1"/>
    <row r="468" s="143" customFormat="1"/>
    <row r="469" s="143" customFormat="1"/>
    <row r="470" s="143" customFormat="1"/>
    <row r="471" s="143" customFormat="1"/>
    <row r="472" s="143" customFormat="1"/>
    <row r="473" s="143" customFormat="1"/>
    <row r="474" s="143" customFormat="1"/>
    <row r="475" s="143" customFormat="1"/>
    <row r="476" s="143" customFormat="1"/>
    <row r="477" s="143" customFormat="1"/>
    <row r="478" s="143" customFormat="1"/>
    <row r="479" s="143" customFormat="1"/>
    <row r="480" s="143" customFormat="1"/>
    <row r="481" s="143" customFormat="1"/>
    <row r="482" s="143" customFormat="1"/>
    <row r="483" s="143" customFormat="1"/>
    <row r="484" s="143" customFormat="1"/>
    <row r="485" s="143" customFormat="1"/>
    <row r="486" s="143" customFormat="1"/>
    <row r="487" s="143" customFormat="1"/>
    <row r="488" s="143" customFormat="1"/>
    <row r="489" s="143" customFormat="1"/>
    <row r="490" s="143" customFormat="1"/>
    <row r="491" s="143" customFormat="1"/>
    <row r="492" s="143" customFormat="1"/>
    <row r="493" s="143" customFormat="1"/>
    <row r="494" s="143" customFormat="1"/>
    <row r="495" s="143" customFormat="1"/>
    <row r="496" s="143" customFormat="1"/>
    <row r="497" s="143" customFormat="1"/>
    <row r="498" s="143" customFormat="1"/>
    <row r="499" s="143" customFormat="1"/>
    <row r="500" s="143" customFormat="1"/>
    <row r="501" s="143" customFormat="1"/>
    <row r="502" s="143" customFormat="1"/>
    <row r="503" s="143" customFormat="1"/>
    <row r="504" s="143" customFormat="1"/>
    <row r="505" s="143" customFormat="1"/>
    <row r="506" s="143" customFormat="1"/>
    <row r="507" s="143" customFormat="1"/>
    <row r="508" s="143" customFormat="1"/>
    <row r="509" s="143" customFormat="1"/>
    <row r="510" s="143" customFormat="1"/>
    <row r="511" s="143" customFormat="1"/>
    <row r="512" s="143" customFormat="1"/>
    <row r="513" s="143" customFormat="1"/>
    <row r="514" s="143" customFormat="1"/>
    <row r="515" s="143" customFormat="1"/>
    <row r="516" s="143" customFormat="1"/>
    <row r="517" s="143" customFormat="1"/>
    <row r="518" s="143" customFormat="1"/>
    <row r="519" s="143" customFormat="1"/>
    <row r="520" s="143" customFormat="1"/>
    <row r="521" s="143" customFormat="1"/>
    <row r="522" s="143" customFormat="1"/>
    <row r="523" s="143" customFormat="1"/>
    <row r="524" s="143" customFormat="1"/>
    <row r="525" s="143" customFormat="1"/>
    <row r="526" s="143" customFormat="1"/>
    <row r="527" s="143" customFormat="1"/>
    <row r="528" s="143" customFormat="1"/>
    <row r="529" s="143" customFormat="1"/>
    <row r="530" s="143" customFormat="1"/>
    <row r="531" s="143" customFormat="1"/>
    <row r="532" s="143" customFormat="1"/>
    <row r="533" s="143" customFormat="1"/>
    <row r="534" s="143" customFormat="1"/>
    <row r="535" s="143" customFormat="1"/>
    <row r="536" s="143" customFormat="1"/>
    <row r="537" s="143" customFormat="1"/>
    <row r="538" s="143" customFormat="1"/>
    <row r="539" s="143" customFormat="1"/>
    <row r="540" s="143" customFormat="1"/>
    <row r="541" s="143" customFormat="1"/>
    <row r="542" s="143" customFormat="1"/>
    <row r="543" s="143" customFormat="1"/>
    <row r="544" s="143" customFormat="1"/>
    <row r="545" s="143" customFormat="1"/>
    <row r="546" s="143" customFormat="1"/>
    <row r="547" s="143" customFormat="1"/>
    <row r="548" s="143" customFormat="1"/>
    <row r="549" s="143" customFormat="1"/>
    <row r="550" s="143" customFormat="1"/>
    <row r="551" s="143" customFormat="1"/>
    <row r="552" s="143" customFormat="1"/>
    <row r="553" s="143" customFormat="1"/>
    <row r="554" s="143" customFormat="1"/>
    <row r="555" s="143" customFormat="1"/>
    <row r="556" s="143" customFormat="1"/>
    <row r="557" s="143" customFormat="1"/>
    <row r="558" s="143" customFormat="1"/>
    <row r="559" s="143" customFormat="1"/>
    <row r="560" s="143" customFormat="1"/>
    <row r="561" s="143" customFormat="1"/>
    <row r="562" s="143" customFormat="1"/>
    <row r="563" s="143" customFormat="1"/>
    <row r="564" s="143" customFormat="1"/>
    <row r="565" s="143" customFormat="1"/>
    <row r="566" s="143" customFormat="1"/>
    <row r="567" s="143" customFormat="1"/>
    <row r="568" s="143" customFormat="1"/>
    <row r="569" s="143" customFormat="1"/>
    <row r="570" s="143" customFormat="1"/>
    <row r="571" s="143" customFormat="1"/>
    <row r="572" s="143" customFormat="1"/>
    <row r="573" s="143" customFormat="1"/>
    <row r="574" s="143" customFormat="1"/>
    <row r="575" s="143" customFormat="1"/>
    <row r="576" s="143" customFormat="1"/>
    <row r="577" s="143" customFormat="1"/>
    <row r="578" s="143" customFormat="1"/>
    <row r="579" s="143" customFormat="1"/>
    <row r="580" s="143" customFormat="1"/>
    <row r="581" s="143" customFormat="1"/>
    <row r="582" s="143" customFormat="1"/>
    <row r="583" s="143" customFormat="1"/>
    <row r="584" s="143" customFormat="1"/>
    <row r="585" s="143" customFormat="1"/>
    <row r="586" s="143" customFormat="1"/>
    <row r="587" s="143" customFormat="1"/>
    <row r="588" s="143" customFormat="1"/>
    <row r="589" s="143" customFormat="1"/>
    <row r="590" s="143" customFormat="1"/>
    <row r="591" s="143" customFormat="1"/>
    <row r="592" s="143" customFormat="1"/>
    <row r="593" s="143" customFormat="1"/>
    <row r="594" s="143" customFormat="1"/>
    <row r="595" s="143" customFormat="1"/>
    <row r="596" s="143" customFormat="1"/>
    <row r="597" s="143" customFormat="1"/>
    <row r="598" s="143" customFormat="1"/>
    <row r="599" s="143" customFormat="1"/>
    <row r="600" s="143" customFormat="1"/>
    <row r="601" s="143" customFormat="1"/>
    <row r="602" s="143" customFormat="1"/>
    <row r="603" s="143" customFormat="1"/>
    <row r="604" s="143" customFormat="1"/>
    <row r="605" s="143" customFormat="1"/>
    <row r="606" s="143" customFormat="1"/>
    <row r="607" s="143" customFormat="1"/>
    <row r="608" s="143" customFormat="1"/>
    <row r="609" s="143" customFormat="1"/>
    <row r="610" s="143" customFormat="1"/>
    <row r="611" s="143" customFormat="1"/>
    <row r="612" s="143" customFormat="1"/>
    <row r="613" s="143" customFormat="1"/>
    <row r="614" s="143" customFormat="1"/>
    <row r="615" s="143" customFormat="1"/>
    <row r="616" s="143" customFormat="1"/>
    <row r="617" s="143" customFormat="1"/>
    <row r="618" s="143" customFormat="1"/>
    <row r="619" s="143" customFormat="1"/>
    <row r="620" s="143" customFormat="1"/>
    <row r="621" s="143" customFormat="1"/>
    <row r="622" s="143" customFormat="1"/>
    <row r="623" s="143" customFormat="1"/>
    <row r="624" s="143" customFormat="1"/>
    <row r="625" s="143" customFormat="1"/>
    <row r="626" s="143" customFormat="1"/>
    <row r="627" s="143" customFormat="1"/>
    <row r="628" s="143" customFormat="1"/>
    <row r="629" s="143" customFormat="1"/>
    <row r="630" s="143" customFormat="1"/>
    <row r="631" s="143" customFormat="1"/>
    <row r="632" s="143" customFormat="1"/>
    <row r="633" s="143" customFormat="1"/>
    <row r="634" s="143" customFormat="1"/>
    <row r="635" s="143" customFormat="1"/>
    <row r="636" s="143" customFormat="1"/>
    <row r="637" s="143" customFormat="1"/>
    <row r="638" s="143" customFormat="1"/>
    <row r="639" s="143" customFormat="1"/>
    <row r="640" s="143" customFormat="1"/>
    <row r="641" s="143" customFormat="1"/>
    <row r="642" s="143" customFormat="1"/>
    <row r="643" s="143" customFormat="1"/>
    <row r="644" s="143" customFormat="1"/>
    <row r="645" s="143" customFormat="1"/>
    <row r="646" s="143" customFormat="1"/>
    <row r="647" s="143" customFormat="1"/>
    <row r="648" s="143" customFormat="1"/>
    <row r="649" s="143" customFormat="1"/>
    <row r="650" s="143" customFormat="1"/>
    <row r="651" s="143" customFormat="1"/>
    <row r="652" s="143" customFormat="1"/>
    <row r="653" s="143" customFormat="1"/>
    <row r="654" s="143" customFormat="1"/>
    <row r="655" s="143" customFormat="1"/>
    <row r="656" s="143" customFormat="1"/>
    <row r="657" s="143" customFormat="1"/>
    <row r="658" s="143" customFormat="1"/>
    <row r="659" s="143" customFormat="1"/>
    <row r="660" s="143" customFormat="1"/>
    <row r="661" s="143" customFormat="1"/>
    <row r="662" s="143" customFormat="1"/>
    <row r="663" s="143" customFormat="1"/>
    <row r="664" s="143" customFormat="1"/>
    <row r="665" s="143" customFormat="1"/>
    <row r="666" s="143" customFormat="1"/>
    <row r="667" s="143" customFormat="1"/>
    <row r="668" s="143" customFormat="1"/>
    <row r="669" s="143" customFormat="1"/>
    <row r="670" s="143" customFormat="1"/>
    <row r="671" s="143" customFormat="1"/>
    <row r="672" s="143" customFormat="1"/>
    <row r="673" s="143" customFormat="1"/>
    <row r="674" s="143" customFormat="1"/>
    <row r="675" s="143" customFormat="1"/>
    <row r="676" s="143" customFormat="1"/>
    <row r="677" s="143" customFormat="1"/>
    <row r="678" s="143" customFormat="1"/>
    <row r="679" s="143" customFormat="1"/>
    <row r="680" s="143" customFormat="1"/>
    <row r="681" s="143" customFormat="1"/>
    <row r="682" s="143" customFormat="1"/>
    <row r="683" s="143" customFormat="1"/>
    <row r="684" s="143" customFormat="1"/>
    <row r="685" s="143" customFormat="1"/>
    <row r="686" s="143" customFormat="1"/>
    <row r="687" s="143" customFormat="1"/>
    <row r="688" s="143" customFormat="1"/>
    <row r="689" s="143" customFormat="1"/>
    <row r="690" s="143" customFormat="1"/>
    <row r="691" s="143" customFormat="1"/>
    <row r="692" s="143" customFormat="1"/>
    <row r="693" s="143" customFormat="1"/>
    <row r="694" s="143" customFormat="1"/>
    <row r="695" s="143" customFormat="1"/>
    <row r="696" s="143" customFormat="1"/>
    <row r="697" s="143" customFormat="1"/>
    <row r="698" s="143" customFormat="1"/>
    <row r="699" s="143" customFormat="1"/>
    <row r="700" s="143" customFormat="1"/>
    <row r="701" s="143" customFormat="1"/>
    <row r="702" s="143" customFormat="1"/>
    <row r="703" s="143" customFormat="1"/>
    <row r="704" s="143" customFormat="1"/>
    <row r="705" s="143" customFormat="1"/>
    <row r="706" s="143" customFormat="1"/>
    <row r="707" s="143" customFormat="1"/>
    <row r="708" s="143" customFormat="1"/>
    <row r="709" s="143" customFormat="1"/>
    <row r="710" s="143" customFormat="1"/>
    <row r="711" s="143" customFormat="1"/>
    <row r="712" s="143" customFormat="1"/>
    <row r="713" s="143" customFormat="1"/>
    <row r="714" s="143" customFormat="1"/>
    <row r="715" s="143" customFormat="1"/>
    <row r="716" s="143" customFormat="1"/>
    <row r="717" s="143" customFormat="1"/>
    <row r="718" s="143" customFormat="1"/>
    <row r="719" s="143" customFormat="1"/>
    <row r="720" s="143" customFormat="1"/>
    <row r="721" s="143" customFormat="1"/>
    <row r="722" s="143" customFormat="1"/>
    <row r="723" s="143" customFormat="1"/>
    <row r="724" s="143" customFormat="1"/>
    <row r="725" s="143" customFormat="1"/>
    <row r="726" s="143" customFormat="1"/>
    <row r="727" s="143" customFormat="1"/>
    <row r="728" s="143" customFormat="1"/>
    <row r="729" s="143" customFormat="1"/>
    <row r="730" s="143" customFormat="1"/>
    <row r="731" s="143" customFormat="1"/>
    <row r="732" s="143" customFormat="1"/>
    <row r="733" s="143" customFormat="1"/>
    <row r="734" s="143" customFormat="1"/>
    <row r="735" s="143" customFormat="1"/>
    <row r="736" s="143" customFormat="1"/>
    <row r="737" s="143" customFormat="1"/>
    <row r="738" s="143" customFormat="1"/>
    <row r="739" s="143" customFormat="1"/>
    <row r="740" s="143" customFormat="1"/>
    <row r="741" s="143" customFormat="1"/>
    <row r="742" s="143" customFormat="1"/>
    <row r="743" s="143" customFormat="1"/>
    <row r="744" s="143" customFormat="1"/>
    <row r="745" s="143" customFormat="1"/>
    <row r="746" s="143" customFormat="1"/>
    <row r="747" s="143" customFormat="1"/>
    <row r="748" s="143" customFormat="1"/>
    <row r="749" s="143" customFormat="1"/>
    <row r="750" s="143" customFormat="1"/>
    <row r="751" s="143" customFormat="1"/>
    <row r="752" s="143" customFormat="1"/>
    <row r="753" s="143" customFormat="1"/>
    <row r="754" s="143" customFormat="1"/>
    <row r="755" s="143" customFormat="1"/>
    <row r="756" s="143" customFormat="1"/>
    <row r="757" s="143" customFormat="1"/>
    <row r="758" s="143" customFormat="1"/>
    <row r="759" s="143" customFormat="1"/>
    <row r="760" s="143" customFormat="1"/>
    <row r="761" s="143" customFormat="1"/>
    <row r="762" s="143" customFormat="1"/>
    <row r="763" s="143" customFormat="1"/>
    <row r="764" s="143" customFormat="1"/>
    <row r="765" s="143" customFormat="1"/>
    <row r="766" s="143" customFormat="1"/>
    <row r="767" s="143" customFormat="1"/>
    <row r="768" s="143" customFormat="1"/>
    <row r="769" s="143" customFormat="1"/>
    <row r="770" s="143" customFormat="1"/>
    <row r="771" s="143" customFormat="1"/>
    <row r="772" s="143" customFormat="1"/>
    <row r="773" s="143" customFormat="1"/>
    <row r="774" s="143" customFormat="1"/>
    <row r="775" s="143" customFormat="1"/>
    <row r="776" s="143" customFormat="1"/>
    <row r="777" s="143" customFormat="1"/>
    <row r="778" s="143" customFormat="1"/>
    <row r="779" s="143" customFormat="1"/>
    <row r="780" s="143" customFormat="1"/>
    <row r="781" s="143" customFormat="1"/>
    <row r="782" s="143" customFormat="1"/>
    <row r="783" s="143" customFormat="1"/>
    <row r="784" s="143" customFormat="1"/>
    <row r="785" s="143" customFormat="1"/>
    <row r="786" s="143" customFormat="1"/>
    <row r="787" s="143" customFormat="1"/>
    <row r="788" s="143" customFormat="1"/>
    <row r="789" s="143" customFormat="1"/>
    <row r="790" s="143" customFormat="1"/>
    <row r="791" s="143" customFormat="1"/>
    <row r="792" s="143" customFormat="1"/>
    <row r="793" s="143" customFormat="1"/>
    <row r="794" s="143" customFormat="1"/>
    <row r="795" s="143" customFormat="1"/>
    <row r="796" s="143" customFormat="1"/>
    <row r="797" s="143" customFormat="1"/>
    <row r="798" s="143" customFormat="1"/>
    <row r="799" s="143" customFormat="1"/>
    <row r="800" s="143" customFormat="1"/>
    <row r="801" s="143" customFormat="1"/>
    <row r="802" s="143" customFormat="1"/>
    <row r="803" s="143" customFormat="1"/>
    <row r="804" s="143" customFormat="1"/>
    <row r="805" s="143" customFormat="1"/>
    <row r="806" s="143" customFormat="1"/>
    <row r="807" s="143" customFormat="1"/>
    <row r="808" s="143" customFormat="1"/>
    <row r="809" s="143" customFormat="1"/>
    <row r="810" s="143" customFormat="1"/>
    <row r="811" s="143" customFormat="1"/>
    <row r="812" s="143" customFormat="1"/>
    <row r="813" s="143" customFormat="1"/>
    <row r="814" s="143" customFormat="1"/>
    <row r="815" s="143" customFormat="1"/>
    <row r="816" s="143" customFormat="1"/>
    <row r="817" s="143" customFormat="1"/>
    <row r="818" s="143" customFormat="1"/>
    <row r="819" s="143" customFormat="1"/>
    <row r="820" s="143" customFormat="1"/>
    <row r="821" s="143" customFormat="1"/>
    <row r="822" s="143" customFormat="1"/>
    <row r="823" s="143" customFormat="1"/>
    <row r="824" s="143" customFormat="1"/>
    <row r="825" s="143" customFormat="1"/>
    <row r="826" s="143" customFormat="1"/>
    <row r="827" s="143" customFormat="1"/>
    <row r="828" s="143" customFormat="1"/>
    <row r="829" s="143" customFormat="1"/>
    <row r="830" s="143" customFormat="1"/>
    <row r="831" s="143" customFormat="1"/>
    <row r="832" s="143" customFormat="1"/>
    <row r="833" s="143" customFormat="1"/>
    <row r="834" s="143" customFormat="1"/>
    <row r="835" s="143" customFormat="1"/>
    <row r="836" s="143" customFormat="1"/>
    <row r="837" s="143" customFormat="1"/>
    <row r="838" s="143" customFormat="1"/>
    <row r="839" s="143" customFormat="1"/>
    <row r="840" s="143" customFormat="1"/>
    <row r="841" s="143" customFormat="1"/>
    <row r="842" s="143" customFormat="1"/>
    <row r="843" s="143" customFormat="1"/>
    <row r="844" s="143" customFormat="1"/>
    <row r="845" s="143" customFormat="1"/>
    <row r="846" s="143" customFormat="1"/>
    <row r="847" s="143" customFormat="1"/>
    <row r="848" s="143" customFormat="1"/>
    <row r="849" s="143" customFormat="1"/>
    <row r="850" s="143" customFormat="1"/>
    <row r="851" s="143" customFormat="1"/>
    <row r="852" s="143" customFormat="1"/>
    <row r="853" s="143" customFormat="1"/>
    <row r="854" s="143" customFormat="1"/>
    <row r="855" s="143" customFormat="1"/>
    <row r="856" s="143" customFormat="1"/>
    <row r="857" s="143" customFormat="1"/>
    <row r="858" s="143" customFormat="1"/>
    <row r="859" s="143" customFormat="1"/>
    <row r="860" s="143" customFormat="1"/>
    <row r="861" s="143" customFormat="1"/>
    <row r="862" s="143" customFormat="1"/>
    <row r="863" s="143" customFormat="1"/>
    <row r="864" s="143" customFormat="1"/>
    <row r="865" s="143" customFormat="1"/>
    <row r="866" s="143" customFormat="1"/>
    <row r="867" s="143" customFormat="1"/>
    <row r="868" s="143" customFormat="1"/>
    <row r="869" s="143" customFormat="1"/>
    <row r="870" s="143" customFormat="1"/>
    <row r="871" s="143" customFormat="1"/>
    <row r="872" s="143" customFormat="1"/>
    <row r="873" s="143" customFormat="1"/>
    <row r="874" s="143" customFormat="1"/>
    <row r="875" s="143" customFormat="1"/>
    <row r="876" s="143" customFormat="1"/>
    <row r="877" s="143" customFormat="1"/>
    <row r="878" s="143" customFormat="1"/>
    <row r="879" s="143" customFormat="1"/>
    <row r="880" s="143" customFormat="1"/>
    <row r="881" s="143" customFormat="1"/>
    <row r="882" s="143" customFormat="1"/>
    <row r="883" s="143" customFormat="1"/>
    <row r="884" s="143" customFormat="1"/>
    <row r="885" s="143" customFormat="1"/>
    <row r="886" s="143" customFormat="1"/>
    <row r="887" s="143" customFormat="1"/>
    <row r="888" s="143" customFormat="1"/>
    <row r="889" s="143" customFormat="1"/>
    <row r="890" s="143" customFormat="1"/>
    <row r="891" s="143" customFormat="1"/>
    <row r="892" s="143" customFormat="1"/>
    <row r="893" s="143" customFormat="1"/>
    <row r="894" s="143" customFormat="1"/>
    <row r="895" s="143" customFormat="1"/>
    <row r="896" s="143" customFormat="1"/>
    <row r="897" s="143" customFormat="1"/>
    <row r="898" s="143" customFormat="1"/>
    <row r="899" s="143" customFormat="1"/>
    <row r="900" s="143" customFormat="1"/>
    <row r="901" s="143" customFormat="1"/>
    <row r="902" s="143" customFormat="1"/>
    <row r="903" s="143" customFormat="1"/>
    <row r="904" s="143" customFormat="1"/>
    <row r="905" s="143" customFormat="1"/>
    <row r="906" s="143" customFormat="1"/>
    <row r="907" s="143" customFormat="1"/>
    <row r="908" s="143" customFormat="1"/>
    <row r="909" s="143" customFormat="1"/>
    <row r="910" s="143" customFormat="1"/>
    <row r="911" s="143" customFormat="1"/>
    <row r="912" s="143" customFormat="1"/>
    <row r="913" s="143" customFormat="1"/>
    <row r="914" s="143" customFormat="1"/>
    <row r="915" s="143" customFormat="1"/>
    <row r="916" s="143" customFormat="1"/>
    <row r="917" s="143" customFormat="1"/>
    <row r="918" s="143" customFormat="1"/>
    <row r="919" s="143" customFormat="1"/>
    <row r="920" s="143" customFormat="1"/>
    <row r="921" s="143" customFormat="1"/>
    <row r="922" s="143" customFormat="1"/>
    <row r="923" s="143" customFormat="1"/>
    <row r="924" s="143" customFormat="1"/>
    <row r="925" s="143" customFormat="1"/>
    <row r="926" s="143" customFormat="1"/>
    <row r="927" s="143" customFormat="1"/>
    <row r="928" s="143" customFormat="1"/>
    <row r="929" s="143" customFormat="1"/>
    <row r="930" s="143" customFormat="1"/>
    <row r="931" s="143" customFormat="1"/>
    <row r="932" s="143" customFormat="1"/>
    <row r="933" s="143" customFormat="1"/>
    <row r="934" s="143" customFormat="1"/>
    <row r="935" s="143" customFormat="1"/>
    <row r="936" s="143" customFormat="1"/>
    <row r="937" s="143" customFormat="1"/>
    <row r="938" s="143" customFormat="1"/>
    <row r="939" s="143" customFormat="1"/>
    <row r="940" s="143" customFormat="1"/>
    <row r="941" s="143" customFormat="1"/>
    <row r="942" s="143" customFormat="1"/>
    <row r="943" s="143" customFormat="1"/>
    <row r="944" s="143" customFormat="1"/>
    <row r="945" s="143" customFormat="1"/>
    <row r="946" s="143" customFormat="1"/>
    <row r="947" s="143" customFormat="1"/>
    <row r="948" s="143" customFormat="1"/>
    <row r="949" s="143" customFormat="1"/>
    <row r="950" s="143" customFormat="1"/>
    <row r="951" s="143" customFormat="1"/>
    <row r="952" s="143" customFormat="1"/>
    <row r="953" s="143" customFormat="1"/>
    <row r="954" s="143" customFormat="1"/>
    <row r="955" s="143" customFormat="1"/>
    <row r="956" s="143" customFormat="1"/>
    <row r="957" s="143" customFormat="1"/>
    <row r="958" s="143" customFormat="1"/>
    <row r="959" s="143" customFormat="1"/>
    <row r="960" s="143" customFormat="1"/>
    <row r="961" s="143" customFormat="1"/>
    <row r="962" s="143" customFormat="1"/>
    <row r="963" s="143" customFormat="1"/>
    <row r="964" s="143" customFormat="1"/>
    <row r="965" s="143" customFormat="1"/>
    <row r="966" s="143" customFormat="1"/>
    <row r="967" s="143" customFormat="1"/>
    <row r="968" s="143" customFormat="1"/>
    <row r="969" s="143" customFormat="1"/>
    <row r="970" s="143" customFormat="1"/>
    <row r="971" s="143" customFormat="1"/>
    <row r="972" s="143" customFormat="1"/>
    <row r="973" s="143" customFormat="1"/>
    <row r="974" s="143" customFormat="1"/>
    <row r="975" s="143" customFormat="1"/>
    <row r="976" s="143" customFormat="1"/>
    <row r="977" s="143" customFormat="1"/>
    <row r="978" s="143" customFormat="1"/>
    <row r="979" s="143" customFormat="1"/>
    <row r="980" s="143" customFormat="1"/>
    <row r="981" s="143" customFormat="1"/>
    <row r="982" s="143" customFormat="1"/>
    <row r="983" s="143" customFormat="1"/>
    <row r="984" s="143" customFormat="1"/>
    <row r="985" s="143" customFormat="1"/>
    <row r="986" s="143" customFormat="1"/>
    <row r="987" s="143" customFormat="1"/>
    <row r="988" s="143" customFormat="1"/>
    <row r="989" s="143" customFormat="1"/>
    <row r="990" s="143" customFormat="1"/>
    <row r="991" s="143" customFormat="1"/>
    <row r="992" s="143" customFormat="1"/>
    <row r="993" s="143" customFormat="1"/>
    <row r="994" s="143" customFormat="1"/>
    <row r="995" s="143" customFormat="1"/>
    <row r="996" s="143" customFormat="1"/>
    <row r="997" s="143" customFormat="1"/>
    <row r="998" s="143" customFormat="1"/>
    <row r="999" s="143" customFormat="1"/>
    <row r="1000" s="143" customFormat="1"/>
    <row r="1001" s="143" customFormat="1"/>
    <row r="1002" s="143" customFormat="1"/>
    <row r="1003" s="143" customFormat="1"/>
    <row r="1004" s="143" customFormat="1"/>
    <row r="1005" s="143" customFormat="1"/>
    <row r="1006" s="143" customFormat="1"/>
    <row r="1007" s="143" customFormat="1"/>
    <row r="1008" s="143" customFormat="1"/>
    <row r="1009" s="143" customFormat="1"/>
    <row r="1010" s="143" customFormat="1"/>
    <row r="1011" s="143" customFormat="1"/>
    <row r="1012" s="143" customFormat="1"/>
    <row r="1013" s="143" customFormat="1"/>
    <row r="1014" s="143" customFormat="1"/>
    <row r="1015" s="143" customFormat="1"/>
    <row r="1016" s="143" customFormat="1"/>
    <row r="1017" s="143" customFormat="1"/>
    <row r="1018" s="143" customFormat="1"/>
    <row r="1019" s="143" customFormat="1"/>
    <row r="1020" s="143" customFormat="1"/>
    <row r="1021" s="143" customFormat="1"/>
    <row r="1022" s="143" customFormat="1"/>
    <row r="1023" s="143" customFormat="1"/>
    <row r="1024" s="143" customFormat="1"/>
    <row r="1025" s="143" customFormat="1"/>
    <row r="1026" s="143" customFormat="1"/>
    <row r="1027" s="143" customFormat="1"/>
    <row r="1028" s="143" customFormat="1"/>
    <row r="1029" s="143" customFormat="1"/>
    <row r="1030" s="143" customFormat="1"/>
    <row r="1031" s="143" customFormat="1"/>
    <row r="1032" s="143" customFormat="1"/>
    <row r="1033" s="143" customFormat="1"/>
    <row r="1034" s="143" customFormat="1"/>
    <row r="1035" s="143" customFormat="1"/>
    <row r="1036" s="143" customFormat="1"/>
    <row r="1037" s="143" customFormat="1"/>
    <row r="1038" s="143" customFormat="1"/>
    <row r="1039" s="143" customFormat="1"/>
    <row r="1040" s="143" customFormat="1"/>
    <row r="1041" s="143" customFormat="1"/>
    <row r="1042" s="143" customFormat="1"/>
    <row r="1043" s="143" customFormat="1"/>
    <row r="1044" s="143" customFormat="1"/>
    <row r="1045" s="143" customFormat="1"/>
    <row r="1046" s="143" customFormat="1"/>
    <row r="1047" s="143" customFormat="1"/>
    <row r="1048" s="143" customFormat="1"/>
    <row r="1049" s="143" customFormat="1"/>
    <row r="1050" s="143" customFormat="1"/>
    <row r="1051" s="143" customFormat="1"/>
    <row r="1052" s="143" customFormat="1"/>
    <row r="1053" s="143" customFormat="1"/>
    <row r="1054" s="143" customFormat="1"/>
    <row r="1055" s="143" customFormat="1"/>
    <row r="1056" s="143" customFormat="1"/>
    <row r="1057" s="143" customFormat="1"/>
    <row r="1058" s="143" customFormat="1"/>
    <row r="1059" s="143" customFormat="1"/>
    <row r="1060" s="143" customFormat="1"/>
    <row r="1061" s="143" customFormat="1"/>
    <row r="1062" s="143" customFormat="1"/>
    <row r="1063" s="143" customFormat="1"/>
    <row r="1064" s="143" customFormat="1"/>
    <row r="1065" s="143" customFormat="1"/>
    <row r="1066" s="143" customFormat="1"/>
    <row r="1067" s="143" customFormat="1"/>
    <row r="1068" s="143" customFormat="1"/>
    <row r="1069" s="143" customFormat="1"/>
    <row r="1070" s="143" customFormat="1"/>
    <row r="1071" s="143" customFormat="1"/>
    <row r="1072" s="143" customFormat="1"/>
    <row r="1073" s="143" customFormat="1"/>
    <row r="1074" s="143" customFormat="1"/>
    <row r="1075" s="143" customFormat="1"/>
    <row r="1076" s="143" customFormat="1"/>
    <row r="1077" s="143" customFormat="1"/>
    <row r="1078" s="143" customFormat="1"/>
    <row r="1079" s="143" customFormat="1"/>
    <row r="1080" s="143" customFormat="1"/>
    <row r="1081" s="143" customFormat="1"/>
    <row r="1082" s="143" customFormat="1"/>
    <row r="1083" s="143" customFormat="1"/>
    <row r="1084" s="143" customFormat="1"/>
    <row r="1085" s="143" customFormat="1"/>
    <row r="1086" s="143" customFormat="1"/>
    <row r="1087" s="143" customFormat="1"/>
    <row r="1088" s="143" customFormat="1"/>
    <row r="1089" s="143" customFormat="1"/>
    <row r="1090" s="143" customFormat="1"/>
    <row r="1091" s="143" customFormat="1"/>
    <row r="1092" s="143" customFormat="1"/>
    <row r="1093" s="143" customFormat="1"/>
    <row r="1094" s="143" customFormat="1"/>
    <row r="1095" s="143" customFormat="1"/>
    <row r="1096" s="143" customFormat="1"/>
    <row r="1097" s="143" customFormat="1"/>
    <row r="1098" s="143" customFormat="1"/>
    <row r="1099" s="143" customFormat="1"/>
    <row r="1100" s="143" customFormat="1"/>
    <row r="1101" s="143" customFormat="1"/>
    <row r="1102" s="143" customFormat="1"/>
    <row r="1103" s="143" customFormat="1"/>
    <row r="1104" s="143" customFormat="1"/>
    <row r="1105" s="143" customFormat="1"/>
    <row r="1106" s="143" customFormat="1"/>
    <row r="1107" s="143" customFormat="1"/>
    <row r="1108" s="143" customFormat="1"/>
    <row r="1109" s="143" customFormat="1"/>
    <row r="1110" s="143" customFormat="1"/>
    <row r="1111" s="143" customFormat="1"/>
    <row r="1112" s="143" customFormat="1"/>
    <row r="1113" s="143" customFormat="1"/>
    <row r="1114" s="143" customFormat="1"/>
    <row r="1115" s="143" customFormat="1"/>
    <row r="1116" s="143" customFormat="1"/>
    <row r="1117" s="143" customFormat="1"/>
    <row r="1118" s="143" customFormat="1"/>
    <row r="1119" s="143" customFormat="1"/>
    <row r="1120" s="143" customFormat="1"/>
    <row r="1121" s="143" customFormat="1"/>
    <row r="1122" s="143" customFormat="1"/>
    <row r="1123" s="143" customFormat="1"/>
    <row r="1124" s="143" customFormat="1"/>
    <row r="1125" s="143" customFormat="1"/>
    <row r="1126" s="143" customFormat="1"/>
    <row r="1127" s="143" customFormat="1"/>
    <row r="1128" s="143" customFormat="1"/>
    <row r="1129" s="143" customFormat="1"/>
    <row r="1130" s="143" customFormat="1"/>
    <row r="1131" s="143" customFormat="1"/>
    <row r="1132" s="143" customFormat="1"/>
    <row r="1133" s="143" customFormat="1"/>
    <row r="1134" s="143" customFormat="1"/>
    <row r="1135" s="143" customFormat="1"/>
    <row r="1136" s="143" customFormat="1"/>
    <row r="1137" s="143" customFormat="1"/>
    <row r="1138" s="143" customFormat="1"/>
    <row r="1139" s="143" customFormat="1"/>
    <row r="1140" s="143" customFormat="1"/>
    <row r="1141" s="143" customFormat="1"/>
    <row r="1142" s="143" customFormat="1"/>
    <row r="1143" s="143" customFormat="1"/>
    <row r="1144" s="143" customFormat="1"/>
    <row r="1145" s="143" customFormat="1"/>
    <row r="1146" s="143" customFormat="1"/>
    <row r="1147" s="143" customFormat="1"/>
    <row r="1148" s="143" customFormat="1"/>
    <row r="1149" s="143" customFormat="1"/>
    <row r="1150" s="143" customFormat="1"/>
    <row r="1151" s="143" customFormat="1"/>
    <row r="1152" s="143" customFormat="1"/>
    <row r="1153" s="143" customFormat="1"/>
    <row r="1154" s="143" customFormat="1"/>
    <row r="1155" s="143" customFormat="1"/>
    <row r="1156" s="143" customFormat="1"/>
    <row r="1157" s="143" customFormat="1"/>
    <row r="1158" s="143" customFormat="1"/>
    <row r="1159" s="143" customFormat="1"/>
    <row r="1160" s="143" customFormat="1"/>
    <row r="1161" s="143" customFormat="1"/>
    <row r="1162" s="143" customFormat="1"/>
    <row r="1163" s="143" customFormat="1"/>
    <row r="1164" s="143" customFormat="1"/>
    <row r="1165" s="143" customFormat="1"/>
    <row r="1166" s="143" customFormat="1"/>
    <row r="1167" s="143" customFormat="1"/>
    <row r="1168" s="143" customFormat="1"/>
    <row r="1169" s="143" customFormat="1"/>
    <row r="1170" s="143" customFormat="1"/>
    <row r="1171" s="143" customFormat="1"/>
    <row r="1172" s="143" customFormat="1"/>
    <row r="1173" s="143" customFormat="1"/>
    <row r="1174" s="143" customFormat="1"/>
    <row r="1175" s="143" customFormat="1"/>
    <row r="1176" s="143" customFormat="1"/>
    <row r="1177" s="143" customFormat="1"/>
    <row r="1178" s="143" customFormat="1"/>
    <row r="1179" s="143" customFormat="1"/>
    <row r="1180" s="143" customFormat="1"/>
    <row r="1181" s="143" customFormat="1"/>
    <row r="1182" s="143" customFormat="1"/>
    <row r="1183" s="143" customFormat="1"/>
    <row r="1184" s="143" customFormat="1"/>
    <row r="1185" s="143" customFormat="1"/>
    <row r="1186" s="143" customFormat="1"/>
    <row r="1187" s="143" customFormat="1"/>
    <row r="1188" s="143" customFormat="1"/>
    <row r="1189" s="143" customFormat="1"/>
    <row r="1190" s="143" customFormat="1"/>
    <row r="1191" s="143" customFormat="1"/>
    <row r="1192" s="143" customFormat="1"/>
    <row r="1193" s="143" customFormat="1"/>
    <row r="1194" s="143" customFormat="1"/>
    <row r="1195" s="143" customFormat="1"/>
    <row r="1196" s="143" customFormat="1"/>
    <row r="1197" s="143" customFormat="1"/>
    <row r="1198" s="143" customFormat="1"/>
    <row r="1199" s="143" customFormat="1"/>
    <row r="1200" s="143" customFormat="1"/>
    <row r="1201" s="143" customFormat="1"/>
    <row r="1202" s="143" customFormat="1"/>
    <row r="1203" s="143" customFormat="1"/>
    <row r="1204" s="143" customFormat="1"/>
    <row r="1205" s="143" customFormat="1"/>
    <row r="1206" s="143" customFormat="1"/>
    <row r="1207" s="143" customFormat="1"/>
    <row r="1208" s="143" customFormat="1"/>
    <row r="1209" s="143" customFormat="1"/>
    <row r="1210" s="143" customFormat="1"/>
    <row r="1211" s="143" customFormat="1"/>
    <row r="1212" s="143" customFormat="1"/>
    <row r="1213" s="143" customFormat="1"/>
    <row r="1214" s="143" customFormat="1"/>
    <row r="1215" s="143" customFormat="1"/>
    <row r="1216" s="143" customFormat="1"/>
    <row r="1217" spans="3:10" s="143" customFormat="1"/>
    <row r="1218" spans="3:10" s="143" customFormat="1"/>
    <row r="1219" spans="3:10" s="143" customFormat="1"/>
    <row r="1220" spans="3:10" s="143" customFormat="1"/>
    <row r="1221" spans="3:10" s="143" customFormat="1"/>
    <row r="1222" spans="3:10" s="143" customFormat="1"/>
    <row r="1223" spans="3:10" s="143" customFormat="1"/>
    <row r="1224" spans="3:10" s="143" customFormat="1"/>
    <row r="1225" spans="3:10" s="143" customFormat="1">
      <c r="C1225"/>
      <c r="D1225"/>
      <c r="E1225"/>
      <c r="F1225"/>
      <c r="G1225"/>
      <c r="H1225"/>
      <c r="I1225"/>
      <c r="J1225"/>
    </row>
    <row r="1226" spans="3:10" s="143" customFormat="1">
      <c r="C1226"/>
      <c r="D1226"/>
      <c r="E1226"/>
      <c r="F1226"/>
      <c r="G1226"/>
      <c r="H1226"/>
      <c r="I1226"/>
      <c r="J1226"/>
    </row>
  </sheetData>
  <sheetProtection algorithmName="SHA-512" hashValue="Y6HL9QY49kGcbwufzEIBpWCnV1+15KLV79szenx7+Fkv1JtyGOx0jg2kWQiUqjAsAk7EqAYs5dNukFlTMZrdIg==" saltValue="lvCH0/JTkhdkA3nKTd64jw==" spinCount="100000" sheet="1" objects="1" scenarios="1"/>
  <mergeCells count="41">
    <mergeCell ref="D118:E119"/>
    <mergeCell ref="C38:F39"/>
    <mergeCell ref="G38:I39"/>
    <mergeCell ref="J38:J39"/>
    <mergeCell ref="J46:J47"/>
    <mergeCell ref="C46:F47"/>
    <mergeCell ref="J40:J41"/>
    <mergeCell ref="G46:I47"/>
    <mergeCell ref="C40:F41"/>
    <mergeCell ref="C42:F43"/>
    <mergeCell ref="C44:F45"/>
    <mergeCell ref="G40:I41"/>
    <mergeCell ref="G42:I43"/>
    <mergeCell ref="G44:I45"/>
    <mergeCell ref="C68:J69"/>
    <mergeCell ref="C90:J92"/>
    <mergeCell ref="B2:H5"/>
    <mergeCell ref="B6:H7"/>
    <mergeCell ref="B60:H63"/>
    <mergeCell ref="B64:H65"/>
    <mergeCell ref="J42:J43"/>
    <mergeCell ref="J44:J45"/>
    <mergeCell ref="G34:I35"/>
    <mergeCell ref="J34:J35"/>
    <mergeCell ref="J36:J37"/>
    <mergeCell ref="C34:F35"/>
    <mergeCell ref="C36:F37"/>
    <mergeCell ref="G36:I37"/>
    <mergeCell ref="C14:E15"/>
    <mergeCell ref="H14:J15"/>
    <mergeCell ref="C16:E18"/>
    <mergeCell ref="C19:E21"/>
    <mergeCell ref="B111:K113"/>
    <mergeCell ref="C23:J27"/>
    <mergeCell ref="H19:J21"/>
    <mergeCell ref="H16:J18"/>
    <mergeCell ref="C70:J71"/>
    <mergeCell ref="C88:J89"/>
    <mergeCell ref="C48:F49"/>
    <mergeCell ref="J48:J49"/>
    <mergeCell ref="G48:I49"/>
  </mergeCells>
  <printOptions horizontalCentered="1" verticalCentered="1"/>
  <pageMargins left="0.7" right="0.7" top="0.75" bottom="0.75" header="0.3" footer="0.3"/>
  <pageSetup fitToHeight="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3313" r:id="rId4" name="Button 1">
              <controlPr defaultSize="0" print="0" autoFill="0" autoPict="0" macro="[0]!PrintSummaryPagetoPDF">
                <anchor moveWithCells="1" sizeWithCells="1">
                  <from>
                    <xdr:col>12</xdr:col>
                    <xdr:colOff>66675</xdr:colOff>
                    <xdr:row>1</xdr:row>
                    <xdr:rowOff>28575</xdr:rowOff>
                  </from>
                  <to>
                    <xdr:col>19</xdr:col>
                    <xdr:colOff>66675</xdr:colOff>
                    <xdr:row>7</xdr:row>
                    <xdr:rowOff>9525</xdr:rowOff>
                  </to>
                </anchor>
              </controlPr>
            </control>
          </mc:Choice>
        </mc:AlternateContent>
        <mc:AlternateContent xmlns:mc="http://schemas.openxmlformats.org/markup-compatibility/2006">
          <mc:Choice Requires="x14">
            <control shapeId="13314" r:id="rId5" name="Button 2">
              <controlPr defaultSize="0" print="0" autoFill="0" autoPict="0" macro="[0]!Instructions">
                <anchor moveWithCells="1" sizeWithCells="1">
                  <from>
                    <xdr:col>12</xdr:col>
                    <xdr:colOff>47625</xdr:colOff>
                    <xdr:row>8</xdr:row>
                    <xdr:rowOff>66675</xdr:rowOff>
                  </from>
                  <to>
                    <xdr:col>19</xdr:col>
                    <xdr:colOff>47625</xdr:colOff>
                    <xdr:row>14</xdr:row>
                    <xdr:rowOff>38100</xdr:rowOff>
                  </to>
                </anchor>
              </controlPr>
            </control>
          </mc:Choice>
        </mc:AlternateContent>
        <mc:AlternateContent xmlns:mc="http://schemas.openxmlformats.org/markup-compatibility/2006">
          <mc:Choice Requires="x14">
            <control shapeId="13315" r:id="rId6" name="Button 3">
              <controlPr defaultSize="0" print="0" autoFill="0" autoPict="0" macro="[0]!ProjectInformation">
                <anchor moveWithCells="1" sizeWithCells="1">
                  <from>
                    <xdr:col>12</xdr:col>
                    <xdr:colOff>66675</xdr:colOff>
                    <xdr:row>15</xdr:row>
                    <xdr:rowOff>123825</xdr:rowOff>
                  </from>
                  <to>
                    <xdr:col>19</xdr:col>
                    <xdr:colOff>66675</xdr:colOff>
                    <xdr:row>21</xdr:row>
                    <xdr:rowOff>104775</xdr:rowOff>
                  </to>
                </anchor>
              </controlPr>
            </control>
          </mc:Choice>
        </mc:AlternateContent>
        <mc:AlternateContent xmlns:mc="http://schemas.openxmlformats.org/markup-compatibility/2006">
          <mc:Choice Requires="x14">
            <control shapeId="13316" r:id="rId7" name="Button 4">
              <controlPr defaultSize="0" print="0" autoFill="0" autoPict="0" macro="[0]!MeasureInput">
                <anchor moveWithCells="1" sizeWithCells="1">
                  <from>
                    <xdr:col>12</xdr:col>
                    <xdr:colOff>66675</xdr:colOff>
                    <xdr:row>23</xdr:row>
                    <xdr:rowOff>104775</xdr:rowOff>
                  </from>
                  <to>
                    <xdr:col>19</xdr:col>
                    <xdr:colOff>66675</xdr:colOff>
                    <xdr:row>29</xdr:row>
                    <xdr:rowOff>76200</xdr:rowOff>
                  </to>
                </anchor>
              </controlPr>
            </control>
          </mc:Choice>
        </mc:AlternateContent>
        <mc:AlternateContent xmlns:mc="http://schemas.openxmlformats.org/markup-compatibility/2006">
          <mc:Choice Requires="x14">
            <control shapeId="13317" r:id="rId8" name="Button 5">
              <controlPr defaultSize="0" print="0" autoFill="0" autoPict="0" macro="[0]!Checklist">
                <anchor moveWithCells="1" sizeWithCells="1">
                  <from>
                    <xdr:col>12</xdr:col>
                    <xdr:colOff>66675</xdr:colOff>
                    <xdr:row>31</xdr:row>
                    <xdr:rowOff>9525</xdr:rowOff>
                  </from>
                  <to>
                    <xdr:col>19</xdr:col>
                    <xdr:colOff>66675</xdr:colOff>
                    <xdr:row>36</xdr:row>
                    <xdr:rowOff>142875</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6F51"/>
  </sheetPr>
  <dimension ref="A1:U721"/>
  <sheetViews>
    <sheetView showRowColHeaders="0" workbookViewId="0">
      <selection activeCell="B24" sqref="B24:U24"/>
    </sheetView>
  </sheetViews>
  <sheetFormatPr defaultColWidth="9" defaultRowHeight="12"/>
  <cols>
    <col min="1" max="1" width="16.33203125" customWidth="1"/>
  </cols>
  <sheetData>
    <row r="1" spans="1:21" ht="26.25">
      <c r="A1" s="277" t="s">
        <v>740</v>
      </c>
    </row>
    <row r="2" spans="1:21" ht="21">
      <c r="A2" s="276" t="s">
        <v>742</v>
      </c>
      <c r="B2" s="902" t="s">
        <v>741</v>
      </c>
      <c r="C2" s="902"/>
      <c r="D2" s="902"/>
      <c r="E2" s="902"/>
      <c r="F2" s="902"/>
      <c r="G2" s="902"/>
      <c r="H2" s="902"/>
      <c r="I2" s="902"/>
      <c r="J2" s="902"/>
      <c r="K2" s="902"/>
      <c r="L2" s="902"/>
      <c r="M2" s="902"/>
      <c r="N2" s="902"/>
      <c r="O2" s="902"/>
      <c r="P2" s="902"/>
      <c r="Q2" s="902"/>
      <c r="R2" s="902"/>
      <c r="S2" s="902"/>
      <c r="T2" s="902"/>
      <c r="U2" s="902"/>
    </row>
    <row r="3" spans="1:21" ht="20.100000000000001" customHeight="1">
      <c r="A3" s="278" t="s">
        <v>743</v>
      </c>
      <c r="B3" s="900" t="s">
        <v>746</v>
      </c>
      <c r="C3" s="900"/>
      <c r="D3" s="900"/>
      <c r="E3" s="900"/>
      <c r="F3" s="900"/>
      <c r="G3" s="900"/>
      <c r="H3" s="900"/>
      <c r="I3" s="900"/>
      <c r="J3" s="900"/>
      <c r="K3" s="900"/>
      <c r="L3" s="900"/>
      <c r="M3" s="900"/>
      <c r="N3" s="900"/>
      <c r="O3" s="900"/>
      <c r="P3" s="900"/>
      <c r="Q3" s="900"/>
      <c r="R3" s="900"/>
      <c r="S3" s="900"/>
      <c r="T3" s="900"/>
      <c r="U3" s="900"/>
    </row>
    <row r="4" spans="1:21" ht="20.100000000000001" customHeight="1">
      <c r="A4" s="278"/>
      <c r="B4" s="900" t="s">
        <v>744</v>
      </c>
      <c r="C4" s="900"/>
      <c r="D4" s="900"/>
      <c r="E4" s="900"/>
      <c r="F4" s="900"/>
      <c r="G4" s="900"/>
      <c r="H4" s="900"/>
      <c r="I4" s="900"/>
      <c r="J4" s="900"/>
      <c r="K4" s="900"/>
      <c r="L4" s="900"/>
      <c r="M4" s="900"/>
      <c r="N4" s="900"/>
      <c r="O4" s="900"/>
      <c r="P4" s="900"/>
      <c r="Q4" s="900"/>
      <c r="R4" s="900"/>
      <c r="S4" s="900"/>
      <c r="T4" s="900"/>
      <c r="U4" s="900"/>
    </row>
    <row r="5" spans="1:21" ht="20.100000000000001" customHeight="1">
      <c r="A5" s="278"/>
      <c r="B5" s="900" t="s">
        <v>745</v>
      </c>
      <c r="C5" s="900"/>
      <c r="D5" s="900"/>
      <c r="E5" s="900"/>
      <c r="F5" s="900"/>
      <c r="G5" s="900"/>
      <c r="H5" s="900"/>
      <c r="I5" s="900"/>
      <c r="J5" s="900"/>
      <c r="K5" s="900"/>
      <c r="L5" s="900"/>
      <c r="M5" s="900"/>
      <c r="N5" s="900"/>
      <c r="O5" s="900"/>
      <c r="P5" s="900"/>
      <c r="Q5" s="900"/>
      <c r="R5" s="900"/>
      <c r="S5" s="900"/>
      <c r="T5" s="900"/>
      <c r="U5" s="900"/>
    </row>
    <row r="6" spans="1:21" ht="20.100000000000001" customHeight="1">
      <c r="A6" s="280" t="s">
        <v>748</v>
      </c>
      <c r="B6" s="903" t="s">
        <v>747</v>
      </c>
      <c r="C6" s="900"/>
      <c r="D6" s="900"/>
      <c r="E6" s="900"/>
      <c r="F6" s="900"/>
      <c r="G6" s="900"/>
      <c r="H6" s="900"/>
      <c r="I6" s="900"/>
      <c r="J6" s="900"/>
      <c r="K6" s="900"/>
      <c r="L6" s="900"/>
      <c r="M6" s="900"/>
      <c r="N6" s="900"/>
      <c r="O6" s="900"/>
      <c r="P6" s="900"/>
      <c r="Q6" s="900"/>
      <c r="R6" s="900"/>
      <c r="S6" s="900"/>
      <c r="T6" s="900"/>
      <c r="U6" s="900"/>
    </row>
    <row r="7" spans="1:21" ht="20.100000000000001" customHeight="1">
      <c r="A7" s="291" t="s">
        <v>761</v>
      </c>
      <c r="B7" s="901" t="s">
        <v>762</v>
      </c>
      <c r="C7" s="900"/>
      <c r="D7" s="900"/>
      <c r="E7" s="900"/>
      <c r="F7" s="900"/>
      <c r="G7" s="900"/>
      <c r="H7" s="900"/>
      <c r="I7" s="900"/>
      <c r="J7" s="900"/>
      <c r="K7" s="900"/>
      <c r="L7" s="900"/>
      <c r="M7" s="900"/>
      <c r="N7" s="900"/>
      <c r="O7" s="900"/>
      <c r="P7" s="900"/>
      <c r="Q7" s="900"/>
      <c r="R7" s="900"/>
      <c r="S7" s="900"/>
      <c r="T7" s="900"/>
      <c r="U7" s="900"/>
    </row>
    <row r="8" spans="1:21" ht="20.100000000000001" customHeight="1">
      <c r="A8" s="278"/>
      <c r="B8" s="901" t="s">
        <v>763</v>
      </c>
      <c r="C8" s="900"/>
      <c r="D8" s="900"/>
      <c r="E8" s="900"/>
      <c r="F8" s="900"/>
      <c r="G8" s="900"/>
      <c r="H8" s="900"/>
      <c r="I8" s="900"/>
      <c r="J8" s="900"/>
      <c r="K8" s="900"/>
      <c r="L8" s="900"/>
      <c r="M8" s="900"/>
      <c r="N8" s="900"/>
      <c r="O8" s="900"/>
      <c r="P8" s="900"/>
      <c r="Q8" s="900"/>
      <c r="R8" s="900"/>
      <c r="S8" s="900"/>
      <c r="T8" s="900"/>
      <c r="U8" s="900"/>
    </row>
    <row r="9" spans="1:21" ht="20.100000000000001" customHeight="1">
      <c r="A9" s="278"/>
      <c r="B9" s="901" t="s">
        <v>764</v>
      </c>
      <c r="C9" s="900"/>
      <c r="D9" s="900"/>
      <c r="E9" s="900"/>
      <c r="F9" s="900"/>
      <c r="G9" s="900"/>
      <c r="H9" s="900"/>
      <c r="I9" s="900"/>
      <c r="J9" s="900"/>
      <c r="K9" s="900"/>
      <c r="L9" s="900"/>
      <c r="M9" s="900"/>
      <c r="N9" s="900"/>
      <c r="O9" s="900"/>
      <c r="P9" s="900"/>
      <c r="Q9" s="900"/>
      <c r="R9" s="900"/>
      <c r="S9" s="900"/>
      <c r="T9" s="900"/>
      <c r="U9" s="900"/>
    </row>
    <row r="10" spans="1:21" ht="20.100000000000001" customHeight="1">
      <c r="A10" s="278"/>
      <c r="B10" s="901" t="s">
        <v>765</v>
      </c>
      <c r="C10" s="900"/>
      <c r="D10" s="900"/>
      <c r="E10" s="900"/>
      <c r="F10" s="900"/>
      <c r="G10" s="900"/>
      <c r="H10" s="900"/>
      <c r="I10" s="900"/>
      <c r="J10" s="900"/>
      <c r="K10" s="900"/>
      <c r="L10" s="900"/>
      <c r="M10" s="900"/>
      <c r="N10" s="900"/>
      <c r="O10" s="900"/>
      <c r="P10" s="900"/>
      <c r="Q10" s="900"/>
      <c r="R10" s="900"/>
      <c r="S10" s="900"/>
      <c r="T10" s="900"/>
      <c r="U10" s="900"/>
    </row>
    <row r="11" spans="1:21" ht="20.100000000000001" customHeight="1">
      <c r="A11" s="278"/>
      <c r="B11" s="901" t="s">
        <v>766</v>
      </c>
      <c r="C11" s="900"/>
      <c r="D11" s="900"/>
      <c r="E11" s="900"/>
      <c r="F11" s="900"/>
      <c r="G11" s="900"/>
      <c r="H11" s="900"/>
      <c r="I11" s="900"/>
      <c r="J11" s="900"/>
      <c r="K11" s="900"/>
      <c r="L11" s="900"/>
      <c r="M11" s="900"/>
      <c r="N11" s="900"/>
      <c r="O11" s="900"/>
      <c r="P11" s="900"/>
      <c r="Q11" s="900"/>
      <c r="R11" s="900"/>
      <c r="S11" s="900"/>
      <c r="T11" s="900"/>
      <c r="U11" s="900"/>
    </row>
    <row r="12" spans="1:21" ht="20.100000000000001" customHeight="1">
      <c r="A12" s="278"/>
      <c r="B12" s="901" t="s">
        <v>767</v>
      </c>
      <c r="C12" s="900"/>
      <c r="D12" s="900"/>
      <c r="E12" s="900"/>
      <c r="F12" s="900"/>
      <c r="G12" s="900"/>
      <c r="H12" s="900"/>
      <c r="I12" s="900"/>
      <c r="J12" s="900"/>
      <c r="K12" s="900"/>
      <c r="L12" s="900"/>
      <c r="M12" s="900"/>
      <c r="N12" s="900"/>
      <c r="O12" s="900"/>
      <c r="P12" s="900"/>
      <c r="Q12" s="900"/>
      <c r="R12" s="900"/>
      <c r="S12" s="900"/>
      <c r="T12" s="900"/>
      <c r="U12" s="900"/>
    </row>
    <row r="13" spans="1:21" ht="20.100000000000001" customHeight="1">
      <c r="A13" s="278"/>
      <c r="B13" s="901" t="s">
        <v>768</v>
      </c>
      <c r="C13" s="900"/>
      <c r="D13" s="900"/>
      <c r="E13" s="900"/>
      <c r="F13" s="900"/>
      <c r="G13" s="900"/>
      <c r="H13" s="900"/>
      <c r="I13" s="900"/>
      <c r="J13" s="900"/>
      <c r="K13" s="900"/>
      <c r="L13" s="900"/>
      <c r="M13" s="900"/>
      <c r="N13" s="900"/>
      <c r="O13" s="900"/>
      <c r="P13" s="900"/>
      <c r="Q13" s="900"/>
      <c r="R13" s="900"/>
      <c r="S13" s="900"/>
      <c r="T13" s="900"/>
      <c r="U13" s="900"/>
    </row>
    <row r="14" spans="1:21" ht="20.100000000000001" customHeight="1">
      <c r="A14" s="291" t="s">
        <v>769</v>
      </c>
      <c r="B14" s="901" t="s">
        <v>770</v>
      </c>
      <c r="C14" s="900"/>
      <c r="D14" s="900"/>
      <c r="E14" s="900"/>
      <c r="F14" s="900"/>
      <c r="G14" s="900"/>
      <c r="H14" s="900"/>
      <c r="I14" s="900"/>
      <c r="J14" s="900"/>
      <c r="K14" s="900"/>
      <c r="L14" s="900"/>
      <c r="M14" s="900"/>
      <c r="N14" s="900"/>
      <c r="O14" s="900"/>
      <c r="P14" s="900"/>
      <c r="Q14" s="900"/>
      <c r="R14" s="900"/>
      <c r="S14" s="900"/>
      <c r="T14" s="900"/>
      <c r="U14" s="900"/>
    </row>
    <row r="15" spans="1:21" ht="20.100000000000001" customHeight="1">
      <c r="A15" s="278"/>
      <c r="B15" s="901" t="s">
        <v>771</v>
      </c>
      <c r="C15" s="900"/>
      <c r="D15" s="900"/>
      <c r="E15" s="900"/>
      <c r="F15" s="900"/>
      <c r="G15" s="900"/>
      <c r="H15" s="900"/>
      <c r="I15" s="900"/>
      <c r="J15" s="900"/>
      <c r="K15" s="900"/>
      <c r="L15" s="900"/>
      <c r="M15" s="900"/>
      <c r="N15" s="900"/>
      <c r="O15" s="900"/>
      <c r="P15" s="900"/>
      <c r="Q15" s="900"/>
      <c r="R15" s="900"/>
      <c r="S15" s="900"/>
      <c r="T15" s="900"/>
      <c r="U15" s="900"/>
    </row>
    <row r="16" spans="1:21" ht="20.100000000000001" customHeight="1">
      <c r="A16" s="278"/>
      <c r="B16" s="901" t="s">
        <v>772</v>
      </c>
      <c r="C16" s="900"/>
      <c r="D16" s="900"/>
      <c r="E16" s="900"/>
      <c r="F16" s="900"/>
      <c r="G16" s="900"/>
      <c r="H16" s="900"/>
      <c r="I16" s="900"/>
      <c r="J16" s="900"/>
      <c r="K16" s="900"/>
      <c r="L16" s="900"/>
      <c r="M16" s="900"/>
      <c r="N16" s="900"/>
      <c r="O16" s="900"/>
      <c r="P16" s="900"/>
      <c r="Q16" s="900"/>
      <c r="R16" s="900"/>
      <c r="S16" s="900"/>
      <c r="T16" s="900"/>
      <c r="U16" s="900"/>
    </row>
    <row r="17" spans="1:21" ht="20.100000000000001" customHeight="1">
      <c r="A17" s="278"/>
      <c r="B17" s="900"/>
      <c r="C17" s="900"/>
      <c r="D17" s="900"/>
      <c r="E17" s="900"/>
      <c r="F17" s="900"/>
      <c r="G17" s="900"/>
      <c r="H17" s="900"/>
      <c r="I17" s="900"/>
      <c r="J17" s="900"/>
      <c r="K17" s="900"/>
      <c r="L17" s="900"/>
      <c r="M17" s="900"/>
      <c r="N17" s="900"/>
      <c r="O17" s="900"/>
      <c r="P17" s="900"/>
      <c r="Q17" s="900"/>
      <c r="R17" s="900"/>
      <c r="S17" s="900"/>
      <c r="T17" s="900"/>
      <c r="U17" s="900"/>
    </row>
    <row r="18" spans="1:21" ht="20.100000000000001" customHeight="1">
      <c r="A18" s="278"/>
      <c r="B18" s="900"/>
      <c r="C18" s="900"/>
      <c r="D18" s="900"/>
      <c r="E18" s="900"/>
      <c r="F18" s="900"/>
      <c r="G18" s="900"/>
      <c r="H18" s="900"/>
      <c r="I18" s="900"/>
      <c r="J18" s="900"/>
      <c r="K18" s="900"/>
      <c r="L18" s="900"/>
      <c r="M18" s="900"/>
      <c r="N18" s="900"/>
      <c r="O18" s="900"/>
      <c r="P18" s="900"/>
      <c r="Q18" s="900"/>
      <c r="R18" s="900"/>
      <c r="S18" s="900"/>
      <c r="T18" s="900"/>
      <c r="U18" s="900"/>
    </row>
    <row r="19" spans="1:21" ht="20.100000000000001" customHeight="1">
      <c r="A19" s="278"/>
      <c r="B19" s="900"/>
      <c r="C19" s="900"/>
      <c r="D19" s="900"/>
      <c r="E19" s="900"/>
      <c r="F19" s="900"/>
      <c r="G19" s="900"/>
      <c r="H19" s="900"/>
      <c r="I19" s="900"/>
      <c r="J19" s="900"/>
      <c r="K19" s="900"/>
      <c r="L19" s="900"/>
      <c r="M19" s="900"/>
      <c r="N19" s="900"/>
      <c r="O19" s="900"/>
      <c r="P19" s="900"/>
      <c r="Q19" s="900"/>
      <c r="R19" s="900"/>
      <c r="S19" s="900"/>
      <c r="T19" s="900"/>
      <c r="U19" s="900"/>
    </row>
    <row r="20" spans="1:21" ht="20.100000000000001" customHeight="1">
      <c r="A20" s="278"/>
      <c r="B20" s="900"/>
      <c r="C20" s="900"/>
      <c r="D20" s="900"/>
      <c r="E20" s="900"/>
      <c r="F20" s="900"/>
      <c r="G20" s="900"/>
      <c r="H20" s="900"/>
      <c r="I20" s="900"/>
      <c r="J20" s="900"/>
      <c r="K20" s="900"/>
      <c r="L20" s="900"/>
      <c r="M20" s="900"/>
      <c r="N20" s="900"/>
      <c r="O20" s="900"/>
      <c r="P20" s="900"/>
      <c r="Q20" s="900"/>
      <c r="R20" s="900"/>
      <c r="S20" s="900"/>
      <c r="T20" s="900"/>
      <c r="U20" s="900"/>
    </row>
    <row r="21" spans="1:21" ht="20.100000000000001" customHeight="1">
      <c r="A21" s="278"/>
      <c r="B21" s="900"/>
      <c r="C21" s="900"/>
      <c r="D21" s="900"/>
      <c r="E21" s="900"/>
      <c r="F21" s="900"/>
      <c r="G21" s="900"/>
      <c r="H21" s="900"/>
      <c r="I21" s="900"/>
      <c r="J21" s="900"/>
      <c r="K21" s="900"/>
      <c r="L21" s="900"/>
      <c r="M21" s="900"/>
      <c r="N21" s="900"/>
      <c r="O21" s="900"/>
      <c r="P21" s="900"/>
      <c r="Q21" s="900"/>
      <c r="R21" s="900"/>
      <c r="S21" s="900"/>
      <c r="T21" s="900"/>
      <c r="U21" s="900"/>
    </row>
    <row r="22" spans="1:21" ht="20.100000000000001" customHeight="1">
      <c r="A22" s="278"/>
      <c r="B22" s="900"/>
      <c r="C22" s="900"/>
      <c r="D22" s="900"/>
      <c r="E22" s="900"/>
      <c r="F22" s="900"/>
      <c r="G22" s="900"/>
      <c r="H22" s="900"/>
      <c r="I22" s="900"/>
      <c r="J22" s="900"/>
      <c r="K22" s="900"/>
      <c r="L22" s="900"/>
      <c r="M22" s="900"/>
      <c r="N22" s="900"/>
      <c r="O22" s="900"/>
      <c r="P22" s="900"/>
      <c r="Q22" s="900"/>
      <c r="R22" s="900"/>
      <c r="S22" s="900"/>
      <c r="T22" s="900"/>
      <c r="U22" s="900"/>
    </row>
    <row r="23" spans="1:21" ht="20.100000000000001" customHeight="1">
      <c r="A23" s="278"/>
      <c r="B23" s="900"/>
      <c r="C23" s="900"/>
      <c r="D23" s="900"/>
      <c r="E23" s="900"/>
      <c r="F23" s="900"/>
      <c r="G23" s="900"/>
      <c r="H23" s="900"/>
      <c r="I23" s="900"/>
      <c r="J23" s="900"/>
      <c r="K23" s="900"/>
      <c r="L23" s="900"/>
      <c r="M23" s="900"/>
      <c r="N23" s="900"/>
      <c r="O23" s="900"/>
      <c r="P23" s="900"/>
      <c r="Q23" s="900"/>
      <c r="R23" s="900"/>
      <c r="S23" s="900"/>
      <c r="T23" s="900"/>
      <c r="U23" s="900"/>
    </row>
    <row r="24" spans="1:21" ht="20.100000000000001" customHeight="1">
      <c r="A24" s="278"/>
      <c r="B24" s="900"/>
      <c r="C24" s="900"/>
      <c r="D24" s="900"/>
      <c r="E24" s="900"/>
      <c r="F24" s="900"/>
      <c r="G24" s="900"/>
      <c r="H24" s="900"/>
      <c r="I24" s="900"/>
      <c r="J24" s="900"/>
      <c r="K24" s="900"/>
      <c r="L24" s="900"/>
      <c r="M24" s="900"/>
      <c r="N24" s="900"/>
      <c r="O24" s="900"/>
      <c r="P24" s="900"/>
      <c r="Q24" s="900"/>
      <c r="R24" s="900"/>
      <c r="S24" s="900"/>
      <c r="T24" s="900"/>
      <c r="U24" s="900"/>
    </row>
    <row r="25" spans="1:21" ht="20.100000000000001" customHeight="1">
      <c r="A25" s="278"/>
      <c r="B25" s="900"/>
      <c r="C25" s="900"/>
      <c r="D25" s="900"/>
      <c r="E25" s="900"/>
      <c r="F25" s="900"/>
      <c r="G25" s="900"/>
      <c r="H25" s="900"/>
      <c r="I25" s="900"/>
      <c r="J25" s="900"/>
      <c r="K25" s="900"/>
      <c r="L25" s="900"/>
      <c r="M25" s="900"/>
      <c r="N25" s="900"/>
      <c r="O25" s="900"/>
      <c r="P25" s="900"/>
      <c r="Q25" s="900"/>
      <c r="R25" s="900"/>
      <c r="S25" s="900"/>
      <c r="T25" s="900"/>
      <c r="U25" s="900"/>
    </row>
    <row r="26" spans="1:21" ht="20.100000000000001" customHeight="1">
      <c r="A26" s="278"/>
      <c r="B26" s="900"/>
      <c r="C26" s="900"/>
      <c r="D26" s="900"/>
      <c r="E26" s="900"/>
      <c r="F26" s="900"/>
      <c r="G26" s="900"/>
      <c r="H26" s="900"/>
      <c r="I26" s="900"/>
      <c r="J26" s="900"/>
      <c r="K26" s="900"/>
      <c r="L26" s="900"/>
      <c r="M26" s="900"/>
      <c r="N26" s="900"/>
      <c r="O26" s="900"/>
      <c r="P26" s="900"/>
      <c r="Q26" s="900"/>
      <c r="R26" s="900"/>
      <c r="S26" s="900"/>
      <c r="T26" s="900"/>
      <c r="U26" s="900"/>
    </row>
    <row r="27" spans="1:21" ht="20.100000000000001" customHeight="1">
      <c r="A27" s="278"/>
      <c r="B27" s="900"/>
      <c r="C27" s="900"/>
      <c r="D27" s="900"/>
      <c r="E27" s="900"/>
      <c r="F27" s="900"/>
      <c r="G27" s="900"/>
      <c r="H27" s="900"/>
      <c r="I27" s="900"/>
      <c r="J27" s="900"/>
      <c r="K27" s="900"/>
      <c r="L27" s="900"/>
      <c r="M27" s="900"/>
      <c r="N27" s="900"/>
      <c r="O27" s="900"/>
      <c r="P27" s="900"/>
      <c r="Q27" s="900"/>
      <c r="R27" s="900"/>
      <c r="S27" s="900"/>
      <c r="T27" s="900"/>
      <c r="U27" s="900"/>
    </row>
    <row r="28" spans="1:21" ht="20.100000000000001" customHeight="1">
      <c r="A28" s="278"/>
      <c r="B28" s="900"/>
      <c r="C28" s="900"/>
      <c r="D28" s="900"/>
      <c r="E28" s="900"/>
      <c r="F28" s="900"/>
      <c r="G28" s="900"/>
      <c r="H28" s="900"/>
      <c r="I28" s="900"/>
      <c r="J28" s="900"/>
      <c r="K28" s="900"/>
      <c r="L28" s="900"/>
      <c r="M28" s="900"/>
      <c r="N28" s="900"/>
      <c r="O28" s="900"/>
      <c r="P28" s="900"/>
      <c r="Q28" s="900"/>
      <c r="R28" s="900"/>
      <c r="S28" s="900"/>
      <c r="T28" s="900"/>
      <c r="U28" s="900"/>
    </row>
    <row r="29" spans="1:21" ht="20.100000000000001" customHeight="1">
      <c r="A29" s="278"/>
      <c r="B29" s="900"/>
      <c r="C29" s="900"/>
      <c r="D29" s="900"/>
      <c r="E29" s="900"/>
      <c r="F29" s="900"/>
      <c r="G29" s="900"/>
      <c r="H29" s="900"/>
      <c r="I29" s="900"/>
      <c r="J29" s="900"/>
      <c r="K29" s="900"/>
      <c r="L29" s="900"/>
      <c r="M29" s="900"/>
      <c r="N29" s="900"/>
      <c r="O29" s="900"/>
      <c r="P29" s="900"/>
      <c r="Q29" s="900"/>
      <c r="R29" s="900"/>
      <c r="S29" s="900"/>
      <c r="T29" s="900"/>
      <c r="U29" s="900"/>
    </row>
    <row r="30" spans="1:21" ht="20.100000000000001" customHeight="1">
      <c r="A30" s="278"/>
      <c r="B30" s="900"/>
      <c r="C30" s="900"/>
      <c r="D30" s="900"/>
      <c r="E30" s="900"/>
      <c r="F30" s="900"/>
      <c r="G30" s="900"/>
      <c r="H30" s="900"/>
      <c r="I30" s="900"/>
      <c r="J30" s="900"/>
      <c r="K30" s="900"/>
      <c r="L30" s="900"/>
      <c r="M30" s="900"/>
      <c r="N30" s="900"/>
      <c r="O30" s="900"/>
      <c r="P30" s="900"/>
      <c r="Q30" s="900"/>
      <c r="R30" s="900"/>
      <c r="S30" s="900"/>
      <c r="T30" s="900"/>
      <c r="U30" s="900"/>
    </row>
    <row r="31" spans="1:21" ht="20.100000000000001" customHeight="1">
      <c r="A31" s="278"/>
      <c r="B31" s="900"/>
      <c r="C31" s="900"/>
      <c r="D31" s="900"/>
      <c r="E31" s="900"/>
      <c r="F31" s="900"/>
      <c r="G31" s="900"/>
      <c r="H31" s="900"/>
      <c r="I31" s="900"/>
      <c r="J31" s="900"/>
      <c r="K31" s="900"/>
      <c r="L31" s="900"/>
      <c r="M31" s="900"/>
      <c r="N31" s="900"/>
      <c r="O31" s="900"/>
      <c r="P31" s="900"/>
      <c r="Q31" s="900"/>
      <c r="R31" s="900"/>
      <c r="S31" s="900"/>
      <c r="T31" s="900"/>
      <c r="U31" s="900"/>
    </row>
    <row r="32" spans="1:21" ht="20.100000000000001" customHeight="1">
      <c r="A32" s="278"/>
      <c r="B32" s="900"/>
      <c r="C32" s="900"/>
      <c r="D32" s="900"/>
      <c r="E32" s="900"/>
      <c r="F32" s="900"/>
      <c r="G32" s="900"/>
      <c r="H32" s="900"/>
      <c r="I32" s="900"/>
      <c r="J32" s="900"/>
      <c r="K32" s="900"/>
      <c r="L32" s="900"/>
      <c r="M32" s="900"/>
      <c r="N32" s="900"/>
      <c r="O32" s="900"/>
      <c r="P32" s="900"/>
      <c r="Q32" s="900"/>
      <c r="R32" s="900"/>
      <c r="S32" s="900"/>
      <c r="T32" s="900"/>
      <c r="U32" s="900"/>
    </row>
    <row r="33" spans="1:21" ht="20.100000000000001" customHeight="1">
      <c r="A33" s="278"/>
      <c r="B33" s="900"/>
      <c r="C33" s="900"/>
      <c r="D33" s="900"/>
      <c r="E33" s="900"/>
      <c r="F33" s="900"/>
      <c r="G33" s="900"/>
      <c r="H33" s="900"/>
      <c r="I33" s="900"/>
      <c r="J33" s="900"/>
      <c r="K33" s="900"/>
      <c r="L33" s="900"/>
      <c r="M33" s="900"/>
      <c r="N33" s="900"/>
      <c r="O33" s="900"/>
      <c r="P33" s="900"/>
      <c r="Q33" s="900"/>
      <c r="R33" s="900"/>
      <c r="S33" s="900"/>
      <c r="T33" s="900"/>
      <c r="U33" s="900"/>
    </row>
    <row r="34" spans="1:21" ht="20.100000000000001" customHeight="1">
      <c r="A34" s="278"/>
      <c r="B34" s="900"/>
      <c r="C34" s="900"/>
      <c r="D34" s="900"/>
      <c r="E34" s="900"/>
      <c r="F34" s="900"/>
      <c r="G34" s="900"/>
      <c r="H34" s="900"/>
      <c r="I34" s="900"/>
      <c r="J34" s="900"/>
      <c r="K34" s="900"/>
      <c r="L34" s="900"/>
      <c r="M34" s="900"/>
      <c r="N34" s="900"/>
      <c r="O34" s="900"/>
      <c r="P34" s="900"/>
      <c r="Q34" s="900"/>
      <c r="R34" s="900"/>
      <c r="S34" s="900"/>
      <c r="T34" s="900"/>
      <c r="U34" s="900"/>
    </row>
    <row r="35" spans="1:21" ht="20.100000000000001" customHeight="1">
      <c r="A35" s="278"/>
      <c r="B35" s="900"/>
      <c r="C35" s="900"/>
      <c r="D35" s="900"/>
      <c r="E35" s="900"/>
      <c r="F35" s="900"/>
      <c r="G35" s="900"/>
      <c r="H35" s="900"/>
      <c r="I35" s="900"/>
      <c r="J35" s="900"/>
      <c r="K35" s="900"/>
      <c r="L35" s="900"/>
      <c r="M35" s="900"/>
      <c r="N35" s="900"/>
      <c r="O35" s="900"/>
      <c r="P35" s="900"/>
      <c r="Q35" s="900"/>
      <c r="R35" s="900"/>
      <c r="S35" s="900"/>
      <c r="T35" s="900"/>
      <c r="U35" s="900"/>
    </row>
    <row r="36" spans="1:21" ht="20.100000000000001" customHeight="1">
      <c r="A36" s="278"/>
      <c r="B36" s="900"/>
      <c r="C36" s="900"/>
      <c r="D36" s="900"/>
      <c r="E36" s="900"/>
      <c r="F36" s="900"/>
      <c r="G36" s="900"/>
      <c r="H36" s="900"/>
      <c r="I36" s="900"/>
      <c r="J36" s="900"/>
      <c r="K36" s="900"/>
      <c r="L36" s="900"/>
      <c r="M36" s="900"/>
      <c r="N36" s="900"/>
      <c r="O36" s="900"/>
      <c r="P36" s="900"/>
      <c r="Q36" s="900"/>
      <c r="R36" s="900"/>
      <c r="S36" s="900"/>
      <c r="T36" s="900"/>
      <c r="U36" s="900"/>
    </row>
    <row r="37" spans="1:21" ht="20.100000000000001" customHeight="1">
      <c r="A37" s="278"/>
      <c r="B37" s="900"/>
      <c r="C37" s="900"/>
      <c r="D37" s="900"/>
      <c r="E37" s="900"/>
      <c r="F37" s="900"/>
      <c r="G37" s="900"/>
      <c r="H37" s="900"/>
      <c r="I37" s="900"/>
      <c r="J37" s="900"/>
      <c r="K37" s="900"/>
      <c r="L37" s="900"/>
      <c r="M37" s="900"/>
      <c r="N37" s="900"/>
      <c r="O37" s="900"/>
      <c r="P37" s="900"/>
      <c r="Q37" s="900"/>
      <c r="R37" s="900"/>
      <c r="S37" s="900"/>
      <c r="T37" s="900"/>
      <c r="U37" s="900"/>
    </row>
    <row r="38" spans="1:21" ht="20.100000000000001" customHeight="1">
      <c r="A38" s="278"/>
      <c r="B38" s="900"/>
      <c r="C38" s="900"/>
      <c r="D38" s="900"/>
      <c r="E38" s="900"/>
      <c r="F38" s="900"/>
      <c r="G38" s="900"/>
      <c r="H38" s="900"/>
      <c r="I38" s="900"/>
      <c r="J38" s="900"/>
      <c r="K38" s="900"/>
      <c r="L38" s="900"/>
      <c r="M38" s="900"/>
      <c r="N38" s="900"/>
      <c r="O38" s="900"/>
      <c r="P38" s="900"/>
      <c r="Q38" s="900"/>
      <c r="R38" s="900"/>
      <c r="S38" s="900"/>
      <c r="T38" s="900"/>
      <c r="U38" s="900"/>
    </row>
    <row r="39" spans="1:21" ht="20.100000000000001" customHeight="1">
      <c r="A39" s="278"/>
      <c r="B39" s="900"/>
      <c r="C39" s="900"/>
      <c r="D39" s="900"/>
      <c r="E39" s="900"/>
      <c r="F39" s="900"/>
      <c r="G39" s="900"/>
      <c r="H39" s="900"/>
      <c r="I39" s="900"/>
      <c r="J39" s="900"/>
      <c r="K39" s="900"/>
      <c r="L39" s="900"/>
      <c r="M39" s="900"/>
      <c r="N39" s="900"/>
      <c r="O39" s="900"/>
      <c r="P39" s="900"/>
      <c r="Q39" s="900"/>
      <c r="R39" s="900"/>
      <c r="S39" s="900"/>
      <c r="T39" s="900"/>
      <c r="U39" s="900"/>
    </row>
    <row r="40" spans="1:21" ht="20.100000000000001" customHeight="1">
      <c r="A40" s="278"/>
      <c r="B40" s="900"/>
      <c r="C40" s="900"/>
      <c r="D40" s="900"/>
      <c r="E40" s="900"/>
      <c r="F40" s="900"/>
      <c r="G40" s="900"/>
      <c r="H40" s="900"/>
      <c r="I40" s="900"/>
      <c r="J40" s="900"/>
      <c r="K40" s="900"/>
      <c r="L40" s="900"/>
      <c r="M40" s="900"/>
      <c r="N40" s="900"/>
      <c r="O40" s="900"/>
      <c r="P40" s="900"/>
      <c r="Q40" s="900"/>
      <c r="R40" s="900"/>
      <c r="S40" s="900"/>
      <c r="T40" s="900"/>
      <c r="U40" s="900"/>
    </row>
    <row r="41" spans="1:21" ht="20.100000000000001" customHeight="1">
      <c r="A41" s="278"/>
      <c r="B41" s="900"/>
      <c r="C41" s="900"/>
      <c r="D41" s="900"/>
      <c r="E41" s="900"/>
      <c r="F41" s="900"/>
      <c r="G41" s="900"/>
      <c r="H41" s="900"/>
      <c r="I41" s="900"/>
      <c r="J41" s="900"/>
      <c r="K41" s="900"/>
      <c r="L41" s="900"/>
      <c r="M41" s="900"/>
      <c r="N41" s="900"/>
      <c r="O41" s="900"/>
      <c r="P41" s="900"/>
      <c r="Q41" s="900"/>
      <c r="R41" s="900"/>
      <c r="S41" s="900"/>
      <c r="T41" s="900"/>
      <c r="U41" s="900"/>
    </row>
    <row r="42" spans="1:21" ht="20.100000000000001" customHeight="1">
      <c r="A42" s="278"/>
      <c r="B42" s="900"/>
      <c r="C42" s="900"/>
      <c r="D42" s="900"/>
      <c r="E42" s="900"/>
      <c r="F42" s="900"/>
      <c r="G42" s="900"/>
      <c r="H42" s="900"/>
      <c r="I42" s="900"/>
      <c r="J42" s="900"/>
      <c r="K42" s="900"/>
      <c r="L42" s="900"/>
      <c r="M42" s="900"/>
      <c r="N42" s="900"/>
      <c r="O42" s="900"/>
      <c r="P42" s="900"/>
      <c r="Q42" s="900"/>
      <c r="R42" s="900"/>
      <c r="S42" s="900"/>
      <c r="T42" s="900"/>
      <c r="U42" s="900"/>
    </row>
    <row r="43" spans="1:21" ht="20.100000000000001" customHeight="1">
      <c r="A43" s="278"/>
      <c r="B43" s="900"/>
      <c r="C43" s="900"/>
      <c r="D43" s="900"/>
      <c r="E43" s="900"/>
      <c r="F43" s="900"/>
      <c r="G43" s="900"/>
      <c r="H43" s="900"/>
      <c r="I43" s="900"/>
      <c r="J43" s="900"/>
      <c r="K43" s="900"/>
      <c r="L43" s="900"/>
      <c r="M43" s="900"/>
      <c r="N43" s="900"/>
      <c r="O43" s="900"/>
      <c r="P43" s="900"/>
      <c r="Q43" s="900"/>
      <c r="R43" s="900"/>
      <c r="S43" s="900"/>
      <c r="T43" s="900"/>
      <c r="U43" s="900"/>
    </row>
    <row r="44" spans="1:21" ht="20.100000000000001" customHeight="1">
      <c r="A44" s="278"/>
      <c r="B44" s="900"/>
      <c r="C44" s="900"/>
      <c r="D44" s="900"/>
      <c r="E44" s="900"/>
      <c r="F44" s="900"/>
      <c r="G44" s="900"/>
      <c r="H44" s="900"/>
      <c r="I44" s="900"/>
      <c r="J44" s="900"/>
      <c r="K44" s="900"/>
      <c r="L44" s="900"/>
      <c r="M44" s="900"/>
      <c r="N44" s="900"/>
      <c r="O44" s="900"/>
      <c r="P44" s="900"/>
      <c r="Q44" s="900"/>
      <c r="R44" s="900"/>
      <c r="S44" s="900"/>
      <c r="T44" s="900"/>
      <c r="U44" s="900"/>
    </row>
    <row r="45" spans="1:21" ht="20.100000000000001" customHeight="1">
      <c r="A45" s="278"/>
      <c r="B45" s="900"/>
      <c r="C45" s="900"/>
      <c r="D45" s="900"/>
      <c r="E45" s="900"/>
      <c r="F45" s="900"/>
      <c r="G45" s="900"/>
      <c r="H45" s="900"/>
      <c r="I45" s="900"/>
      <c r="J45" s="900"/>
      <c r="K45" s="900"/>
      <c r="L45" s="900"/>
      <c r="M45" s="900"/>
      <c r="N45" s="900"/>
      <c r="O45" s="900"/>
      <c r="P45" s="900"/>
      <c r="Q45" s="900"/>
      <c r="R45" s="900"/>
      <c r="S45" s="900"/>
      <c r="T45" s="900"/>
      <c r="U45" s="900"/>
    </row>
    <row r="46" spans="1:21" ht="20.100000000000001" customHeight="1">
      <c r="A46" s="278"/>
      <c r="B46" s="900"/>
      <c r="C46" s="900"/>
      <c r="D46" s="900"/>
      <c r="E46" s="900"/>
      <c r="F46" s="900"/>
      <c r="G46" s="900"/>
      <c r="H46" s="900"/>
      <c r="I46" s="900"/>
      <c r="J46" s="900"/>
      <c r="K46" s="900"/>
      <c r="L46" s="900"/>
      <c r="M46" s="900"/>
      <c r="N46" s="900"/>
      <c r="O46" s="900"/>
      <c r="P46" s="900"/>
      <c r="Q46" s="900"/>
      <c r="R46" s="900"/>
      <c r="S46" s="900"/>
      <c r="T46" s="900"/>
      <c r="U46" s="900"/>
    </row>
    <row r="47" spans="1:21" ht="20.100000000000001" customHeight="1">
      <c r="A47" s="278"/>
      <c r="B47" s="900"/>
      <c r="C47" s="900"/>
      <c r="D47" s="900"/>
      <c r="E47" s="900"/>
      <c r="F47" s="900"/>
      <c r="G47" s="900"/>
      <c r="H47" s="900"/>
      <c r="I47" s="900"/>
      <c r="J47" s="900"/>
      <c r="K47" s="900"/>
      <c r="L47" s="900"/>
      <c r="M47" s="900"/>
      <c r="N47" s="900"/>
      <c r="O47" s="900"/>
      <c r="P47" s="900"/>
      <c r="Q47" s="900"/>
      <c r="R47" s="900"/>
      <c r="S47" s="900"/>
      <c r="T47" s="900"/>
      <c r="U47" s="900"/>
    </row>
    <row r="48" spans="1:21" ht="20.100000000000001" customHeight="1">
      <c r="A48" s="278"/>
      <c r="B48" s="900"/>
      <c r="C48" s="900"/>
      <c r="D48" s="900"/>
      <c r="E48" s="900"/>
      <c r="F48" s="900"/>
      <c r="G48" s="900"/>
      <c r="H48" s="900"/>
      <c r="I48" s="900"/>
      <c r="J48" s="900"/>
      <c r="K48" s="900"/>
      <c r="L48" s="900"/>
      <c r="M48" s="900"/>
      <c r="N48" s="900"/>
      <c r="O48" s="900"/>
      <c r="P48" s="900"/>
      <c r="Q48" s="900"/>
      <c r="R48" s="900"/>
      <c r="S48" s="900"/>
      <c r="T48" s="900"/>
      <c r="U48" s="900"/>
    </row>
    <row r="49" spans="1:21" ht="20.100000000000001" customHeight="1">
      <c r="A49" s="278"/>
      <c r="B49" s="900"/>
      <c r="C49" s="900"/>
      <c r="D49" s="900"/>
      <c r="E49" s="900"/>
      <c r="F49" s="900"/>
      <c r="G49" s="900"/>
      <c r="H49" s="900"/>
      <c r="I49" s="900"/>
      <c r="J49" s="900"/>
      <c r="K49" s="900"/>
      <c r="L49" s="900"/>
      <c r="M49" s="900"/>
      <c r="N49" s="900"/>
      <c r="O49" s="900"/>
      <c r="P49" s="900"/>
      <c r="Q49" s="900"/>
      <c r="R49" s="900"/>
      <c r="S49" s="900"/>
      <c r="T49" s="900"/>
      <c r="U49" s="900"/>
    </row>
    <row r="50" spans="1:21" ht="20.100000000000001" customHeight="1">
      <c r="A50" s="278"/>
      <c r="B50" s="900"/>
      <c r="C50" s="900"/>
      <c r="D50" s="900"/>
      <c r="E50" s="900"/>
      <c r="F50" s="900"/>
      <c r="G50" s="900"/>
      <c r="H50" s="900"/>
      <c r="I50" s="900"/>
      <c r="J50" s="900"/>
      <c r="K50" s="900"/>
      <c r="L50" s="900"/>
      <c r="M50" s="900"/>
      <c r="N50" s="900"/>
      <c r="O50" s="900"/>
      <c r="P50" s="900"/>
      <c r="Q50" s="900"/>
      <c r="R50" s="900"/>
      <c r="S50" s="900"/>
      <c r="T50" s="900"/>
      <c r="U50" s="900"/>
    </row>
    <row r="51" spans="1:21" ht="20.100000000000001" customHeight="1">
      <c r="A51" s="278"/>
      <c r="B51" s="900"/>
      <c r="C51" s="900"/>
      <c r="D51" s="900"/>
      <c r="E51" s="900"/>
      <c r="F51" s="900"/>
      <c r="G51" s="900"/>
      <c r="H51" s="900"/>
      <c r="I51" s="900"/>
      <c r="J51" s="900"/>
      <c r="K51" s="900"/>
      <c r="L51" s="900"/>
      <c r="M51" s="900"/>
      <c r="N51" s="900"/>
      <c r="O51" s="900"/>
      <c r="P51" s="900"/>
      <c r="Q51" s="900"/>
      <c r="R51" s="900"/>
      <c r="S51" s="900"/>
      <c r="T51" s="900"/>
      <c r="U51" s="900"/>
    </row>
    <row r="52" spans="1:21" ht="20.100000000000001" customHeight="1">
      <c r="A52" s="278"/>
      <c r="B52" s="900"/>
      <c r="C52" s="900"/>
      <c r="D52" s="900"/>
      <c r="E52" s="900"/>
      <c r="F52" s="900"/>
      <c r="G52" s="900"/>
      <c r="H52" s="900"/>
      <c r="I52" s="900"/>
      <c r="J52" s="900"/>
      <c r="K52" s="900"/>
      <c r="L52" s="900"/>
      <c r="M52" s="900"/>
      <c r="N52" s="900"/>
      <c r="O52" s="900"/>
      <c r="P52" s="900"/>
      <c r="Q52" s="900"/>
      <c r="R52" s="900"/>
      <c r="S52" s="900"/>
      <c r="T52" s="900"/>
      <c r="U52" s="900"/>
    </row>
    <row r="53" spans="1:21" ht="20.100000000000001" customHeight="1">
      <c r="A53" s="278"/>
      <c r="B53" s="900"/>
      <c r="C53" s="900"/>
      <c r="D53" s="900"/>
      <c r="E53" s="900"/>
      <c r="F53" s="900"/>
      <c r="G53" s="900"/>
      <c r="H53" s="900"/>
      <c r="I53" s="900"/>
      <c r="J53" s="900"/>
      <c r="K53" s="900"/>
      <c r="L53" s="900"/>
      <c r="M53" s="900"/>
      <c r="N53" s="900"/>
      <c r="O53" s="900"/>
      <c r="P53" s="900"/>
      <c r="Q53" s="900"/>
      <c r="R53" s="900"/>
      <c r="S53" s="900"/>
      <c r="T53" s="900"/>
      <c r="U53" s="900"/>
    </row>
    <row r="54" spans="1:21" ht="20.100000000000001" customHeight="1">
      <c r="A54" s="278"/>
      <c r="B54" s="900"/>
      <c r="C54" s="900"/>
      <c r="D54" s="900"/>
      <c r="E54" s="900"/>
      <c r="F54" s="900"/>
      <c r="G54" s="900"/>
      <c r="H54" s="900"/>
      <c r="I54" s="900"/>
      <c r="J54" s="900"/>
      <c r="K54" s="900"/>
      <c r="L54" s="900"/>
      <c r="M54" s="900"/>
      <c r="N54" s="900"/>
      <c r="O54" s="900"/>
      <c r="P54" s="900"/>
      <c r="Q54" s="900"/>
      <c r="R54" s="900"/>
      <c r="S54" s="900"/>
      <c r="T54" s="900"/>
      <c r="U54" s="900"/>
    </row>
    <row r="55" spans="1:21" ht="20.100000000000001" customHeight="1">
      <c r="A55" s="278"/>
      <c r="B55" s="900"/>
      <c r="C55" s="900"/>
      <c r="D55" s="900"/>
      <c r="E55" s="900"/>
      <c r="F55" s="900"/>
      <c r="G55" s="900"/>
      <c r="H55" s="900"/>
      <c r="I55" s="900"/>
      <c r="J55" s="900"/>
      <c r="K55" s="900"/>
      <c r="L55" s="900"/>
      <c r="M55" s="900"/>
      <c r="N55" s="900"/>
      <c r="O55" s="900"/>
      <c r="P55" s="900"/>
      <c r="Q55" s="900"/>
      <c r="R55" s="900"/>
      <c r="S55" s="900"/>
      <c r="T55" s="900"/>
      <c r="U55" s="900"/>
    </row>
    <row r="56" spans="1:21" ht="20.100000000000001" customHeight="1">
      <c r="A56" s="278"/>
      <c r="B56" s="900"/>
      <c r="C56" s="900"/>
      <c r="D56" s="900"/>
      <c r="E56" s="900"/>
      <c r="F56" s="900"/>
      <c r="G56" s="900"/>
      <c r="H56" s="900"/>
      <c r="I56" s="900"/>
      <c r="J56" s="900"/>
      <c r="K56" s="900"/>
      <c r="L56" s="900"/>
      <c r="M56" s="900"/>
      <c r="N56" s="900"/>
      <c r="O56" s="900"/>
      <c r="P56" s="900"/>
      <c r="Q56" s="900"/>
      <c r="R56" s="900"/>
      <c r="S56" s="900"/>
      <c r="T56" s="900"/>
      <c r="U56" s="900"/>
    </row>
    <row r="57" spans="1:21" ht="20.100000000000001" customHeight="1">
      <c r="A57" s="278"/>
      <c r="B57" s="900"/>
      <c r="C57" s="900"/>
      <c r="D57" s="900"/>
      <c r="E57" s="900"/>
      <c r="F57" s="900"/>
      <c r="G57" s="900"/>
      <c r="H57" s="900"/>
      <c r="I57" s="900"/>
      <c r="J57" s="900"/>
      <c r="K57" s="900"/>
      <c r="L57" s="900"/>
      <c r="M57" s="900"/>
      <c r="N57" s="900"/>
      <c r="O57" s="900"/>
      <c r="P57" s="900"/>
      <c r="Q57" s="900"/>
      <c r="R57" s="900"/>
      <c r="S57" s="900"/>
      <c r="T57" s="900"/>
      <c r="U57" s="900"/>
    </row>
    <row r="58" spans="1:21" ht="20.100000000000001" customHeight="1">
      <c r="A58" s="278"/>
      <c r="B58" s="900"/>
      <c r="C58" s="900"/>
      <c r="D58" s="900"/>
      <c r="E58" s="900"/>
      <c r="F58" s="900"/>
      <c r="G58" s="900"/>
      <c r="H58" s="900"/>
      <c r="I58" s="900"/>
      <c r="J58" s="900"/>
      <c r="K58" s="900"/>
      <c r="L58" s="900"/>
      <c r="M58" s="900"/>
      <c r="N58" s="900"/>
      <c r="O58" s="900"/>
      <c r="P58" s="900"/>
      <c r="Q58" s="900"/>
      <c r="R58" s="900"/>
      <c r="S58" s="900"/>
      <c r="T58" s="900"/>
      <c r="U58" s="900"/>
    </row>
    <row r="59" spans="1:21" ht="20.100000000000001" customHeight="1">
      <c r="A59" s="278"/>
      <c r="B59" s="900"/>
      <c r="C59" s="900"/>
      <c r="D59" s="900"/>
      <c r="E59" s="900"/>
      <c r="F59" s="900"/>
      <c r="G59" s="900"/>
      <c r="H59" s="900"/>
      <c r="I59" s="900"/>
      <c r="J59" s="900"/>
      <c r="K59" s="900"/>
      <c r="L59" s="900"/>
      <c r="M59" s="900"/>
      <c r="N59" s="900"/>
      <c r="O59" s="900"/>
      <c r="P59" s="900"/>
      <c r="Q59" s="900"/>
      <c r="R59" s="900"/>
      <c r="S59" s="900"/>
      <c r="T59" s="900"/>
      <c r="U59" s="900"/>
    </row>
    <row r="60" spans="1:21" ht="20.100000000000001" customHeight="1">
      <c r="A60" s="278"/>
      <c r="B60" s="900"/>
      <c r="C60" s="900"/>
      <c r="D60" s="900"/>
      <c r="E60" s="900"/>
      <c r="F60" s="900"/>
      <c r="G60" s="900"/>
      <c r="H60" s="900"/>
      <c r="I60" s="900"/>
      <c r="J60" s="900"/>
      <c r="K60" s="900"/>
      <c r="L60" s="900"/>
      <c r="M60" s="900"/>
      <c r="N60" s="900"/>
      <c r="O60" s="900"/>
      <c r="P60" s="900"/>
      <c r="Q60" s="900"/>
      <c r="R60" s="900"/>
      <c r="S60" s="900"/>
      <c r="T60" s="900"/>
      <c r="U60" s="900"/>
    </row>
    <row r="61" spans="1:21" ht="20.100000000000001" customHeight="1">
      <c r="A61" s="278"/>
      <c r="B61" s="900"/>
      <c r="C61" s="900"/>
      <c r="D61" s="900"/>
      <c r="E61" s="900"/>
      <c r="F61" s="900"/>
      <c r="G61" s="900"/>
      <c r="H61" s="900"/>
      <c r="I61" s="900"/>
      <c r="J61" s="900"/>
      <c r="K61" s="900"/>
      <c r="L61" s="900"/>
      <c r="M61" s="900"/>
      <c r="N61" s="900"/>
      <c r="O61" s="900"/>
      <c r="P61" s="900"/>
      <c r="Q61" s="900"/>
      <c r="R61" s="900"/>
      <c r="S61" s="900"/>
      <c r="T61" s="900"/>
      <c r="U61" s="900"/>
    </row>
    <row r="62" spans="1:21" ht="20.100000000000001" customHeight="1">
      <c r="A62" s="278"/>
      <c r="B62" s="900"/>
      <c r="C62" s="900"/>
      <c r="D62" s="900"/>
      <c r="E62" s="900"/>
      <c r="F62" s="900"/>
      <c r="G62" s="900"/>
      <c r="H62" s="900"/>
      <c r="I62" s="900"/>
      <c r="J62" s="900"/>
      <c r="K62" s="900"/>
      <c r="L62" s="900"/>
      <c r="M62" s="900"/>
      <c r="N62" s="900"/>
      <c r="O62" s="900"/>
      <c r="P62" s="900"/>
      <c r="Q62" s="900"/>
      <c r="R62" s="900"/>
      <c r="S62" s="900"/>
      <c r="T62" s="900"/>
      <c r="U62" s="900"/>
    </row>
    <row r="63" spans="1:21" ht="20.100000000000001" customHeight="1">
      <c r="A63" s="278"/>
      <c r="B63" s="900"/>
      <c r="C63" s="900"/>
      <c r="D63" s="900"/>
      <c r="E63" s="900"/>
      <c r="F63" s="900"/>
      <c r="G63" s="900"/>
      <c r="H63" s="900"/>
      <c r="I63" s="900"/>
      <c r="J63" s="900"/>
      <c r="K63" s="900"/>
      <c r="L63" s="900"/>
      <c r="M63" s="900"/>
      <c r="N63" s="900"/>
      <c r="O63" s="900"/>
      <c r="P63" s="900"/>
      <c r="Q63" s="900"/>
      <c r="R63" s="900"/>
      <c r="S63" s="900"/>
      <c r="T63" s="900"/>
      <c r="U63" s="900"/>
    </row>
    <row r="64" spans="1:21" ht="20.100000000000001" customHeight="1">
      <c r="A64" s="278"/>
      <c r="B64" s="900"/>
      <c r="C64" s="900"/>
      <c r="D64" s="900"/>
      <c r="E64" s="900"/>
      <c r="F64" s="900"/>
      <c r="G64" s="900"/>
      <c r="H64" s="900"/>
      <c r="I64" s="900"/>
      <c r="J64" s="900"/>
      <c r="K64" s="900"/>
      <c r="L64" s="900"/>
      <c r="M64" s="900"/>
      <c r="N64" s="900"/>
      <c r="O64" s="900"/>
      <c r="P64" s="900"/>
      <c r="Q64" s="900"/>
      <c r="R64" s="900"/>
      <c r="S64" s="900"/>
      <c r="T64" s="900"/>
      <c r="U64" s="900"/>
    </row>
    <row r="65" spans="1:21" ht="20.100000000000001" customHeight="1">
      <c r="A65" s="278"/>
      <c r="B65" s="900"/>
      <c r="C65" s="900"/>
      <c r="D65" s="900"/>
      <c r="E65" s="900"/>
      <c r="F65" s="900"/>
      <c r="G65" s="900"/>
      <c r="H65" s="900"/>
      <c r="I65" s="900"/>
      <c r="J65" s="900"/>
      <c r="K65" s="900"/>
      <c r="L65" s="900"/>
      <c r="M65" s="900"/>
      <c r="N65" s="900"/>
      <c r="O65" s="900"/>
      <c r="P65" s="900"/>
      <c r="Q65" s="900"/>
      <c r="R65" s="900"/>
      <c r="S65" s="900"/>
      <c r="T65" s="900"/>
      <c r="U65" s="900"/>
    </row>
    <row r="66" spans="1:21" ht="20.100000000000001" customHeight="1">
      <c r="A66" s="278"/>
      <c r="B66" s="900"/>
      <c r="C66" s="900"/>
      <c r="D66" s="900"/>
      <c r="E66" s="900"/>
      <c r="F66" s="900"/>
      <c r="G66" s="900"/>
      <c r="H66" s="900"/>
      <c r="I66" s="900"/>
      <c r="J66" s="900"/>
      <c r="K66" s="900"/>
      <c r="L66" s="900"/>
      <c r="M66" s="900"/>
      <c r="N66" s="900"/>
      <c r="O66" s="900"/>
      <c r="P66" s="900"/>
      <c r="Q66" s="900"/>
      <c r="R66" s="900"/>
      <c r="S66" s="900"/>
      <c r="T66" s="900"/>
      <c r="U66" s="900"/>
    </row>
    <row r="67" spans="1:21" ht="20.100000000000001" customHeight="1">
      <c r="A67" s="278"/>
      <c r="B67" s="900"/>
      <c r="C67" s="900"/>
      <c r="D67" s="900"/>
      <c r="E67" s="900"/>
      <c r="F67" s="900"/>
      <c r="G67" s="900"/>
      <c r="H67" s="900"/>
      <c r="I67" s="900"/>
      <c r="J67" s="900"/>
      <c r="K67" s="900"/>
      <c r="L67" s="900"/>
      <c r="M67" s="900"/>
      <c r="N67" s="900"/>
      <c r="O67" s="900"/>
      <c r="P67" s="900"/>
      <c r="Q67" s="900"/>
      <c r="R67" s="900"/>
      <c r="S67" s="900"/>
      <c r="T67" s="900"/>
      <c r="U67" s="900"/>
    </row>
    <row r="68" spans="1:21" ht="20.100000000000001" customHeight="1">
      <c r="A68" s="278"/>
      <c r="B68" s="900"/>
      <c r="C68" s="900"/>
      <c r="D68" s="900"/>
      <c r="E68" s="900"/>
      <c r="F68" s="900"/>
      <c r="G68" s="900"/>
      <c r="H68" s="900"/>
      <c r="I68" s="900"/>
      <c r="J68" s="900"/>
      <c r="K68" s="900"/>
      <c r="L68" s="900"/>
      <c r="M68" s="900"/>
      <c r="N68" s="900"/>
      <c r="O68" s="900"/>
      <c r="P68" s="900"/>
      <c r="Q68" s="900"/>
      <c r="R68" s="900"/>
      <c r="S68" s="900"/>
      <c r="T68" s="900"/>
      <c r="U68" s="900"/>
    </row>
    <row r="69" spans="1:21" ht="20.100000000000001" customHeight="1">
      <c r="A69" s="278"/>
      <c r="B69" s="900"/>
      <c r="C69" s="900"/>
      <c r="D69" s="900"/>
      <c r="E69" s="900"/>
      <c r="F69" s="900"/>
      <c r="G69" s="900"/>
      <c r="H69" s="900"/>
      <c r="I69" s="900"/>
      <c r="J69" s="900"/>
      <c r="K69" s="900"/>
      <c r="L69" s="900"/>
      <c r="M69" s="900"/>
      <c r="N69" s="900"/>
      <c r="O69" s="900"/>
      <c r="P69" s="900"/>
      <c r="Q69" s="900"/>
      <c r="R69" s="900"/>
      <c r="S69" s="900"/>
      <c r="T69" s="900"/>
      <c r="U69" s="900"/>
    </row>
    <row r="70" spans="1:21" ht="20.100000000000001" customHeight="1">
      <c r="A70" s="278"/>
      <c r="B70" s="900"/>
      <c r="C70" s="900"/>
      <c r="D70" s="900"/>
      <c r="E70" s="900"/>
      <c r="F70" s="900"/>
      <c r="G70" s="900"/>
      <c r="H70" s="900"/>
      <c r="I70" s="900"/>
      <c r="J70" s="900"/>
      <c r="K70" s="900"/>
      <c r="L70" s="900"/>
      <c r="M70" s="900"/>
      <c r="N70" s="900"/>
      <c r="O70" s="900"/>
      <c r="P70" s="900"/>
      <c r="Q70" s="900"/>
      <c r="R70" s="900"/>
      <c r="S70" s="900"/>
      <c r="T70" s="900"/>
      <c r="U70" s="900"/>
    </row>
    <row r="71" spans="1:21" ht="20.100000000000001" customHeight="1">
      <c r="A71" s="278"/>
      <c r="B71" s="900"/>
      <c r="C71" s="900"/>
      <c r="D71" s="900"/>
      <c r="E71" s="900"/>
      <c r="F71" s="900"/>
      <c r="G71" s="900"/>
      <c r="H71" s="900"/>
      <c r="I71" s="900"/>
      <c r="J71" s="900"/>
      <c r="K71" s="900"/>
      <c r="L71" s="900"/>
      <c r="M71" s="900"/>
      <c r="N71" s="900"/>
      <c r="O71" s="900"/>
      <c r="P71" s="900"/>
      <c r="Q71" s="900"/>
      <c r="R71" s="900"/>
      <c r="S71" s="900"/>
      <c r="T71" s="900"/>
      <c r="U71" s="900"/>
    </row>
    <row r="72" spans="1:21" ht="20.100000000000001" customHeight="1">
      <c r="A72" s="278"/>
      <c r="B72" s="900"/>
      <c r="C72" s="900"/>
      <c r="D72" s="900"/>
      <c r="E72" s="900"/>
      <c r="F72" s="900"/>
      <c r="G72" s="900"/>
      <c r="H72" s="900"/>
      <c r="I72" s="900"/>
      <c r="J72" s="900"/>
      <c r="K72" s="900"/>
      <c r="L72" s="900"/>
      <c r="M72" s="900"/>
      <c r="N72" s="900"/>
      <c r="O72" s="900"/>
      <c r="P72" s="900"/>
      <c r="Q72" s="900"/>
      <c r="R72" s="900"/>
      <c r="S72" s="900"/>
      <c r="T72" s="900"/>
      <c r="U72" s="900"/>
    </row>
    <row r="73" spans="1:21" ht="20.100000000000001" customHeight="1">
      <c r="A73" s="278"/>
      <c r="B73" s="900"/>
      <c r="C73" s="900"/>
      <c r="D73" s="900"/>
      <c r="E73" s="900"/>
      <c r="F73" s="900"/>
      <c r="G73" s="900"/>
      <c r="H73" s="900"/>
      <c r="I73" s="900"/>
      <c r="J73" s="900"/>
      <c r="K73" s="900"/>
      <c r="L73" s="900"/>
      <c r="M73" s="900"/>
      <c r="N73" s="900"/>
      <c r="O73" s="900"/>
      <c r="P73" s="900"/>
      <c r="Q73" s="900"/>
      <c r="R73" s="900"/>
      <c r="S73" s="900"/>
      <c r="T73" s="900"/>
      <c r="U73" s="900"/>
    </row>
    <row r="74" spans="1:21" ht="20.100000000000001" customHeight="1">
      <c r="A74" s="278"/>
      <c r="B74" s="900"/>
      <c r="C74" s="900"/>
      <c r="D74" s="900"/>
      <c r="E74" s="900"/>
      <c r="F74" s="900"/>
      <c r="G74" s="900"/>
      <c r="H74" s="900"/>
      <c r="I74" s="900"/>
      <c r="J74" s="900"/>
      <c r="K74" s="900"/>
      <c r="L74" s="900"/>
      <c r="M74" s="900"/>
      <c r="N74" s="900"/>
      <c r="O74" s="900"/>
      <c r="P74" s="900"/>
      <c r="Q74" s="900"/>
      <c r="R74" s="900"/>
      <c r="S74" s="900"/>
      <c r="T74" s="900"/>
      <c r="U74" s="900"/>
    </row>
    <row r="75" spans="1:21" ht="20.100000000000001" customHeight="1">
      <c r="A75" s="278"/>
      <c r="B75" s="900"/>
      <c r="C75" s="900"/>
      <c r="D75" s="900"/>
      <c r="E75" s="900"/>
      <c r="F75" s="900"/>
      <c r="G75" s="900"/>
      <c r="H75" s="900"/>
      <c r="I75" s="900"/>
      <c r="J75" s="900"/>
      <c r="K75" s="900"/>
      <c r="L75" s="900"/>
      <c r="M75" s="900"/>
      <c r="N75" s="900"/>
      <c r="O75" s="900"/>
      <c r="P75" s="900"/>
      <c r="Q75" s="900"/>
      <c r="R75" s="900"/>
      <c r="S75" s="900"/>
      <c r="T75" s="900"/>
      <c r="U75" s="900"/>
    </row>
    <row r="76" spans="1:21" ht="20.100000000000001" customHeight="1">
      <c r="A76" s="278"/>
      <c r="B76" s="900"/>
      <c r="C76" s="900"/>
      <c r="D76" s="900"/>
      <c r="E76" s="900"/>
      <c r="F76" s="900"/>
      <c r="G76" s="900"/>
      <c r="H76" s="900"/>
      <c r="I76" s="900"/>
      <c r="J76" s="900"/>
      <c r="K76" s="900"/>
      <c r="L76" s="900"/>
      <c r="M76" s="900"/>
      <c r="N76" s="900"/>
      <c r="O76" s="900"/>
      <c r="P76" s="900"/>
      <c r="Q76" s="900"/>
      <c r="R76" s="900"/>
      <c r="S76" s="900"/>
      <c r="T76" s="900"/>
      <c r="U76" s="900"/>
    </row>
    <row r="77" spans="1:21" ht="20.100000000000001" customHeight="1">
      <c r="A77" s="278"/>
      <c r="B77" s="900"/>
      <c r="C77" s="900"/>
      <c r="D77" s="900"/>
      <c r="E77" s="900"/>
      <c r="F77" s="900"/>
      <c r="G77" s="900"/>
      <c r="H77" s="900"/>
      <c r="I77" s="900"/>
      <c r="J77" s="900"/>
      <c r="K77" s="900"/>
      <c r="L77" s="900"/>
      <c r="M77" s="900"/>
      <c r="N77" s="900"/>
      <c r="O77" s="900"/>
      <c r="P77" s="900"/>
      <c r="Q77" s="900"/>
      <c r="R77" s="900"/>
      <c r="S77" s="900"/>
      <c r="T77" s="900"/>
      <c r="U77" s="900"/>
    </row>
    <row r="78" spans="1:21" ht="20.100000000000001" customHeight="1">
      <c r="A78" s="278"/>
      <c r="B78" s="900"/>
      <c r="C78" s="900"/>
      <c r="D78" s="900"/>
      <c r="E78" s="900"/>
      <c r="F78" s="900"/>
      <c r="G78" s="900"/>
      <c r="H78" s="900"/>
      <c r="I78" s="900"/>
      <c r="J78" s="900"/>
      <c r="K78" s="900"/>
      <c r="L78" s="900"/>
      <c r="M78" s="900"/>
      <c r="N78" s="900"/>
      <c r="O78" s="900"/>
      <c r="P78" s="900"/>
      <c r="Q78" s="900"/>
      <c r="R78" s="900"/>
      <c r="S78" s="900"/>
      <c r="T78" s="900"/>
      <c r="U78" s="900"/>
    </row>
    <row r="79" spans="1:21" ht="20.100000000000001" customHeight="1">
      <c r="A79" s="278"/>
      <c r="B79" s="900"/>
      <c r="C79" s="900"/>
      <c r="D79" s="900"/>
      <c r="E79" s="900"/>
      <c r="F79" s="900"/>
      <c r="G79" s="900"/>
      <c r="H79" s="900"/>
      <c r="I79" s="900"/>
      <c r="J79" s="900"/>
      <c r="K79" s="900"/>
      <c r="L79" s="900"/>
      <c r="M79" s="900"/>
      <c r="N79" s="900"/>
      <c r="O79" s="900"/>
      <c r="P79" s="900"/>
      <c r="Q79" s="900"/>
      <c r="R79" s="900"/>
      <c r="S79" s="900"/>
      <c r="T79" s="900"/>
      <c r="U79" s="900"/>
    </row>
    <row r="80" spans="1:21" ht="20.100000000000001" customHeight="1">
      <c r="A80" s="278"/>
      <c r="B80" s="900"/>
      <c r="C80" s="900"/>
      <c r="D80" s="900"/>
      <c r="E80" s="900"/>
      <c r="F80" s="900"/>
      <c r="G80" s="900"/>
      <c r="H80" s="900"/>
      <c r="I80" s="900"/>
      <c r="J80" s="900"/>
      <c r="K80" s="900"/>
      <c r="L80" s="900"/>
      <c r="M80" s="900"/>
      <c r="N80" s="900"/>
      <c r="O80" s="900"/>
      <c r="P80" s="900"/>
      <c r="Q80" s="900"/>
      <c r="R80" s="900"/>
      <c r="S80" s="900"/>
      <c r="T80" s="900"/>
      <c r="U80" s="900"/>
    </row>
    <row r="81" spans="1:21" ht="20.100000000000001" customHeight="1">
      <c r="A81" s="278"/>
      <c r="B81" s="900"/>
      <c r="C81" s="900"/>
      <c r="D81" s="900"/>
      <c r="E81" s="900"/>
      <c r="F81" s="900"/>
      <c r="G81" s="900"/>
      <c r="H81" s="900"/>
      <c r="I81" s="900"/>
      <c r="J81" s="900"/>
      <c r="K81" s="900"/>
      <c r="L81" s="900"/>
      <c r="M81" s="900"/>
      <c r="N81" s="900"/>
      <c r="O81" s="900"/>
      <c r="P81" s="900"/>
      <c r="Q81" s="900"/>
      <c r="R81" s="900"/>
      <c r="S81" s="900"/>
      <c r="T81" s="900"/>
      <c r="U81" s="900"/>
    </row>
    <row r="82" spans="1:21" ht="20.100000000000001" customHeight="1">
      <c r="A82" s="278"/>
      <c r="B82" s="900"/>
      <c r="C82" s="900"/>
      <c r="D82" s="900"/>
      <c r="E82" s="900"/>
      <c r="F82" s="900"/>
      <c r="G82" s="900"/>
      <c r="H82" s="900"/>
      <c r="I82" s="900"/>
      <c r="J82" s="900"/>
      <c r="K82" s="900"/>
      <c r="L82" s="900"/>
      <c r="M82" s="900"/>
      <c r="N82" s="900"/>
      <c r="O82" s="900"/>
      <c r="P82" s="900"/>
      <c r="Q82" s="900"/>
      <c r="R82" s="900"/>
      <c r="S82" s="900"/>
      <c r="T82" s="900"/>
      <c r="U82" s="900"/>
    </row>
    <row r="83" spans="1:21" ht="20.100000000000001" customHeight="1">
      <c r="A83" s="278"/>
      <c r="B83" s="900"/>
      <c r="C83" s="900"/>
      <c r="D83" s="900"/>
      <c r="E83" s="900"/>
      <c r="F83" s="900"/>
      <c r="G83" s="900"/>
      <c r="H83" s="900"/>
      <c r="I83" s="900"/>
      <c r="J83" s="900"/>
      <c r="K83" s="900"/>
      <c r="L83" s="900"/>
      <c r="M83" s="900"/>
      <c r="N83" s="900"/>
      <c r="O83" s="900"/>
      <c r="P83" s="900"/>
      <c r="Q83" s="900"/>
      <c r="R83" s="900"/>
      <c r="S83" s="900"/>
      <c r="T83" s="900"/>
      <c r="U83" s="900"/>
    </row>
    <row r="84" spans="1:21" ht="20.100000000000001" customHeight="1">
      <c r="A84" s="278"/>
      <c r="B84" s="900"/>
      <c r="C84" s="900"/>
      <c r="D84" s="900"/>
      <c r="E84" s="900"/>
      <c r="F84" s="900"/>
      <c r="G84" s="900"/>
      <c r="H84" s="900"/>
      <c r="I84" s="900"/>
      <c r="J84" s="900"/>
      <c r="K84" s="900"/>
      <c r="L84" s="900"/>
      <c r="M84" s="900"/>
      <c r="N84" s="900"/>
      <c r="O84" s="900"/>
      <c r="P84" s="900"/>
      <c r="Q84" s="900"/>
      <c r="R84" s="900"/>
      <c r="S84" s="900"/>
      <c r="T84" s="900"/>
      <c r="U84" s="900"/>
    </row>
    <row r="85" spans="1:21" ht="20.100000000000001" customHeight="1">
      <c r="A85" s="278"/>
      <c r="B85" s="900"/>
      <c r="C85" s="900"/>
      <c r="D85" s="900"/>
      <c r="E85" s="900"/>
      <c r="F85" s="900"/>
      <c r="G85" s="900"/>
      <c r="H85" s="900"/>
      <c r="I85" s="900"/>
      <c r="J85" s="900"/>
      <c r="K85" s="900"/>
      <c r="L85" s="900"/>
      <c r="M85" s="900"/>
      <c r="N85" s="900"/>
      <c r="O85" s="900"/>
      <c r="P85" s="900"/>
      <c r="Q85" s="900"/>
      <c r="R85" s="900"/>
      <c r="S85" s="900"/>
      <c r="T85" s="900"/>
      <c r="U85" s="900"/>
    </row>
    <row r="86" spans="1:21" ht="20.100000000000001" customHeight="1">
      <c r="A86" s="278"/>
      <c r="B86" s="900"/>
      <c r="C86" s="900"/>
      <c r="D86" s="900"/>
      <c r="E86" s="900"/>
      <c r="F86" s="900"/>
      <c r="G86" s="900"/>
      <c r="H86" s="900"/>
      <c r="I86" s="900"/>
      <c r="J86" s="900"/>
      <c r="K86" s="900"/>
      <c r="L86" s="900"/>
      <c r="M86" s="900"/>
      <c r="N86" s="900"/>
      <c r="O86" s="900"/>
      <c r="P86" s="900"/>
      <c r="Q86" s="900"/>
      <c r="R86" s="900"/>
      <c r="S86" s="900"/>
      <c r="T86" s="900"/>
      <c r="U86" s="900"/>
    </row>
    <row r="87" spans="1:21" ht="20.100000000000001" customHeight="1">
      <c r="A87" s="278"/>
      <c r="B87" s="900"/>
      <c r="C87" s="900"/>
      <c r="D87" s="900"/>
      <c r="E87" s="900"/>
      <c r="F87" s="900"/>
      <c r="G87" s="900"/>
      <c r="H87" s="900"/>
      <c r="I87" s="900"/>
      <c r="J87" s="900"/>
      <c r="K87" s="900"/>
      <c r="L87" s="900"/>
      <c r="M87" s="900"/>
      <c r="N87" s="900"/>
      <c r="O87" s="900"/>
      <c r="P87" s="900"/>
      <c r="Q87" s="900"/>
      <c r="R87" s="900"/>
      <c r="S87" s="900"/>
      <c r="T87" s="900"/>
      <c r="U87" s="900"/>
    </row>
    <row r="88" spans="1:21" ht="20.100000000000001" customHeight="1">
      <c r="A88" s="278"/>
      <c r="B88" s="900"/>
      <c r="C88" s="900"/>
      <c r="D88" s="900"/>
      <c r="E88" s="900"/>
      <c r="F88" s="900"/>
      <c r="G88" s="900"/>
      <c r="H88" s="900"/>
      <c r="I88" s="900"/>
      <c r="J88" s="900"/>
      <c r="K88" s="900"/>
      <c r="L88" s="900"/>
      <c r="M88" s="900"/>
      <c r="N88" s="900"/>
      <c r="O88" s="900"/>
      <c r="P88" s="900"/>
      <c r="Q88" s="900"/>
      <c r="R88" s="900"/>
      <c r="S88" s="900"/>
      <c r="T88" s="900"/>
      <c r="U88" s="900"/>
    </row>
    <row r="89" spans="1:21" ht="20.100000000000001" customHeight="1">
      <c r="A89" s="278"/>
      <c r="B89" s="900"/>
      <c r="C89" s="900"/>
      <c r="D89" s="900"/>
      <c r="E89" s="900"/>
      <c r="F89" s="900"/>
      <c r="G89" s="900"/>
      <c r="H89" s="900"/>
      <c r="I89" s="900"/>
      <c r="J89" s="900"/>
      <c r="K89" s="900"/>
      <c r="L89" s="900"/>
      <c r="M89" s="900"/>
      <c r="N89" s="900"/>
      <c r="O89" s="900"/>
      <c r="P89" s="900"/>
      <c r="Q89" s="900"/>
      <c r="R89" s="900"/>
      <c r="S89" s="900"/>
      <c r="T89" s="900"/>
      <c r="U89" s="900"/>
    </row>
    <row r="90" spans="1:21" ht="20.100000000000001" customHeight="1">
      <c r="A90" s="278"/>
      <c r="B90" s="900"/>
      <c r="C90" s="900"/>
      <c r="D90" s="900"/>
      <c r="E90" s="900"/>
      <c r="F90" s="900"/>
      <c r="G90" s="900"/>
      <c r="H90" s="900"/>
      <c r="I90" s="900"/>
      <c r="J90" s="900"/>
      <c r="K90" s="900"/>
      <c r="L90" s="900"/>
      <c r="M90" s="900"/>
      <c r="N90" s="900"/>
      <c r="O90" s="900"/>
      <c r="P90" s="900"/>
      <c r="Q90" s="900"/>
      <c r="R90" s="900"/>
      <c r="S90" s="900"/>
      <c r="T90" s="900"/>
      <c r="U90" s="900"/>
    </row>
    <row r="91" spans="1:21" ht="20.100000000000001" customHeight="1">
      <c r="A91" s="278"/>
      <c r="B91" s="900"/>
      <c r="C91" s="900"/>
      <c r="D91" s="900"/>
      <c r="E91" s="900"/>
      <c r="F91" s="900"/>
      <c r="G91" s="900"/>
      <c r="H91" s="900"/>
      <c r="I91" s="900"/>
      <c r="J91" s="900"/>
      <c r="K91" s="900"/>
      <c r="L91" s="900"/>
      <c r="M91" s="900"/>
      <c r="N91" s="900"/>
      <c r="O91" s="900"/>
      <c r="P91" s="900"/>
      <c r="Q91" s="900"/>
      <c r="R91" s="900"/>
      <c r="S91" s="900"/>
      <c r="T91" s="900"/>
      <c r="U91" s="900"/>
    </row>
    <row r="92" spans="1:21" ht="20.100000000000001" customHeight="1">
      <c r="A92" s="278"/>
      <c r="B92" s="900"/>
      <c r="C92" s="900"/>
      <c r="D92" s="900"/>
      <c r="E92" s="900"/>
      <c r="F92" s="900"/>
      <c r="G92" s="900"/>
      <c r="H92" s="900"/>
      <c r="I92" s="900"/>
      <c r="J92" s="900"/>
      <c r="K92" s="900"/>
      <c r="L92" s="900"/>
      <c r="M92" s="900"/>
      <c r="N92" s="900"/>
      <c r="O92" s="900"/>
      <c r="P92" s="900"/>
      <c r="Q92" s="900"/>
      <c r="R92" s="900"/>
      <c r="S92" s="900"/>
      <c r="T92" s="900"/>
      <c r="U92" s="900"/>
    </row>
    <row r="93" spans="1:21" ht="20.100000000000001" customHeight="1">
      <c r="A93" s="278"/>
      <c r="B93" s="900"/>
      <c r="C93" s="900"/>
      <c r="D93" s="900"/>
      <c r="E93" s="900"/>
      <c r="F93" s="900"/>
      <c r="G93" s="900"/>
      <c r="H93" s="900"/>
      <c r="I93" s="900"/>
      <c r="J93" s="900"/>
      <c r="K93" s="900"/>
      <c r="L93" s="900"/>
      <c r="M93" s="900"/>
      <c r="N93" s="900"/>
      <c r="O93" s="900"/>
      <c r="P93" s="900"/>
      <c r="Q93" s="900"/>
      <c r="R93" s="900"/>
      <c r="S93" s="900"/>
      <c r="T93" s="900"/>
      <c r="U93" s="900"/>
    </row>
    <row r="94" spans="1:21" ht="20.100000000000001" customHeight="1">
      <c r="A94" s="278"/>
      <c r="B94" s="900"/>
      <c r="C94" s="900"/>
      <c r="D94" s="900"/>
      <c r="E94" s="900"/>
      <c r="F94" s="900"/>
      <c r="G94" s="900"/>
      <c r="H94" s="900"/>
      <c r="I94" s="900"/>
      <c r="J94" s="900"/>
      <c r="K94" s="900"/>
      <c r="L94" s="900"/>
      <c r="M94" s="900"/>
      <c r="N94" s="900"/>
      <c r="O94" s="900"/>
      <c r="P94" s="900"/>
      <c r="Q94" s="900"/>
      <c r="R94" s="900"/>
      <c r="S94" s="900"/>
      <c r="T94" s="900"/>
      <c r="U94" s="900"/>
    </row>
    <row r="95" spans="1:21" ht="20.100000000000001" customHeight="1">
      <c r="A95" s="278"/>
      <c r="B95" s="900"/>
      <c r="C95" s="900"/>
      <c r="D95" s="900"/>
      <c r="E95" s="900"/>
      <c r="F95" s="900"/>
      <c r="G95" s="900"/>
      <c r="H95" s="900"/>
      <c r="I95" s="900"/>
      <c r="J95" s="900"/>
      <c r="K95" s="900"/>
      <c r="L95" s="900"/>
      <c r="M95" s="900"/>
      <c r="N95" s="900"/>
      <c r="O95" s="900"/>
      <c r="P95" s="900"/>
      <c r="Q95" s="900"/>
      <c r="R95" s="900"/>
      <c r="S95" s="900"/>
      <c r="T95" s="900"/>
      <c r="U95" s="900"/>
    </row>
    <row r="96" spans="1:21" ht="20.100000000000001" customHeight="1">
      <c r="A96" s="278"/>
      <c r="B96" s="900"/>
      <c r="C96" s="900"/>
      <c r="D96" s="900"/>
      <c r="E96" s="900"/>
      <c r="F96" s="900"/>
      <c r="G96" s="900"/>
      <c r="H96" s="900"/>
      <c r="I96" s="900"/>
      <c r="J96" s="900"/>
      <c r="K96" s="900"/>
      <c r="L96" s="900"/>
      <c r="M96" s="900"/>
      <c r="N96" s="900"/>
      <c r="O96" s="900"/>
      <c r="P96" s="900"/>
      <c r="Q96" s="900"/>
      <c r="R96" s="900"/>
      <c r="S96" s="900"/>
      <c r="T96" s="900"/>
      <c r="U96" s="900"/>
    </row>
    <row r="97" spans="1:21" ht="20.100000000000001" customHeight="1">
      <c r="A97" s="278"/>
      <c r="B97" s="900"/>
      <c r="C97" s="900"/>
      <c r="D97" s="900"/>
      <c r="E97" s="900"/>
      <c r="F97" s="900"/>
      <c r="G97" s="900"/>
      <c r="H97" s="900"/>
      <c r="I97" s="900"/>
      <c r="J97" s="900"/>
      <c r="K97" s="900"/>
      <c r="L97" s="900"/>
      <c r="M97" s="900"/>
      <c r="N97" s="900"/>
      <c r="O97" s="900"/>
      <c r="P97" s="900"/>
      <c r="Q97" s="900"/>
      <c r="R97" s="900"/>
      <c r="S97" s="900"/>
      <c r="T97" s="900"/>
      <c r="U97" s="900"/>
    </row>
    <row r="98" spans="1:21" ht="20.100000000000001" customHeight="1">
      <c r="A98" s="278"/>
      <c r="B98" s="900"/>
      <c r="C98" s="900"/>
      <c r="D98" s="900"/>
      <c r="E98" s="900"/>
      <c r="F98" s="900"/>
      <c r="G98" s="900"/>
      <c r="H98" s="900"/>
      <c r="I98" s="900"/>
      <c r="J98" s="900"/>
      <c r="K98" s="900"/>
      <c r="L98" s="900"/>
      <c r="M98" s="900"/>
      <c r="N98" s="900"/>
      <c r="O98" s="900"/>
      <c r="P98" s="900"/>
      <c r="Q98" s="900"/>
      <c r="R98" s="900"/>
      <c r="S98" s="900"/>
      <c r="T98" s="900"/>
      <c r="U98" s="900"/>
    </row>
    <row r="99" spans="1:21" ht="20.100000000000001" customHeight="1">
      <c r="A99" s="278"/>
      <c r="B99" s="900"/>
      <c r="C99" s="900"/>
      <c r="D99" s="900"/>
      <c r="E99" s="900"/>
      <c r="F99" s="900"/>
      <c r="G99" s="900"/>
      <c r="H99" s="900"/>
      <c r="I99" s="900"/>
      <c r="J99" s="900"/>
      <c r="K99" s="900"/>
      <c r="L99" s="900"/>
      <c r="M99" s="900"/>
      <c r="N99" s="900"/>
      <c r="O99" s="900"/>
      <c r="P99" s="900"/>
      <c r="Q99" s="900"/>
      <c r="R99" s="900"/>
      <c r="S99" s="900"/>
      <c r="T99" s="900"/>
      <c r="U99" s="900"/>
    </row>
    <row r="100" spans="1:21" ht="20.100000000000001" customHeight="1">
      <c r="A100" s="278"/>
      <c r="B100" s="900"/>
      <c r="C100" s="900"/>
      <c r="D100" s="900"/>
      <c r="E100" s="900"/>
      <c r="F100" s="900"/>
      <c r="G100" s="900"/>
      <c r="H100" s="900"/>
      <c r="I100" s="900"/>
      <c r="J100" s="900"/>
      <c r="K100" s="900"/>
      <c r="L100" s="900"/>
      <c r="M100" s="900"/>
      <c r="N100" s="900"/>
      <c r="O100" s="900"/>
      <c r="P100" s="900"/>
      <c r="Q100" s="900"/>
      <c r="R100" s="900"/>
      <c r="S100" s="900"/>
      <c r="T100" s="900"/>
      <c r="U100" s="900"/>
    </row>
    <row r="101" spans="1:21" ht="20.100000000000001" customHeight="1">
      <c r="A101" s="278"/>
      <c r="B101" s="900"/>
      <c r="C101" s="900"/>
      <c r="D101" s="900"/>
      <c r="E101" s="900"/>
      <c r="F101" s="900"/>
      <c r="G101" s="900"/>
      <c r="H101" s="900"/>
      <c r="I101" s="900"/>
      <c r="J101" s="900"/>
      <c r="K101" s="900"/>
      <c r="L101" s="900"/>
      <c r="M101" s="900"/>
      <c r="N101" s="900"/>
      <c r="O101" s="900"/>
      <c r="P101" s="900"/>
      <c r="Q101" s="900"/>
      <c r="R101" s="900"/>
      <c r="S101" s="900"/>
      <c r="T101" s="900"/>
      <c r="U101" s="900"/>
    </row>
    <row r="102" spans="1:21" ht="20.100000000000001" customHeight="1">
      <c r="A102" s="278"/>
      <c r="B102" s="900"/>
      <c r="C102" s="900"/>
      <c r="D102" s="900"/>
      <c r="E102" s="900"/>
      <c r="F102" s="900"/>
      <c r="G102" s="900"/>
      <c r="H102" s="900"/>
      <c r="I102" s="900"/>
      <c r="J102" s="900"/>
      <c r="K102" s="900"/>
      <c r="L102" s="900"/>
      <c r="M102" s="900"/>
      <c r="N102" s="900"/>
      <c r="O102" s="900"/>
      <c r="P102" s="900"/>
      <c r="Q102" s="900"/>
      <c r="R102" s="900"/>
      <c r="S102" s="900"/>
      <c r="T102" s="900"/>
      <c r="U102" s="900"/>
    </row>
    <row r="103" spans="1:21" ht="20.100000000000001" customHeight="1">
      <c r="A103" s="278"/>
      <c r="B103" s="900"/>
      <c r="C103" s="900"/>
      <c r="D103" s="900"/>
      <c r="E103" s="900"/>
      <c r="F103" s="900"/>
      <c r="G103" s="900"/>
      <c r="H103" s="900"/>
      <c r="I103" s="900"/>
      <c r="J103" s="900"/>
      <c r="K103" s="900"/>
      <c r="L103" s="900"/>
      <c r="M103" s="900"/>
      <c r="N103" s="900"/>
      <c r="O103" s="900"/>
      <c r="P103" s="900"/>
      <c r="Q103" s="900"/>
      <c r="R103" s="900"/>
      <c r="S103" s="900"/>
      <c r="T103" s="900"/>
      <c r="U103" s="900"/>
    </row>
    <row r="104" spans="1:21" ht="20.100000000000001" customHeight="1">
      <c r="A104" s="278"/>
      <c r="B104" s="900"/>
      <c r="C104" s="900"/>
      <c r="D104" s="900"/>
      <c r="E104" s="900"/>
      <c r="F104" s="900"/>
      <c r="G104" s="900"/>
      <c r="H104" s="900"/>
      <c r="I104" s="900"/>
      <c r="J104" s="900"/>
      <c r="K104" s="900"/>
      <c r="L104" s="900"/>
      <c r="M104" s="900"/>
      <c r="N104" s="900"/>
      <c r="O104" s="900"/>
      <c r="P104" s="900"/>
      <c r="Q104" s="900"/>
      <c r="R104" s="900"/>
      <c r="S104" s="900"/>
      <c r="T104" s="900"/>
      <c r="U104" s="900"/>
    </row>
    <row r="105" spans="1:21" ht="20.100000000000001" customHeight="1">
      <c r="A105" s="278"/>
      <c r="B105" s="900"/>
      <c r="C105" s="900"/>
      <c r="D105" s="900"/>
      <c r="E105" s="900"/>
      <c r="F105" s="900"/>
      <c r="G105" s="900"/>
      <c r="H105" s="900"/>
      <c r="I105" s="900"/>
      <c r="J105" s="900"/>
      <c r="K105" s="900"/>
      <c r="L105" s="900"/>
      <c r="M105" s="900"/>
      <c r="N105" s="900"/>
      <c r="O105" s="900"/>
      <c r="P105" s="900"/>
      <c r="Q105" s="900"/>
      <c r="R105" s="900"/>
      <c r="S105" s="900"/>
      <c r="T105" s="900"/>
      <c r="U105" s="900"/>
    </row>
    <row r="106" spans="1:21" ht="20.100000000000001" customHeight="1">
      <c r="A106" s="278"/>
      <c r="B106" s="900"/>
      <c r="C106" s="900"/>
      <c r="D106" s="900"/>
      <c r="E106" s="900"/>
      <c r="F106" s="900"/>
      <c r="G106" s="900"/>
      <c r="H106" s="900"/>
      <c r="I106" s="900"/>
      <c r="J106" s="900"/>
      <c r="K106" s="900"/>
      <c r="L106" s="900"/>
      <c r="M106" s="900"/>
      <c r="N106" s="900"/>
      <c r="O106" s="900"/>
      <c r="P106" s="900"/>
      <c r="Q106" s="900"/>
      <c r="R106" s="900"/>
      <c r="S106" s="900"/>
      <c r="T106" s="900"/>
      <c r="U106" s="900"/>
    </row>
    <row r="107" spans="1:21" ht="20.100000000000001" customHeight="1">
      <c r="A107" s="278"/>
      <c r="B107" s="900"/>
      <c r="C107" s="900"/>
      <c r="D107" s="900"/>
      <c r="E107" s="900"/>
      <c r="F107" s="900"/>
      <c r="G107" s="900"/>
      <c r="H107" s="900"/>
      <c r="I107" s="900"/>
      <c r="J107" s="900"/>
      <c r="K107" s="900"/>
      <c r="L107" s="900"/>
      <c r="M107" s="900"/>
      <c r="N107" s="900"/>
      <c r="O107" s="900"/>
      <c r="P107" s="900"/>
      <c r="Q107" s="900"/>
      <c r="R107" s="900"/>
      <c r="S107" s="900"/>
      <c r="T107" s="900"/>
      <c r="U107" s="900"/>
    </row>
    <row r="108" spans="1:21" ht="20.100000000000001" customHeight="1">
      <c r="A108" s="278"/>
      <c r="B108" s="900"/>
      <c r="C108" s="900"/>
      <c r="D108" s="900"/>
      <c r="E108" s="900"/>
      <c r="F108" s="900"/>
      <c r="G108" s="900"/>
      <c r="H108" s="900"/>
      <c r="I108" s="900"/>
      <c r="J108" s="900"/>
      <c r="K108" s="900"/>
      <c r="L108" s="900"/>
      <c r="M108" s="900"/>
      <c r="N108" s="900"/>
      <c r="O108" s="900"/>
      <c r="P108" s="900"/>
      <c r="Q108" s="900"/>
      <c r="R108" s="900"/>
      <c r="S108" s="900"/>
      <c r="T108" s="900"/>
      <c r="U108" s="900"/>
    </row>
    <row r="109" spans="1:21" ht="20.100000000000001" customHeight="1">
      <c r="A109" s="278"/>
      <c r="B109" s="900"/>
      <c r="C109" s="900"/>
      <c r="D109" s="900"/>
      <c r="E109" s="900"/>
      <c r="F109" s="900"/>
      <c r="G109" s="900"/>
      <c r="H109" s="900"/>
      <c r="I109" s="900"/>
      <c r="J109" s="900"/>
      <c r="K109" s="900"/>
      <c r="L109" s="900"/>
      <c r="M109" s="900"/>
      <c r="N109" s="900"/>
      <c r="O109" s="900"/>
      <c r="P109" s="900"/>
      <c r="Q109" s="900"/>
      <c r="R109" s="900"/>
      <c r="S109" s="900"/>
      <c r="T109" s="900"/>
      <c r="U109" s="900"/>
    </row>
    <row r="110" spans="1:21" ht="20.100000000000001" customHeight="1">
      <c r="A110" s="278"/>
      <c r="B110" s="900"/>
      <c r="C110" s="900"/>
      <c r="D110" s="900"/>
      <c r="E110" s="900"/>
      <c r="F110" s="900"/>
      <c r="G110" s="900"/>
      <c r="H110" s="900"/>
      <c r="I110" s="900"/>
      <c r="J110" s="900"/>
      <c r="K110" s="900"/>
      <c r="L110" s="900"/>
      <c r="M110" s="900"/>
      <c r="N110" s="900"/>
      <c r="O110" s="900"/>
      <c r="P110" s="900"/>
      <c r="Q110" s="900"/>
      <c r="R110" s="900"/>
      <c r="S110" s="900"/>
      <c r="T110" s="900"/>
      <c r="U110" s="900"/>
    </row>
    <row r="111" spans="1:21" ht="20.100000000000001" customHeight="1">
      <c r="A111" s="278"/>
      <c r="B111" s="900"/>
      <c r="C111" s="900"/>
      <c r="D111" s="900"/>
      <c r="E111" s="900"/>
      <c r="F111" s="900"/>
      <c r="G111" s="900"/>
      <c r="H111" s="900"/>
      <c r="I111" s="900"/>
      <c r="J111" s="900"/>
      <c r="K111" s="900"/>
      <c r="L111" s="900"/>
      <c r="M111" s="900"/>
      <c r="N111" s="900"/>
      <c r="O111" s="900"/>
      <c r="P111" s="900"/>
      <c r="Q111" s="900"/>
      <c r="R111" s="900"/>
      <c r="S111" s="900"/>
      <c r="T111" s="900"/>
      <c r="U111" s="900"/>
    </row>
    <row r="112" spans="1:21" ht="20.100000000000001" customHeight="1">
      <c r="A112" s="278"/>
      <c r="B112" s="900"/>
      <c r="C112" s="900"/>
      <c r="D112" s="900"/>
      <c r="E112" s="900"/>
      <c r="F112" s="900"/>
      <c r="G112" s="900"/>
      <c r="H112" s="900"/>
      <c r="I112" s="900"/>
      <c r="J112" s="900"/>
      <c r="K112" s="900"/>
      <c r="L112" s="900"/>
      <c r="M112" s="900"/>
      <c r="N112" s="900"/>
      <c r="O112" s="900"/>
      <c r="P112" s="900"/>
      <c r="Q112" s="900"/>
      <c r="R112" s="900"/>
      <c r="S112" s="900"/>
      <c r="T112" s="900"/>
      <c r="U112" s="900"/>
    </row>
    <row r="113" spans="1:21" ht="20.100000000000001" customHeight="1">
      <c r="A113" s="278"/>
      <c r="B113" s="900"/>
      <c r="C113" s="900"/>
      <c r="D113" s="900"/>
      <c r="E113" s="900"/>
      <c r="F113" s="900"/>
      <c r="G113" s="900"/>
      <c r="H113" s="900"/>
      <c r="I113" s="900"/>
      <c r="J113" s="900"/>
      <c r="K113" s="900"/>
      <c r="L113" s="900"/>
      <c r="M113" s="900"/>
      <c r="N113" s="900"/>
      <c r="O113" s="900"/>
      <c r="P113" s="900"/>
      <c r="Q113" s="900"/>
      <c r="R113" s="900"/>
      <c r="S113" s="900"/>
      <c r="T113" s="900"/>
      <c r="U113" s="900"/>
    </row>
    <row r="114" spans="1:21" ht="20.100000000000001" customHeight="1">
      <c r="A114" s="278"/>
      <c r="B114" s="900"/>
      <c r="C114" s="900"/>
      <c r="D114" s="900"/>
      <c r="E114" s="900"/>
      <c r="F114" s="900"/>
      <c r="G114" s="900"/>
      <c r="H114" s="900"/>
      <c r="I114" s="900"/>
      <c r="J114" s="900"/>
      <c r="K114" s="900"/>
      <c r="L114" s="900"/>
      <c r="M114" s="900"/>
      <c r="N114" s="900"/>
      <c r="O114" s="900"/>
      <c r="P114" s="900"/>
      <c r="Q114" s="900"/>
      <c r="R114" s="900"/>
      <c r="S114" s="900"/>
      <c r="T114" s="900"/>
      <c r="U114" s="900"/>
    </row>
    <row r="115" spans="1:21" ht="20.100000000000001" customHeight="1">
      <c r="A115" s="278"/>
      <c r="B115" s="900"/>
      <c r="C115" s="900"/>
      <c r="D115" s="900"/>
      <c r="E115" s="900"/>
      <c r="F115" s="900"/>
      <c r="G115" s="900"/>
      <c r="H115" s="900"/>
      <c r="I115" s="900"/>
      <c r="J115" s="900"/>
      <c r="K115" s="900"/>
      <c r="L115" s="900"/>
      <c r="M115" s="900"/>
      <c r="N115" s="900"/>
      <c r="O115" s="900"/>
      <c r="P115" s="900"/>
      <c r="Q115" s="900"/>
      <c r="R115" s="900"/>
      <c r="S115" s="900"/>
      <c r="T115" s="900"/>
      <c r="U115" s="900"/>
    </row>
    <row r="116" spans="1:21" ht="20.100000000000001" customHeight="1">
      <c r="A116" s="278"/>
      <c r="B116" s="900"/>
      <c r="C116" s="900"/>
      <c r="D116" s="900"/>
      <c r="E116" s="900"/>
      <c r="F116" s="900"/>
      <c r="G116" s="900"/>
      <c r="H116" s="900"/>
      <c r="I116" s="900"/>
      <c r="J116" s="900"/>
      <c r="K116" s="900"/>
      <c r="L116" s="900"/>
      <c r="M116" s="900"/>
      <c r="N116" s="900"/>
      <c r="O116" s="900"/>
      <c r="P116" s="900"/>
      <c r="Q116" s="900"/>
      <c r="R116" s="900"/>
      <c r="S116" s="900"/>
      <c r="T116" s="900"/>
      <c r="U116" s="900"/>
    </row>
    <row r="117" spans="1:21" ht="20.100000000000001" customHeight="1">
      <c r="A117" s="278"/>
      <c r="B117" s="900"/>
      <c r="C117" s="900"/>
      <c r="D117" s="900"/>
      <c r="E117" s="900"/>
      <c r="F117" s="900"/>
      <c r="G117" s="900"/>
      <c r="H117" s="900"/>
      <c r="I117" s="900"/>
      <c r="J117" s="900"/>
      <c r="K117" s="900"/>
      <c r="L117" s="900"/>
      <c r="M117" s="900"/>
      <c r="N117" s="900"/>
      <c r="O117" s="900"/>
      <c r="P117" s="900"/>
      <c r="Q117" s="900"/>
      <c r="R117" s="900"/>
      <c r="S117" s="900"/>
      <c r="T117" s="900"/>
      <c r="U117" s="900"/>
    </row>
    <row r="118" spans="1:21" ht="20.100000000000001" customHeight="1">
      <c r="A118" s="278"/>
      <c r="B118" s="900"/>
      <c r="C118" s="900"/>
      <c r="D118" s="900"/>
      <c r="E118" s="900"/>
      <c r="F118" s="900"/>
      <c r="G118" s="900"/>
      <c r="H118" s="900"/>
      <c r="I118" s="900"/>
      <c r="J118" s="900"/>
      <c r="K118" s="900"/>
      <c r="L118" s="900"/>
      <c r="M118" s="900"/>
      <c r="N118" s="900"/>
      <c r="O118" s="900"/>
      <c r="P118" s="900"/>
      <c r="Q118" s="900"/>
      <c r="R118" s="900"/>
      <c r="S118" s="900"/>
      <c r="T118" s="900"/>
      <c r="U118" s="900"/>
    </row>
    <row r="119" spans="1:21" ht="20.100000000000001" customHeight="1">
      <c r="A119" s="278"/>
      <c r="B119" s="900"/>
      <c r="C119" s="900"/>
      <c r="D119" s="900"/>
      <c r="E119" s="900"/>
      <c r="F119" s="900"/>
      <c r="G119" s="900"/>
      <c r="H119" s="900"/>
      <c r="I119" s="900"/>
      <c r="J119" s="900"/>
      <c r="K119" s="900"/>
      <c r="L119" s="900"/>
      <c r="M119" s="900"/>
      <c r="N119" s="900"/>
      <c r="O119" s="900"/>
      <c r="P119" s="900"/>
      <c r="Q119" s="900"/>
      <c r="R119" s="900"/>
      <c r="S119" s="900"/>
      <c r="T119" s="900"/>
      <c r="U119" s="900"/>
    </row>
    <row r="120" spans="1:21" ht="20.100000000000001" customHeight="1">
      <c r="A120" s="278"/>
      <c r="B120" s="900"/>
      <c r="C120" s="900"/>
      <c r="D120" s="900"/>
      <c r="E120" s="900"/>
      <c r="F120" s="900"/>
      <c r="G120" s="900"/>
      <c r="H120" s="900"/>
      <c r="I120" s="900"/>
      <c r="J120" s="900"/>
      <c r="K120" s="900"/>
      <c r="L120" s="900"/>
      <c r="M120" s="900"/>
      <c r="N120" s="900"/>
      <c r="O120" s="900"/>
      <c r="P120" s="900"/>
      <c r="Q120" s="900"/>
      <c r="R120" s="900"/>
      <c r="S120" s="900"/>
      <c r="T120" s="900"/>
      <c r="U120" s="900"/>
    </row>
    <row r="121" spans="1:21" ht="20.100000000000001" customHeight="1">
      <c r="A121" s="278"/>
      <c r="B121" s="900"/>
      <c r="C121" s="900"/>
      <c r="D121" s="900"/>
      <c r="E121" s="900"/>
      <c r="F121" s="900"/>
      <c r="G121" s="900"/>
      <c r="H121" s="900"/>
      <c r="I121" s="900"/>
      <c r="J121" s="900"/>
      <c r="K121" s="900"/>
      <c r="L121" s="900"/>
      <c r="M121" s="900"/>
      <c r="N121" s="900"/>
      <c r="O121" s="900"/>
      <c r="P121" s="900"/>
      <c r="Q121" s="900"/>
      <c r="R121" s="900"/>
      <c r="S121" s="900"/>
      <c r="T121" s="900"/>
      <c r="U121" s="900"/>
    </row>
    <row r="122" spans="1:21" ht="20.100000000000001" customHeight="1">
      <c r="A122" s="278"/>
      <c r="B122" s="900"/>
      <c r="C122" s="900"/>
      <c r="D122" s="900"/>
      <c r="E122" s="900"/>
      <c r="F122" s="900"/>
      <c r="G122" s="900"/>
      <c r="H122" s="900"/>
      <c r="I122" s="900"/>
      <c r="J122" s="900"/>
      <c r="K122" s="900"/>
      <c r="L122" s="900"/>
      <c r="M122" s="900"/>
      <c r="N122" s="900"/>
      <c r="O122" s="900"/>
      <c r="P122" s="900"/>
      <c r="Q122" s="900"/>
      <c r="R122" s="900"/>
      <c r="S122" s="900"/>
      <c r="T122" s="900"/>
      <c r="U122" s="900"/>
    </row>
    <row r="123" spans="1:21" ht="20.100000000000001" customHeight="1">
      <c r="A123" s="278"/>
      <c r="B123" s="900"/>
      <c r="C123" s="900"/>
      <c r="D123" s="900"/>
      <c r="E123" s="900"/>
      <c r="F123" s="900"/>
      <c r="G123" s="900"/>
      <c r="H123" s="900"/>
      <c r="I123" s="900"/>
      <c r="J123" s="900"/>
      <c r="K123" s="900"/>
      <c r="L123" s="900"/>
      <c r="M123" s="900"/>
      <c r="N123" s="900"/>
      <c r="O123" s="900"/>
      <c r="P123" s="900"/>
      <c r="Q123" s="900"/>
      <c r="R123" s="900"/>
      <c r="S123" s="900"/>
      <c r="T123" s="900"/>
      <c r="U123" s="900"/>
    </row>
    <row r="124" spans="1:21" ht="20.100000000000001" customHeight="1">
      <c r="A124" s="278"/>
      <c r="B124" s="900"/>
      <c r="C124" s="900"/>
      <c r="D124" s="900"/>
      <c r="E124" s="900"/>
      <c r="F124" s="900"/>
      <c r="G124" s="900"/>
      <c r="H124" s="900"/>
      <c r="I124" s="900"/>
      <c r="J124" s="900"/>
      <c r="K124" s="900"/>
      <c r="L124" s="900"/>
      <c r="M124" s="900"/>
      <c r="N124" s="900"/>
      <c r="O124" s="900"/>
      <c r="P124" s="900"/>
      <c r="Q124" s="900"/>
      <c r="R124" s="900"/>
      <c r="S124" s="900"/>
      <c r="T124" s="900"/>
      <c r="U124" s="900"/>
    </row>
    <row r="125" spans="1:21" ht="20.100000000000001" customHeight="1">
      <c r="A125" s="278"/>
      <c r="B125" s="900"/>
      <c r="C125" s="900"/>
      <c r="D125" s="900"/>
      <c r="E125" s="900"/>
      <c r="F125" s="900"/>
      <c r="G125" s="900"/>
      <c r="H125" s="900"/>
      <c r="I125" s="900"/>
      <c r="J125" s="900"/>
      <c r="K125" s="900"/>
      <c r="L125" s="900"/>
      <c r="M125" s="900"/>
      <c r="N125" s="900"/>
      <c r="O125" s="900"/>
      <c r="P125" s="900"/>
      <c r="Q125" s="900"/>
      <c r="R125" s="900"/>
      <c r="S125" s="900"/>
      <c r="T125" s="900"/>
      <c r="U125" s="900"/>
    </row>
    <row r="126" spans="1:21" ht="20.100000000000001" customHeight="1">
      <c r="A126" s="278"/>
      <c r="B126" s="900"/>
      <c r="C126" s="900"/>
      <c r="D126" s="900"/>
      <c r="E126" s="900"/>
      <c r="F126" s="900"/>
      <c r="G126" s="900"/>
      <c r="H126" s="900"/>
      <c r="I126" s="900"/>
      <c r="J126" s="900"/>
      <c r="K126" s="900"/>
      <c r="L126" s="900"/>
      <c r="M126" s="900"/>
      <c r="N126" s="900"/>
      <c r="O126" s="900"/>
      <c r="P126" s="900"/>
      <c r="Q126" s="900"/>
      <c r="R126" s="900"/>
      <c r="S126" s="900"/>
      <c r="T126" s="900"/>
      <c r="U126" s="900"/>
    </row>
    <row r="127" spans="1:21" ht="20.100000000000001" customHeight="1">
      <c r="A127" s="278"/>
      <c r="B127" s="900"/>
      <c r="C127" s="900"/>
      <c r="D127" s="900"/>
      <c r="E127" s="900"/>
      <c r="F127" s="900"/>
      <c r="G127" s="900"/>
      <c r="H127" s="900"/>
      <c r="I127" s="900"/>
      <c r="J127" s="900"/>
      <c r="K127" s="900"/>
      <c r="L127" s="900"/>
      <c r="M127" s="900"/>
      <c r="N127" s="900"/>
      <c r="O127" s="900"/>
      <c r="P127" s="900"/>
      <c r="Q127" s="900"/>
      <c r="R127" s="900"/>
      <c r="S127" s="900"/>
      <c r="T127" s="900"/>
      <c r="U127" s="900"/>
    </row>
    <row r="128" spans="1:21" ht="20.100000000000001" customHeight="1">
      <c r="A128" s="278"/>
      <c r="B128" s="900"/>
      <c r="C128" s="900"/>
      <c r="D128" s="900"/>
      <c r="E128" s="900"/>
      <c r="F128" s="900"/>
      <c r="G128" s="900"/>
      <c r="H128" s="900"/>
      <c r="I128" s="900"/>
      <c r="J128" s="900"/>
      <c r="K128" s="900"/>
      <c r="L128" s="900"/>
      <c r="M128" s="900"/>
      <c r="N128" s="900"/>
      <c r="O128" s="900"/>
      <c r="P128" s="900"/>
      <c r="Q128" s="900"/>
      <c r="R128" s="900"/>
      <c r="S128" s="900"/>
      <c r="T128" s="900"/>
      <c r="U128" s="900"/>
    </row>
    <row r="129" spans="1:21" ht="20.100000000000001" customHeight="1">
      <c r="A129" s="278"/>
      <c r="B129" s="900"/>
      <c r="C129" s="900"/>
      <c r="D129" s="900"/>
      <c r="E129" s="900"/>
      <c r="F129" s="900"/>
      <c r="G129" s="900"/>
      <c r="H129" s="900"/>
      <c r="I129" s="900"/>
      <c r="J129" s="900"/>
      <c r="K129" s="900"/>
      <c r="L129" s="900"/>
      <c r="M129" s="900"/>
      <c r="N129" s="900"/>
      <c r="O129" s="900"/>
      <c r="P129" s="900"/>
      <c r="Q129" s="900"/>
      <c r="R129" s="900"/>
      <c r="S129" s="900"/>
      <c r="T129" s="900"/>
      <c r="U129" s="900"/>
    </row>
    <row r="130" spans="1:21" ht="20.100000000000001" customHeight="1">
      <c r="A130" s="278"/>
      <c r="B130" s="900"/>
      <c r="C130" s="900"/>
      <c r="D130" s="900"/>
      <c r="E130" s="900"/>
      <c r="F130" s="900"/>
      <c r="G130" s="900"/>
      <c r="H130" s="900"/>
      <c r="I130" s="900"/>
      <c r="J130" s="900"/>
      <c r="K130" s="900"/>
      <c r="L130" s="900"/>
      <c r="M130" s="900"/>
      <c r="N130" s="900"/>
      <c r="O130" s="900"/>
      <c r="P130" s="900"/>
      <c r="Q130" s="900"/>
      <c r="R130" s="900"/>
      <c r="S130" s="900"/>
      <c r="T130" s="900"/>
      <c r="U130" s="900"/>
    </row>
    <row r="131" spans="1:21" ht="20.100000000000001" customHeight="1">
      <c r="A131" s="278"/>
      <c r="B131" s="900"/>
      <c r="C131" s="900"/>
      <c r="D131" s="900"/>
      <c r="E131" s="900"/>
      <c r="F131" s="900"/>
      <c r="G131" s="900"/>
      <c r="H131" s="900"/>
      <c r="I131" s="900"/>
      <c r="J131" s="900"/>
      <c r="K131" s="900"/>
      <c r="L131" s="900"/>
      <c r="M131" s="900"/>
      <c r="N131" s="900"/>
      <c r="O131" s="900"/>
      <c r="P131" s="900"/>
      <c r="Q131" s="900"/>
      <c r="R131" s="900"/>
      <c r="S131" s="900"/>
      <c r="T131" s="900"/>
      <c r="U131" s="900"/>
    </row>
    <row r="132" spans="1:21" ht="20.100000000000001" customHeight="1">
      <c r="A132" s="278"/>
      <c r="B132" s="900"/>
      <c r="C132" s="900"/>
      <c r="D132" s="900"/>
      <c r="E132" s="900"/>
      <c r="F132" s="900"/>
      <c r="G132" s="900"/>
      <c r="H132" s="900"/>
      <c r="I132" s="900"/>
      <c r="J132" s="900"/>
      <c r="K132" s="900"/>
      <c r="L132" s="900"/>
      <c r="M132" s="900"/>
      <c r="N132" s="900"/>
      <c r="O132" s="900"/>
      <c r="P132" s="900"/>
      <c r="Q132" s="900"/>
      <c r="R132" s="900"/>
      <c r="S132" s="900"/>
      <c r="T132" s="900"/>
      <c r="U132" s="900"/>
    </row>
    <row r="133" spans="1:21" ht="20.100000000000001" customHeight="1">
      <c r="A133" s="278"/>
      <c r="B133" s="900"/>
      <c r="C133" s="900"/>
      <c r="D133" s="900"/>
      <c r="E133" s="900"/>
      <c r="F133" s="900"/>
      <c r="G133" s="900"/>
      <c r="H133" s="900"/>
      <c r="I133" s="900"/>
      <c r="J133" s="900"/>
      <c r="K133" s="900"/>
      <c r="L133" s="900"/>
      <c r="M133" s="900"/>
      <c r="N133" s="900"/>
      <c r="O133" s="900"/>
      <c r="P133" s="900"/>
      <c r="Q133" s="900"/>
      <c r="R133" s="900"/>
      <c r="S133" s="900"/>
      <c r="T133" s="900"/>
      <c r="U133" s="900"/>
    </row>
    <row r="134" spans="1:21" ht="20.100000000000001" customHeight="1">
      <c r="A134" s="278"/>
      <c r="B134" s="900"/>
      <c r="C134" s="900"/>
      <c r="D134" s="900"/>
      <c r="E134" s="900"/>
      <c r="F134" s="900"/>
      <c r="G134" s="900"/>
      <c r="H134" s="900"/>
      <c r="I134" s="900"/>
      <c r="J134" s="900"/>
      <c r="K134" s="900"/>
      <c r="L134" s="900"/>
      <c r="M134" s="900"/>
      <c r="N134" s="900"/>
      <c r="O134" s="900"/>
      <c r="P134" s="900"/>
      <c r="Q134" s="900"/>
      <c r="R134" s="900"/>
      <c r="S134" s="900"/>
      <c r="T134" s="900"/>
      <c r="U134" s="900"/>
    </row>
    <row r="135" spans="1:21" ht="20.100000000000001" customHeight="1">
      <c r="A135" s="278"/>
      <c r="B135" s="900"/>
      <c r="C135" s="900"/>
      <c r="D135" s="900"/>
      <c r="E135" s="900"/>
      <c r="F135" s="900"/>
      <c r="G135" s="900"/>
      <c r="H135" s="900"/>
      <c r="I135" s="900"/>
      <c r="J135" s="900"/>
      <c r="K135" s="900"/>
      <c r="L135" s="900"/>
      <c r="M135" s="900"/>
      <c r="N135" s="900"/>
      <c r="O135" s="900"/>
      <c r="P135" s="900"/>
      <c r="Q135" s="900"/>
      <c r="R135" s="900"/>
      <c r="S135" s="900"/>
      <c r="T135" s="900"/>
      <c r="U135" s="900"/>
    </row>
    <row r="136" spans="1:21" ht="20.100000000000001" customHeight="1">
      <c r="A136" s="278"/>
      <c r="B136" s="900"/>
      <c r="C136" s="900"/>
      <c r="D136" s="900"/>
      <c r="E136" s="900"/>
      <c r="F136" s="900"/>
      <c r="G136" s="900"/>
      <c r="H136" s="900"/>
      <c r="I136" s="900"/>
      <c r="J136" s="900"/>
      <c r="K136" s="900"/>
      <c r="L136" s="900"/>
      <c r="M136" s="900"/>
      <c r="N136" s="900"/>
      <c r="O136" s="900"/>
      <c r="P136" s="900"/>
      <c r="Q136" s="900"/>
      <c r="R136" s="900"/>
      <c r="S136" s="900"/>
      <c r="T136" s="900"/>
      <c r="U136" s="900"/>
    </row>
    <row r="137" spans="1:21" ht="20.100000000000001" customHeight="1">
      <c r="A137" s="278"/>
      <c r="B137" s="900"/>
      <c r="C137" s="900"/>
      <c r="D137" s="900"/>
      <c r="E137" s="900"/>
      <c r="F137" s="900"/>
      <c r="G137" s="900"/>
      <c r="H137" s="900"/>
      <c r="I137" s="900"/>
      <c r="J137" s="900"/>
      <c r="K137" s="900"/>
      <c r="L137" s="900"/>
      <c r="M137" s="900"/>
      <c r="N137" s="900"/>
      <c r="O137" s="900"/>
      <c r="P137" s="900"/>
      <c r="Q137" s="900"/>
      <c r="R137" s="900"/>
      <c r="S137" s="900"/>
      <c r="T137" s="900"/>
      <c r="U137" s="900"/>
    </row>
    <row r="138" spans="1:21" ht="20.100000000000001" customHeight="1">
      <c r="A138" s="278"/>
      <c r="B138" s="900"/>
      <c r="C138" s="900"/>
      <c r="D138" s="900"/>
      <c r="E138" s="900"/>
      <c r="F138" s="900"/>
      <c r="G138" s="900"/>
      <c r="H138" s="900"/>
      <c r="I138" s="900"/>
      <c r="J138" s="900"/>
      <c r="K138" s="900"/>
      <c r="L138" s="900"/>
      <c r="M138" s="900"/>
      <c r="N138" s="900"/>
      <c r="O138" s="900"/>
      <c r="P138" s="900"/>
      <c r="Q138" s="900"/>
      <c r="R138" s="900"/>
      <c r="S138" s="900"/>
      <c r="T138" s="900"/>
      <c r="U138" s="900"/>
    </row>
    <row r="139" spans="1:21" ht="20.100000000000001" customHeight="1">
      <c r="A139" s="278"/>
      <c r="B139" s="900"/>
      <c r="C139" s="900"/>
      <c r="D139" s="900"/>
      <c r="E139" s="900"/>
      <c r="F139" s="900"/>
      <c r="G139" s="900"/>
      <c r="H139" s="900"/>
      <c r="I139" s="900"/>
      <c r="J139" s="900"/>
      <c r="K139" s="900"/>
      <c r="L139" s="900"/>
      <c r="M139" s="900"/>
      <c r="N139" s="900"/>
      <c r="O139" s="900"/>
      <c r="P139" s="900"/>
      <c r="Q139" s="900"/>
      <c r="R139" s="900"/>
      <c r="S139" s="900"/>
      <c r="T139" s="900"/>
      <c r="U139" s="900"/>
    </row>
    <row r="140" spans="1:21" ht="20.100000000000001" customHeight="1">
      <c r="A140" s="278"/>
      <c r="B140" s="900"/>
      <c r="C140" s="900"/>
      <c r="D140" s="900"/>
      <c r="E140" s="900"/>
      <c r="F140" s="900"/>
      <c r="G140" s="900"/>
      <c r="H140" s="900"/>
      <c r="I140" s="900"/>
      <c r="J140" s="900"/>
      <c r="K140" s="900"/>
      <c r="L140" s="900"/>
      <c r="M140" s="900"/>
      <c r="N140" s="900"/>
      <c r="O140" s="900"/>
      <c r="P140" s="900"/>
      <c r="Q140" s="900"/>
      <c r="R140" s="900"/>
      <c r="S140" s="900"/>
      <c r="T140" s="900"/>
      <c r="U140" s="900"/>
    </row>
    <row r="141" spans="1:21" ht="20.100000000000001" customHeight="1">
      <c r="A141" s="278"/>
      <c r="B141" s="900"/>
      <c r="C141" s="900"/>
      <c r="D141" s="900"/>
      <c r="E141" s="900"/>
      <c r="F141" s="900"/>
      <c r="G141" s="900"/>
      <c r="H141" s="900"/>
      <c r="I141" s="900"/>
      <c r="J141" s="900"/>
      <c r="K141" s="900"/>
      <c r="L141" s="900"/>
      <c r="M141" s="900"/>
      <c r="N141" s="900"/>
      <c r="O141" s="900"/>
      <c r="P141" s="900"/>
      <c r="Q141" s="900"/>
      <c r="R141" s="900"/>
      <c r="S141" s="900"/>
      <c r="T141" s="900"/>
      <c r="U141" s="900"/>
    </row>
    <row r="142" spans="1:21" ht="20.100000000000001" customHeight="1">
      <c r="A142" s="278"/>
      <c r="B142" s="900"/>
      <c r="C142" s="900"/>
      <c r="D142" s="900"/>
      <c r="E142" s="900"/>
      <c r="F142" s="900"/>
      <c r="G142" s="900"/>
      <c r="H142" s="900"/>
      <c r="I142" s="900"/>
      <c r="J142" s="900"/>
      <c r="K142" s="900"/>
      <c r="L142" s="900"/>
      <c r="M142" s="900"/>
      <c r="N142" s="900"/>
      <c r="O142" s="900"/>
      <c r="P142" s="900"/>
      <c r="Q142" s="900"/>
      <c r="R142" s="900"/>
      <c r="S142" s="900"/>
      <c r="T142" s="900"/>
      <c r="U142" s="900"/>
    </row>
    <row r="143" spans="1:21" ht="20.100000000000001" customHeight="1">
      <c r="A143" s="278"/>
      <c r="B143" s="900"/>
      <c r="C143" s="900"/>
      <c r="D143" s="900"/>
      <c r="E143" s="900"/>
      <c r="F143" s="900"/>
      <c r="G143" s="900"/>
      <c r="H143" s="900"/>
      <c r="I143" s="900"/>
      <c r="J143" s="900"/>
      <c r="K143" s="900"/>
      <c r="L143" s="900"/>
      <c r="M143" s="900"/>
      <c r="N143" s="900"/>
      <c r="O143" s="900"/>
      <c r="P143" s="900"/>
      <c r="Q143" s="900"/>
      <c r="R143" s="900"/>
      <c r="S143" s="900"/>
      <c r="T143" s="900"/>
      <c r="U143" s="900"/>
    </row>
    <row r="144" spans="1:21" ht="20.100000000000001" customHeight="1">
      <c r="A144" s="278"/>
      <c r="B144" s="900"/>
      <c r="C144" s="900"/>
      <c r="D144" s="900"/>
      <c r="E144" s="900"/>
      <c r="F144" s="900"/>
      <c r="G144" s="900"/>
      <c r="H144" s="900"/>
      <c r="I144" s="900"/>
      <c r="J144" s="900"/>
      <c r="K144" s="900"/>
      <c r="L144" s="900"/>
      <c r="M144" s="900"/>
      <c r="N144" s="900"/>
      <c r="O144" s="900"/>
      <c r="P144" s="900"/>
      <c r="Q144" s="900"/>
      <c r="R144" s="900"/>
      <c r="S144" s="900"/>
      <c r="T144" s="900"/>
      <c r="U144" s="900"/>
    </row>
    <row r="145" spans="1:21" ht="20.100000000000001" customHeight="1">
      <c r="A145" s="278"/>
      <c r="B145" s="900"/>
      <c r="C145" s="900"/>
      <c r="D145" s="900"/>
      <c r="E145" s="900"/>
      <c r="F145" s="900"/>
      <c r="G145" s="900"/>
      <c r="H145" s="900"/>
      <c r="I145" s="900"/>
      <c r="J145" s="900"/>
      <c r="K145" s="900"/>
      <c r="L145" s="900"/>
      <c r="M145" s="900"/>
      <c r="N145" s="900"/>
      <c r="O145" s="900"/>
      <c r="P145" s="900"/>
      <c r="Q145" s="900"/>
      <c r="R145" s="900"/>
      <c r="S145" s="900"/>
      <c r="T145" s="900"/>
      <c r="U145" s="900"/>
    </row>
    <row r="146" spans="1:21" ht="20.100000000000001" customHeight="1">
      <c r="A146" s="278"/>
      <c r="B146" s="900"/>
      <c r="C146" s="900"/>
      <c r="D146" s="900"/>
      <c r="E146" s="900"/>
      <c r="F146" s="900"/>
      <c r="G146" s="900"/>
      <c r="H146" s="900"/>
      <c r="I146" s="900"/>
      <c r="J146" s="900"/>
      <c r="K146" s="900"/>
      <c r="L146" s="900"/>
      <c r="M146" s="900"/>
      <c r="N146" s="900"/>
      <c r="O146" s="900"/>
      <c r="P146" s="900"/>
      <c r="Q146" s="900"/>
      <c r="R146" s="900"/>
      <c r="S146" s="900"/>
      <c r="T146" s="900"/>
      <c r="U146" s="900"/>
    </row>
    <row r="147" spans="1:21" ht="20.100000000000001" customHeight="1">
      <c r="A147" s="278"/>
      <c r="B147" s="900"/>
      <c r="C147" s="900"/>
      <c r="D147" s="900"/>
      <c r="E147" s="900"/>
      <c r="F147" s="900"/>
      <c r="G147" s="900"/>
      <c r="H147" s="900"/>
      <c r="I147" s="900"/>
      <c r="J147" s="900"/>
      <c r="K147" s="900"/>
      <c r="L147" s="900"/>
      <c r="M147" s="900"/>
      <c r="N147" s="900"/>
      <c r="O147" s="900"/>
      <c r="P147" s="900"/>
      <c r="Q147" s="900"/>
      <c r="R147" s="900"/>
      <c r="S147" s="900"/>
      <c r="T147" s="900"/>
      <c r="U147" s="900"/>
    </row>
    <row r="148" spans="1:21" ht="20.100000000000001" customHeight="1">
      <c r="A148" s="278"/>
      <c r="B148" s="900"/>
      <c r="C148" s="900"/>
      <c r="D148" s="900"/>
      <c r="E148" s="900"/>
      <c r="F148" s="900"/>
      <c r="G148" s="900"/>
      <c r="H148" s="900"/>
      <c r="I148" s="900"/>
      <c r="J148" s="900"/>
      <c r="K148" s="900"/>
      <c r="L148" s="900"/>
      <c r="M148" s="900"/>
      <c r="N148" s="900"/>
      <c r="O148" s="900"/>
      <c r="P148" s="900"/>
      <c r="Q148" s="900"/>
      <c r="R148" s="900"/>
      <c r="S148" s="900"/>
      <c r="T148" s="900"/>
      <c r="U148" s="900"/>
    </row>
    <row r="149" spans="1:21" ht="20.100000000000001" customHeight="1">
      <c r="A149" s="278"/>
      <c r="B149" s="900"/>
      <c r="C149" s="900"/>
      <c r="D149" s="900"/>
      <c r="E149" s="900"/>
      <c r="F149" s="900"/>
      <c r="G149" s="900"/>
      <c r="H149" s="900"/>
      <c r="I149" s="900"/>
      <c r="J149" s="900"/>
      <c r="K149" s="900"/>
      <c r="L149" s="900"/>
      <c r="M149" s="900"/>
      <c r="N149" s="900"/>
      <c r="O149" s="900"/>
      <c r="P149" s="900"/>
      <c r="Q149" s="900"/>
      <c r="R149" s="900"/>
      <c r="S149" s="900"/>
      <c r="T149" s="900"/>
      <c r="U149" s="900"/>
    </row>
    <row r="150" spans="1:21" ht="20.100000000000001" customHeight="1">
      <c r="A150" s="278"/>
      <c r="B150" s="900"/>
      <c r="C150" s="900"/>
      <c r="D150" s="900"/>
      <c r="E150" s="900"/>
      <c r="F150" s="900"/>
      <c r="G150" s="900"/>
      <c r="H150" s="900"/>
      <c r="I150" s="900"/>
      <c r="J150" s="900"/>
      <c r="K150" s="900"/>
      <c r="L150" s="900"/>
      <c r="M150" s="900"/>
      <c r="N150" s="900"/>
      <c r="O150" s="900"/>
      <c r="P150" s="900"/>
      <c r="Q150" s="900"/>
      <c r="R150" s="900"/>
      <c r="S150" s="900"/>
      <c r="T150" s="900"/>
      <c r="U150" s="900"/>
    </row>
    <row r="151" spans="1:21" ht="20.100000000000001" customHeight="1">
      <c r="A151" s="278"/>
      <c r="B151" s="900"/>
      <c r="C151" s="900"/>
      <c r="D151" s="900"/>
      <c r="E151" s="900"/>
      <c r="F151" s="900"/>
      <c r="G151" s="900"/>
      <c r="H151" s="900"/>
      <c r="I151" s="900"/>
      <c r="J151" s="900"/>
      <c r="K151" s="900"/>
      <c r="L151" s="900"/>
      <c r="M151" s="900"/>
      <c r="N151" s="900"/>
      <c r="O151" s="900"/>
      <c r="P151" s="900"/>
      <c r="Q151" s="900"/>
      <c r="R151" s="900"/>
      <c r="S151" s="900"/>
      <c r="T151" s="900"/>
      <c r="U151" s="900"/>
    </row>
    <row r="152" spans="1:21" ht="20.100000000000001" customHeight="1">
      <c r="A152" s="278"/>
      <c r="B152" s="900"/>
      <c r="C152" s="900"/>
      <c r="D152" s="900"/>
      <c r="E152" s="900"/>
      <c r="F152" s="900"/>
      <c r="G152" s="900"/>
      <c r="H152" s="900"/>
      <c r="I152" s="900"/>
      <c r="J152" s="900"/>
      <c r="K152" s="900"/>
      <c r="L152" s="900"/>
      <c r="M152" s="900"/>
      <c r="N152" s="900"/>
      <c r="O152" s="900"/>
      <c r="P152" s="900"/>
      <c r="Q152" s="900"/>
      <c r="R152" s="900"/>
      <c r="S152" s="900"/>
      <c r="T152" s="900"/>
      <c r="U152" s="900"/>
    </row>
    <row r="153" spans="1:21" ht="20.100000000000001" customHeight="1">
      <c r="A153" s="278"/>
      <c r="B153" s="900"/>
      <c r="C153" s="900"/>
      <c r="D153" s="900"/>
      <c r="E153" s="900"/>
      <c r="F153" s="900"/>
      <c r="G153" s="900"/>
      <c r="H153" s="900"/>
      <c r="I153" s="900"/>
      <c r="J153" s="900"/>
      <c r="K153" s="900"/>
      <c r="L153" s="900"/>
      <c r="M153" s="900"/>
      <c r="N153" s="900"/>
      <c r="O153" s="900"/>
      <c r="P153" s="900"/>
      <c r="Q153" s="900"/>
      <c r="R153" s="900"/>
      <c r="S153" s="900"/>
      <c r="T153" s="900"/>
      <c r="U153" s="900"/>
    </row>
    <row r="154" spans="1:21" ht="20.100000000000001" customHeight="1">
      <c r="A154" s="278"/>
      <c r="B154" s="900"/>
      <c r="C154" s="900"/>
      <c r="D154" s="900"/>
      <c r="E154" s="900"/>
      <c r="F154" s="900"/>
      <c r="G154" s="900"/>
      <c r="H154" s="900"/>
      <c r="I154" s="900"/>
      <c r="J154" s="900"/>
      <c r="K154" s="900"/>
      <c r="L154" s="900"/>
      <c r="M154" s="900"/>
      <c r="N154" s="900"/>
      <c r="O154" s="900"/>
      <c r="P154" s="900"/>
      <c r="Q154" s="900"/>
      <c r="R154" s="900"/>
      <c r="S154" s="900"/>
      <c r="T154" s="900"/>
      <c r="U154" s="900"/>
    </row>
    <row r="155" spans="1:21" ht="20.100000000000001" customHeight="1">
      <c r="A155" s="278"/>
      <c r="B155" s="900"/>
      <c r="C155" s="900"/>
      <c r="D155" s="900"/>
      <c r="E155" s="900"/>
      <c r="F155" s="900"/>
      <c r="G155" s="900"/>
      <c r="H155" s="900"/>
      <c r="I155" s="900"/>
      <c r="J155" s="900"/>
      <c r="K155" s="900"/>
      <c r="L155" s="900"/>
      <c r="M155" s="900"/>
      <c r="N155" s="900"/>
      <c r="O155" s="900"/>
      <c r="P155" s="900"/>
      <c r="Q155" s="900"/>
      <c r="R155" s="900"/>
      <c r="S155" s="900"/>
      <c r="T155" s="900"/>
      <c r="U155" s="900"/>
    </row>
    <row r="156" spans="1:21" ht="20.100000000000001" customHeight="1">
      <c r="A156" s="278"/>
      <c r="B156" s="900"/>
      <c r="C156" s="900"/>
      <c r="D156" s="900"/>
      <c r="E156" s="900"/>
      <c r="F156" s="900"/>
      <c r="G156" s="900"/>
      <c r="H156" s="900"/>
      <c r="I156" s="900"/>
      <c r="J156" s="900"/>
      <c r="K156" s="900"/>
      <c r="L156" s="900"/>
      <c r="M156" s="900"/>
      <c r="N156" s="900"/>
      <c r="O156" s="900"/>
      <c r="P156" s="900"/>
      <c r="Q156" s="900"/>
      <c r="R156" s="900"/>
      <c r="S156" s="900"/>
      <c r="T156" s="900"/>
      <c r="U156" s="900"/>
    </row>
    <row r="157" spans="1:21" ht="20.100000000000001" customHeight="1">
      <c r="A157" s="278"/>
      <c r="B157" s="900"/>
      <c r="C157" s="900"/>
      <c r="D157" s="900"/>
      <c r="E157" s="900"/>
      <c r="F157" s="900"/>
      <c r="G157" s="900"/>
      <c r="H157" s="900"/>
      <c r="I157" s="900"/>
      <c r="J157" s="900"/>
      <c r="K157" s="900"/>
      <c r="L157" s="900"/>
      <c r="M157" s="900"/>
      <c r="N157" s="900"/>
      <c r="O157" s="900"/>
      <c r="P157" s="900"/>
      <c r="Q157" s="900"/>
      <c r="R157" s="900"/>
      <c r="S157" s="900"/>
      <c r="T157" s="900"/>
      <c r="U157" s="900"/>
    </row>
    <row r="158" spans="1:21" ht="20.100000000000001" customHeight="1">
      <c r="A158" s="278"/>
      <c r="B158" s="900"/>
      <c r="C158" s="900"/>
      <c r="D158" s="900"/>
      <c r="E158" s="900"/>
      <c r="F158" s="900"/>
      <c r="G158" s="900"/>
      <c r="H158" s="900"/>
      <c r="I158" s="900"/>
      <c r="J158" s="900"/>
      <c r="K158" s="900"/>
      <c r="L158" s="900"/>
      <c r="M158" s="900"/>
      <c r="N158" s="900"/>
      <c r="O158" s="900"/>
      <c r="P158" s="900"/>
      <c r="Q158" s="900"/>
      <c r="R158" s="900"/>
      <c r="S158" s="900"/>
      <c r="T158" s="900"/>
      <c r="U158" s="900"/>
    </row>
    <row r="159" spans="1:21" ht="20.100000000000001" customHeight="1">
      <c r="A159" s="278"/>
      <c r="B159" s="900"/>
      <c r="C159" s="900"/>
      <c r="D159" s="900"/>
      <c r="E159" s="900"/>
      <c r="F159" s="900"/>
      <c r="G159" s="900"/>
      <c r="H159" s="900"/>
      <c r="I159" s="900"/>
      <c r="J159" s="900"/>
      <c r="K159" s="900"/>
      <c r="L159" s="900"/>
      <c r="M159" s="900"/>
      <c r="N159" s="900"/>
      <c r="O159" s="900"/>
      <c r="P159" s="900"/>
      <c r="Q159" s="900"/>
      <c r="R159" s="900"/>
      <c r="S159" s="900"/>
      <c r="T159" s="900"/>
      <c r="U159" s="900"/>
    </row>
    <row r="160" spans="1:21" ht="20.100000000000001" customHeight="1">
      <c r="A160" s="278"/>
      <c r="B160" s="900"/>
      <c r="C160" s="900"/>
      <c r="D160" s="900"/>
      <c r="E160" s="900"/>
      <c r="F160" s="900"/>
      <c r="G160" s="900"/>
      <c r="H160" s="900"/>
      <c r="I160" s="900"/>
      <c r="J160" s="900"/>
      <c r="K160" s="900"/>
      <c r="L160" s="900"/>
      <c r="M160" s="900"/>
      <c r="N160" s="900"/>
      <c r="O160" s="900"/>
      <c r="P160" s="900"/>
      <c r="Q160" s="900"/>
      <c r="R160" s="900"/>
      <c r="S160" s="900"/>
      <c r="T160" s="900"/>
      <c r="U160" s="900"/>
    </row>
    <row r="161" spans="1:21" ht="20.100000000000001" customHeight="1">
      <c r="A161" s="278"/>
      <c r="B161" s="900"/>
      <c r="C161" s="900"/>
      <c r="D161" s="900"/>
      <c r="E161" s="900"/>
      <c r="F161" s="900"/>
      <c r="G161" s="900"/>
      <c r="H161" s="900"/>
      <c r="I161" s="900"/>
      <c r="J161" s="900"/>
      <c r="K161" s="900"/>
      <c r="L161" s="900"/>
      <c r="M161" s="900"/>
      <c r="N161" s="900"/>
      <c r="O161" s="900"/>
      <c r="P161" s="900"/>
      <c r="Q161" s="900"/>
      <c r="R161" s="900"/>
      <c r="S161" s="900"/>
      <c r="T161" s="900"/>
      <c r="U161" s="900"/>
    </row>
    <row r="162" spans="1:21" ht="20.100000000000001" customHeight="1">
      <c r="A162" s="278"/>
      <c r="B162" s="900"/>
      <c r="C162" s="900"/>
      <c r="D162" s="900"/>
      <c r="E162" s="900"/>
      <c r="F162" s="900"/>
      <c r="G162" s="900"/>
      <c r="H162" s="900"/>
      <c r="I162" s="900"/>
      <c r="J162" s="900"/>
      <c r="K162" s="900"/>
      <c r="L162" s="900"/>
      <c r="M162" s="900"/>
      <c r="N162" s="900"/>
      <c r="O162" s="900"/>
      <c r="P162" s="900"/>
      <c r="Q162" s="900"/>
      <c r="R162" s="900"/>
      <c r="S162" s="900"/>
      <c r="T162" s="900"/>
      <c r="U162" s="900"/>
    </row>
    <row r="163" spans="1:21" ht="20.100000000000001" customHeight="1">
      <c r="A163" s="278"/>
      <c r="B163" s="900"/>
      <c r="C163" s="900"/>
      <c r="D163" s="900"/>
      <c r="E163" s="900"/>
      <c r="F163" s="900"/>
      <c r="G163" s="900"/>
      <c r="H163" s="900"/>
      <c r="I163" s="900"/>
      <c r="J163" s="900"/>
      <c r="K163" s="900"/>
      <c r="L163" s="900"/>
      <c r="M163" s="900"/>
      <c r="N163" s="900"/>
      <c r="O163" s="900"/>
      <c r="P163" s="900"/>
      <c r="Q163" s="900"/>
      <c r="R163" s="900"/>
      <c r="S163" s="900"/>
      <c r="T163" s="900"/>
      <c r="U163" s="900"/>
    </row>
    <row r="164" spans="1:21" ht="20.100000000000001" customHeight="1">
      <c r="A164" s="278"/>
      <c r="B164" s="900"/>
      <c r="C164" s="900"/>
      <c r="D164" s="900"/>
      <c r="E164" s="900"/>
      <c r="F164" s="900"/>
      <c r="G164" s="900"/>
      <c r="H164" s="900"/>
      <c r="I164" s="900"/>
      <c r="J164" s="900"/>
      <c r="K164" s="900"/>
      <c r="L164" s="900"/>
      <c r="M164" s="900"/>
      <c r="N164" s="900"/>
      <c r="O164" s="900"/>
      <c r="P164" s="900"/>
      <c r="Q164" s="900"/>
      <c r="R164" s="900"/>
      <c r="S164" s="900"/>
      <c r="T164" s="900"/>
      <c r="U164" s="900"/>
    </row>
    <row r="165" spans="1:21" ht="20.100000000000001" customHeight="1">
      <c r="A165" s="278"/>
      <c r="B165" s="900"/>
      <c r="C165" s="900"/>
      <c r="D165" s="900"/>
      <c r="E165" s="900"/>
      <c r="F165" s="900"/>
      <c r="G165" s="900"/>
      <c r="H165" s="900"/>
      <c r="I165" s="900"/>
      <c r="J165" s="900"/>
      <c r="K165" s="900"/>
      <c r="L165" s="900"/>
      <c r="M165" s="900"/>
      <c r="N165" s="900"/>
      <c r="O165" s="900"/>
      <c r="P165" s="900"/>
      <c r="Q165" s="900"/>
      <c r="R165" s="900"/>
      <c r="S165" s="900"/>
      <c r="T165" s="900"/>
      <c r="U165" s="900"/>
    </row>
    <row r="166" spans="1:21" ht="20.100000000000001" customHeight="1">
      <c r="A166" s="278"/>
      <c r="B166" s="900"/>
      <c r="C166" s="900"/>
      <c r="D166" s="900"/>
      <c r="E166" s="900"/>
      <c r="F166" s="900"/>
      <c r="G166" s="900"/>
      <c r="H166" s="900"/>
      <c r="I166" s="900"/>
      <c r="J166" s="900"/>
      <c r="K166" s="900"/>
      <c r="L166" s="900"/>
      <c r="M166" s="900"/>
      <c r="N166" s="900"/>
      <c r="O166" s="900"/>
      <c r="P166" s="900"/>
      <c r="Q166" s="900"/>
      <c r="R166" s="900"/>
      <c r="S166" s="900"/>
      <c r="T166" s="900"/>
      <c r="U166" s="900"/>
    </row>
    <row r="167" spans="1:21" ht="20.100000000000001" customHeight="1">
      <c r="A167" s="278"/>
      <c r="B167" s="900"/>
      <c r="C167" s="900"/>
      <c r="D167" s="900"/>
      <c r="E167" s="900"/>
      <c r="F167" s="900"/>
      <c r="G167" s="900"/>
      <c r="H167" s="900"/>
      <c r="I167" s="900"/>
      <c r="J167" s="900"/>
      <c r="K167" s="900"/>
      <c r="L167" s="900"/>
      <c r="M167" s="900"/>
      <c r="N167" s="900"/>
      <c r="O167" s="900"/>
      <c r="P167" s="900"/>
      <c r="Q167" s="900"/>
      <c r="R167" s="900"/>
      <c r="S167" s="900"/>
      <c r="T167" s="900"/>
      <c r="U167" s="900"/>
    </row>
    <row r="168" spans="1:21" ht="20.100000000000001" customHeight="1">
      <c r="A168" s="278"/>
      <c r="B168" s="900"/>
      <c r="C168" s="900"/>
      <c r="D168" s="900"/>
      <c r="E168" s="900"/>
      <c r="F168" s="900"/>
      <c r="G168" s="900"/>
      <c r="H168" s="900"/>
      <c r="I168" s="900"/>
      <c r="J168" s="900"/>
      <c r="K168" s="900"/>
      <c r="L168" s="900"/>
      <c r="M168" s="900"/>
      <c r="N168" s="900"/>
      <c r="O168" s="900"/>
      <c r="P168" s="900"/>
      <c r="Q168" s="900"/>
      <c r="R168" s="900"/>
      <c r="S168" s="900"/>
      <c r="T168" s="900"/>
      <c r="U168" s="900"/>
    </row>
    <row r="169" spans="1:21" ht="20.100000000000001" customHeight="1">
      <c r="A169" s="278"/>
      <c r="B169" s="900"/>
      <c r="C169" s="900"/>
      <c r="D169" s="900"/>
      <c r="E169" s="900"/>
      <c r="F169" s="900"/>
      <c r="G169" s="900"/>
      <c r="H169" s="900"/>
      <c r="I169" s="900"/>
      <c r="J169" s="900"/>
      <c r="K169" s="900"/>
      <c r="L169" s="900"/>
      <c r="M169" s="900"/>
      <c r="N169" s="900"/>
      <c r="O169" s="900"/>
      <c r="P169" s="900"/>
      <c r="Q169" s="900"/>
      <c r="R169" s="900"/>
      <c r="S169" s="900"/>
      <c r="T169" s="900"/>
      <c r="U169" s="900"/>
    </row>
    <row r="170" spans="1:21" ht="20.100000000000001" customHeight="1">
      <c r="A170" s="278"/>
      <c r="B170" s="900"/>
      <c r="C170" s="900"/>
      <c r="D170" s="900"/>
      <c r="E170" s="900"/>
      <c r="F170" s="900"/>
      <c r="G170" s="900"/>
      <c r="H170" s="900"/>
      <c r="I170" s="900"/>
      <c r="J170" s="900"/>
      <c r="K170" s="900"/>
      <c r="L170" s="900"/>
      <c r="M170" s="900"/>
      <c r="N170" s="900"/>
      <c r="O170" s="900"/>
      <c r="P170" s="900"/>
      <c r="Q170" s="900"/>
      <c r="R170" s="900"/>
      <c r="S170" s="900"/>
      <c r="T170" s="900"/>
      <c r="U170" s="900"/>
    </row>
    <row r="171" spans="1:21" ht="20.100000000000001" customHeight="1">
      <c r="A171" s="278"/>
      <c r="B171" s="900"/>
      <c r="C171" s="900"/>
      <c r="D171" s="900"/>
      <c r="E171" s="900"/>
      <c r="F171" s="900"/>
      <c r="G171" s="900"/>
      <c r="H171" s="900"/>
      <c r="I171" s="900"/>
      <c r="J171" s="900"/>
      <c r="K171" s="900"/>
      <c r="L171" s="900"/>
      <c r="M171" s="900"/>
      <c r="N171" s="900"/>
      <c r="O171" s="900"/>
      <c r="P171" s="900"/>
      <c r="Q171" s="900"/>
      <c r="R171" s="900"/>
      <c r="S171" s="900"/>
      <c r="T171" s="900"/>
      <c r="U171" s="900"/>
    </row>
    <row r="172" spans="1:21" ht="20.100000000000001" customHeight="1">
      <c r="A172" s="278"/>
      <c r="B172" s="900"/>
      <c r="C172" s="900"/>
      <c r="D172" s="900"/>
      <c r="E172" s="900"/>
      <c r="F172" s="900"/>
      <c r="G172" s="900"/>
      <c r="H172" s="900"/>
      <c r="I172" s="900"/>
      <c r="J172" s="900"/>
      <c r="K172" s="900"/>
      <c r="L172" s="900"/>
      <c r="M172" s="900"/>
      <c r="N172" s="900"/>
      <c r="O172" s="900"/>
      <c r="P172" s="900"/>
      <c r="Q172" s="900"/>
      <c r="R172" s="900"/>
      <c r="S172" s="900"/>
      <c r="T172" s="900"/>
      <c r="U172" s="900"/>
    </row>
    <row r="173" spans="1:21" ht="20.100000000000001" customHeight="1">
      <c r="A173" s="278"/>
      <c r="B173" s="900"/>
      <c r="C173" s="900"/>
      <c r="D173" s="900"/>
      <c r="E173" s="900"/>
      <c r="F173" s="900"/>
      <c r="G173" s="900"/>
      <c r="H173" s="900"/>
      <c r="I173" s="900"/>
      <c r="J173" s="900"/>
      <c r="K173" s="900"/>
      <c r="L173" s="900"/>
      <c r="M173" s="900"/>
      <c r="N173" s="900"/>
      <c r="O173" s="900"/>
      <c r="P173" s="900"/>
      <c r="Q173" s="900"/>
      <c r="R173" s="900"/>
      <c r="S173" s="900"/>
      <c r="T173" s="900"/>
      <c r="U173" s="900"/>
    </row>
    <row r="174" spans="1:21" ht="20.100000000000001" customHeight="1">
      <c r="A174" s="278"/>
      <c r="B174" s="900"/>
      <c r="C174" s="900"/>
      <c r="D174" s="900"/>
      <c r="E174" s="900"/>
      <c r="F174" s="900"/>
      <c r="G174" s="900"/>
      <c r="H174" s="900"/>
      <c r="I174" s="900"/>
      <c r="J174" s="900"/>
      <c r="K174" s="900"/>
      <c r="L174" s="900"/>
      <c r="M174" s="900"/>
      <c r="N174" s="900"/>
      <c r="O174" s="900"/>
      <c r="P174" s="900"/>
      <c r="Q174" s="900"/>
      <c r="R174" s="900"/>
      <c r="S174" s="900"/>
      <c r="T174" s="900"/>
      <c r="U174" s="900"/>
    </row>
    <row r="175" spans="1:21" ht="20.100000000000001" customHeight="1">
      <c r="A175" s="278"/>
      <c r="B175" s="900"/>
      <c r="C175" s="900"/>
      <c r="D175" s="900"/>
      <c r="E175" s="900"/>
      <c r="F175" s="900"/>
      <c r="G175" s="900"/>
      <c r="H175" s="900"/>
      <c r="I175" s="900"/>
      <c r="J175" s="900"/>
      <c r="K175" s="900"/>
      <c r="L175" s="900"/>
      <c r="M175" s="900"/>
      <c r="N175" s="900"/>
      <c r="O175" s="900"/>
      <c r="P175" s="900"/>
      <c r="Q175" s="900"/>
      <c r="R175" s="900"/>
      <c r="S175" s="900"/>
      <c r="T175" s="900"/>
      <c r="U175" s="900"/>
    </row>
    <row r="176" spans="1:21" ht="20.100000000000001" customHeight="1">
      <c r="A176" s="278"/>
      <c r="B176" s="900"/>
      <c r="C176" s="900"/>
      <c r="D176" s="900"/>
      <c r="E176" s="900"/>
      <c r="F176" s="900"/>
      <c r="G176" s="900"/>
      <c r="H176" s="900"/>
      <c r="I176" s="900"/>
      <c r="J176" s="900"/>
      <c r="K176" s="900"/>
      <c r="L176" s="900"/>
      <c r="M176" s="900"/>
      <c r="N176" s="900"/>
      <c r="O176" s="900"/>
      <c r="P176" s="900"/>
      <c r="Q176" s="900"/>
      <c r="R176" s="900"/>
      <c r="S176" s="900"/>
      <c r="T176" s="900"/>
      <c r="U176" s="900"/>
    </row>
    <row r="177" spans="1:21" ht="20.100000000000001" customHeight="1">
      <c r="A177" s="278"/>
      <c r="B177" s="900"/>
      <c r="C177" s="900"/>
      <c r="D177" s="900"/>
      <c r="E177" s="900"/>
      <c r="F177" s="900"/>
      <c r="G177" s="900"/>
      <c r="H177" s="900"/>
      <c r="I177" s="900"/>
      <c r="J177" s="900"/>
      <c r="K177" s="900"/>
      <c r="L177" s="900"/>
      <c r="M177" s="900"/>
      <c r="N177" s="900"/>
      <c r="O177" s="900"/>
      <c r="P177" s="900"/>
      <c r="Q177" s="900"/>
      <c r="R177" s="900"/>
      <c r="S177" s="900"/>
      <c r="T177" s="900"/>
      <c r="U177" s="900"/>
    </row>
    <row r="178" spans="1:21" ht="20.100000000000001" customHeight="1">
      <c r="A178" s="278"/>
      <c r="B178" s="900"/>
      <c r="C178" s="900"/>
      <c r="D178" s="900"/>
      <c r="E178" s="900"/>
      <c r="F178" s="900"/>
      <c r="G178" s="900"/>
      <c r="H178" s="900"/>
      <c r="I178" s="900"/>
      <c r="J178" s="900"/>
      <c r="K178" s="900"/>
      <c r="L178" s="900"/>
      <c r="M178" s="900"/>
      <c r="N178" s="900"/>
      <c r="O178" s="900"/>
      <c r="P178" s="900"/>
      <c r="Q178" s="900"/>
      <c r="R178" s="900"/>
      <c r="S178" s="900"/>
      <c r="T178" s="900"/>
      <c r="U178" s="900"/>
    </row>
    <row r="179" spans="1:21" ht="20.100000000000001" customHeight="1">
      <c r="A179" s="278"/>
      <c r="B179" s="900"/>
      <c r="C179" s="900"/>
      <c r="D179" s="900"/>
      <c r="E179" s="900"/>
      <c r="F179" s="900"/>
      <c r="G179" s="900"/>
      <c r="H179" s="900"/>
      <c r="I179" s="900"/>
      <c r="J179" s="900"/>
      <c r="K179" s="900"/>
      <c r="L179" s="900"/>
      <c r="M179" s="900"/>
      <c r="N179" s="900"/>
      <c r="O179" s="900"/>
      <c r="P179" s="900"/>
      <c r="Q179" s="900"/>
      <c r="R179" s="900"/>
      <c r="S179" s="900"/>
      <c r="T179" s="900"/>
      <c r="U179" s="900"/>
    </row>
    <row r="180" spans="1:21" ht="20.100000000000001" customHeight="1">
      <c r="A180" s="278"/>
      <c r="B180" s="900"/>
      <c r="C180" s="900"/>
      <c r="D180" s="900"/>
      <c r="E180" s="900"/>
      <c r="F180" s="900"/>
      <c r="G180" s="900"/>
      <c r="H180" s="900"/>
      <c r="I180" s="900"/>
      <c r="J180" s="900"/>
      <c r="K180" s="900"/>
      <c r="L180" s="900"/>
      <c r="M180" s="900"/>
      <c r="N180" s="900"/>
      <c r="O180" s="900"/>
      <c r="P180" s="900"/>
      <c r="Q180" s="900"/>
      <c r="R180" s="900"/>
      <c r="S180" s="900"/>
      <c r="T180" s="900"/>
      <c r="U180" s="900"/>
    </row>
    <row r="181" spans="1:21" ht="20.100000000000001" customHeight="1">
      <c r="A181" s="278"/>
      <c r="B181" s="900"/>
      <c r="C181" s="900"/>
      <c r="D181" s="900"/>
      <c r="E181" s="900"/>
      <c r="F181" s="900"/>
      <c r="G181" s="900"/>
      <c r="H181" s="900"/>
      <c r="I181" s="900"/>
      <c r="J181" s="900"/>
      <c r="K181" s="900"/>
      <c r="L181" s="900"/>
      <c r="M181" s="900"/>
      <c r="N181" s="900"/>
      <c r="O181" s="900"/>
      <c r="P181" s="900"/>
      <c r="Q181" s="900"/>
      <c r="R181" s="900"/>
      <c r="S181" s="900"/>
      <c r="T181" s="900"/>
      <c r="U181" s="900"/>
    </row>
    <row r="182" spans="1:21" ht="20.100000000000001" customHeight="1">
      <c r="A182" s="278"/>
      <c r="B182" s="900"/>
      <c r="C182" s="900"/>
      <c r="D182" s="900"/>
      <c r="E182" s="900"/>
      <c r="F182" s="900"/>
      <c r="G182" s="900"/>
      <c r="H182" s="900"/>
      <c r="I182" s="900"/>
      <c r="J182" s="900"/>
      <c r="K182" s="900"/>
      <c r="L182" s="900"/>
      <c r="M182" s="900"/>
      <c r="N182" s="900"/>
      <c r="O182" s="900"/>
      <c r="P182" s="900"/>
      <c r="Q182" s="900"/>
      <c r="R182" s="900"/>
      <c r="S182" s="900"/>
      <c r="T182" s="900"/>
      <c r="U182" s="900"/>
    </row>
    <row r="183" spans="1:21" ht="20.100000000000001" customHeight="1">
      <c r="A183" s="278"/>
      <c r="B183" s="900"/>
      <c r="C183" s="900"/>
      <c r="D183" s="900"/>
      <c r="E183" s="900"/>
      <c r="F183" s="900"/>
      <c r="G183" s="900"/>
      <c r="H183" s="900"/>
      <c r="I183" s="900"/>
      <c r="J183" s="900"/>
      <c r="K183" s="900"/>
      <c r="L183" s="900"/>
      <c r="M183" s="900"/>
      <c r="N183" s="900"/>
      <c r="O183" s="900"/>
      <c r="P183" s="900"/>
      <c r="Q183" s="900"/>
      <c r="R183" s="900"/>
      <c r="S183" s="900"/>
      <c r="T183" s="900"/>
      <c r="U183" s="900"/>
    </row>
    <row r="184" spans="1:21" ht="20.100000000000001" customHeight="1">
      <c r="A184" s="278"/>
      <c r="B184" s="900"/>
      <c r="C184" s="900"/>
      <c r="D184" s="900"/>
      <c r="E184" s="900"/>
      <c r="F184" s="900"/>
      <c r="G184" s="900"/>
      <c r="H184" s="900"/>
      <c r="I184" s="900"/>
      <c r="J184" s="900"/>
      <c r="K184" s="900"/>
      <c r="L184" s="900"/>
      <c r="M184" s="900"/>
      <c r="N184" s="900"/>
      <c r="O184" s="900"/>
      <c r="P184" s="900"/>
      <c r="Q184" s="900"/>
      <c r="R184" s="900"/>
      <c r="S184" s="900"/>
      <c r="T184" s="900"/>
      <c r="U184" s="900"/>
    </row>
    <row r="185" spans="1:21" ht="20.100000000000001" customHeight="1">
      <c r="A185" s="278"/>
      <c r="B185" s="900"/>
      <c r="C185" s="900"/>
      <c r="D185" s="900"/>
      <c r="E185" s="900"/>
      <c r="F185" s="900"/>
      <c r="G185" s="900"/>
      <c r="H185" s="900"/>
      <c r="I185" s="900"/>
      <c r="J185" s="900"/>
      <c r="K185" s="900"/>
      <c r="L185" s="900"/>
      <c r="M185" s="900"/>
      <c r="N185" s="900"/>
      <c r="O185" s="900"/>
      <c r="P185" s="900"/>
      <c r="Q185" s="900"/>
      <c r="R185" s="900"/>
      <c r="S185" s="900"/>
      <c r="T185" s="900"/>
      <c r="U185" s="900"/>
    </row>
    <row r="186" spans="1:21" ht="20.100000000000001" customHeight="1">
      <c r="A186" s="278"/>
      <c r="B186" s="900"/>
      <c r="C186" s="900"/>
      <c r="D186" s="900"/>
      <c r="E186" s="900"/>
      <c r="F186" s="900"/>
      <c r="G186" s="900"/>
      <c r="H186" s="900"/>
      <c r="I186" s="900"/>
      <c r="J186" s="900"/>
      <c r="K186" s="900"/>
      <c r="L186" s="900"/>
      <c r="M186" s="900"/>
      <c r="N186" s="900"/>
      <c r="O186" s="900"/>
      <c r="P186" s="900"/>
      <c r="Q186" s="900"/>
      <c r="R186" s="900"/>
      <c r="S186" s="900"/>
      <c r="T186" s="900"/>
      <c r="U186" s="900"/>
    </row>
    <row r="187" spans="1:21" ht="20.100000000000001" customHeight="1">
      <c r="A187" s="278"/>
      <c r="B187" s="900"/>
      <c r="C187" s="900"/>
      <c r="D187" s="900"/>
      <c r="E187" s="900"/>
      <c r="F187" s="900"/>
      <c r="G187" s="900"/>
      <c r="H187" s="900"/>
      <c r="I187" s="900"/>
      <c r="J187" s="900"/>
      <c r="K187" s="900"/>
      <c r="L187" s="900"/>
      <c r="M187" s="900"/>
      <c r="N187" s="900"/>
      <c r="O187" s="900"/>
      <c r="P187" s="900"/>
      <c r="Q187" s="900"/>
      <c r="R187" s="900"/>
      <c r="S187" s="900"/>
      <c r="T187" s="900"/>
      <c r="U187" s="900"/>
    </row>
    <row r="188" spans="1:21" ht="20.100000000000001" customHeight="1">
      <c r="A188" s="278"/>
      <c r="B188" s="900"/>
      <c r="C188" s="900"/>
      <c r="D188" s="900"/>
      <c r="E188" s="900"/>
      <c r="F188" s="900"/>
      <c r="G188" s="900"/>
      <c r="H188" s="900"/>
      <c r="I188" s="900"/>
      <c r="J188" s="900"/>
      <c r="K188" s="900"/>
      <c r="L188" s="900"/>
      <c r="M188" s="900"/>
      <c r="N188" s="900"/>
      <c r="O188" s="900"/>
      <c r="P188" s="900"/>
      <c r="Q188" s="900"/>
      <c r="R188" s="900"/>
      <c r="S188" s="900"/>
      <c r="T188" s="900"/>
      <c r="U188" s="900"/>
    </row>
    <row r="189" spans="1:21" ht="20.100000000000001" customHeight="1">
      <c r="A189" s="278"/>
      <c r="B189" s="900"/>
      <c r="C189" s="900"/>
      <c r="D189" s="900"/>
      <c r="E189" s="900"/>
      <c r="F189" s="900"/>
      <c r="G189" s="900"/>
      <c r="H189" s="900"/>
      <c r="I189" s="900"/>
      <c r="J189" s="900"/>
      <c r="K189" s="900"/>
      <c r="L189" s="900"/>
      <c r="M189" s="900"/>
      <c r="N189" s="900"/>
      <c r="O189" s="900"/>
      <c r="P189" s="900"/>
      <c r="Q189" s="900"/>
      <c r="R189" s="900"/>
      <c r="S189" s="900"/>
      <c r="T189" s="900"/>
      <c r="U189" s="900"/>
    </row>
    <row r="190" spans="1:21" ht="20.100000000000001" customHeight="1">
      <c r="A190" s="278"/>
      <c r="B190" s="900"/>
      <c r="C190" s="900"/>
      <c r="D190" s="900"/>
      <c r="E190" s="900"/>
      <c r="F190" s="900"/>
      <c r="G190" s="900"/>
      <c r="H190" s="900"/>
      <c r="I190" s="900"/>
      <c r="J190" s="900"/>
      <c r="K190" s="900"/>
      <c r="L190" s="900"/>
      <c r="M190" s="900"/>
      <c r="N190" s="900"/>
      <c r="O190" s="900"/>
      <c r="P190" s="900"/>
      <c r="Q190" s="900"/>
      <c r="R190" s="900"/>
      <c r="S190" s="900"/>
      <c r="T190" s="900"/>
      <c r="U190" s="900"/>
    </row>
    <row r="191" spans="1:21" ht="20.100000000000001" customHeight="1">
      <c r="A191" s="278"/>
      <c r="B191" s="900"/>
      <c r="C191" s="900"/>
      <c r="D191" s="900"/>
      <c r="E191" s="900"/>
      <c r="F191" s="900"/>
      <c r="G191" s="900"/>
      <c r="H191" s="900"/>
      <c r="I191" s="900"/>
      <c r="J191" s="900"/>
      <c r="K191" s="900"/>
      <c r="L191" s="900"/>
      <c r="M191" s="900"/>
      <c r="N191" s="900"/>
      <c r="O191" s="900"/>
      <c r="P191" s="900"/>
      <c r="Q191" s="900"/>
      <c r="R191" s="900"/>
      <c r="S191" s="900"/>
      <c r="T191" s="900"/>
      <c r="U191" s="900"/>
    </row>
    <row r="192" spans="1:21" ht="20.100000000000001" customHeight="1">
      <c r="A192" s="278"/>
      <c r="B192" s="900"/>
      <c r="C192" s="900"/>
      <c r="D192" s="900"/>
      <c r="E192" s="900"/>
      <c r="F192" s="900"/>
      <c r="G192" s="900"/>
      <c r="H192" s="900"/>
      <c r="I192" s="900"/>
      <c r="J192" s="900"/>
      <c r="K192" s="900"/>
      <c r="L192" s="900"/>
      <c r="M192" s="900"/>
      <c r="N192" s="900"/>
      <c r="O192" s="900"/>
      <c r="P192" s="900"/>
      <c r="Q192" s="900"/>
      <c r="R192" s="900"/>
      <c r="S192" s="900"/>
      <c r="T192" s="900"/>
      <c r="U192" s="900"/>
    </row>
    <row r="193" spans="1:21" ht="20.100000000000001" customHeight="1">
      <c r="A193" s="278"/>
      <c r="B193" s="900"/>
      <c r="C193" s="900"/>
      <c r="D193" s="900"/>
      <c r="E193" s="900"/>
      <c r="F193" s="900"/>
      <c r="G193" s="900"/>
      <c r="H193" s="900"/>
      <c r="I193" s="900"/>
      <c r="J193" s="900"/>
      <c r="K193" s="900"/>
      <c r="L193" s="900"/>
      <c r="M193" s="900"/>
      <c r="N193" s="900"/>
      <c r="O193" s="900"/>
      <c r="P193" s="900"/>
      <c r="Q193" s="900"/>
      <c r="R193" s="900"/>
      <c r="S193" s="900"/>
      <c r="T193" s="900"/>
      <c r="U193" s="900"/>
    </row>
    <row r="194" spans="1:21" ht="20.100000000000001" customHeight="1">
      <c r="A194" s="278"/>
      <c r="B194" s="900"/>
      <c r="C194" s="900"/>
      <c r="D194" s="900"/>
      <c r="E194" s="900"/>
      <c r="F194" s="900"/>
      <c r="G194" s="900"/>
      <c r="H194" s="900"/>
      <c r="I194" s="900"/>
      <c r="J194" s="900"/>
      <c r="K194" s="900"/>
      <c r="L194" s="900"/>
      <c r="M194" s="900"/>
      <c r="N194" s="900"/>
      <c r="O194" s="900"/>
      <c r="P194" s="900"/>
      <c r="Q194" s="900"/>
      <c r="R194" s="900"/>
      <c r="S194" s="900"/>
      <c r="T194" s="900"/>
      <c r="U194" s="900"/>
    </row>
    <row r="195" spans="1:21" ht="20.100000000000001" customHeight="1">
      <c r="A195" s="278"/>
      <c r="B195" s="900"/>
      <c r="C195" s="900"/>
      <c r="D195" s="900"/>
      <c r="E195" s="900"/>
      <c r="F195" s="900"/>
      <c r="G195" s="900"/>
      <c r="H195" s="900"/>
      <c r="I195" s="900"/>
      <c r="J195" s="900"/>
      <c r="K195" s="900"/>
      <c r="L195" s="900"/>
      <c r="M195" s="900"/>
      <c r="N195" s="900"/>
      <c r="O195" s="900"/>
      <c r="P195" s="900"/>
      <c r="Q195" s="900"/>
      <c r="R195" s="900"/>
      <c r="S195" s="900"/>
      <c r="T195" s="900"/>
      <c r="U195" s="900"/>
    </row>
    <row r="196" spans="1:21" ht="20.100000000000001" customHeight="1">
      <c r="A196" s="278"/>
      <c r="B196" s="900"/>
      <c r="C196" s="900"/>
      <c r="D196" s="900"/>
      <c r="E196" s="900"/>
      <c r="F196" s="900"/>
      <c r="G196" s="900"/>
      <c r="H196" s="900"/>
      <c r="I196" s="900"/>
      <c r="J196" s="900"/>
      <c r="K196" s="900"/>
      <c r="L196" s="900"/>
      <c r="M196" s="900"/>
      <c r="N196" s="900"/>
      <c r="O196" s="900"/>
      <c r="P196" s="900"/>
      <c r="Q196" s="900"/>
      <c r="R196" s="900"/>
      <c r="S196" s="900"/>
      <c r="T196" s="900"/>
      <c r="U196" s="900"/>
    </row>
    <row r="197" spans="1:21" ht="20.100000000000001" customHeight="1">
      <c r="A197" s="278"/>
      <c r="B197" s="900"/>
      <c r="C197" s="900"/>
      <c r="D197" s="900"/>
      <c r="E197" s="900"/>
      <c r="F197" s="900"/>
      <c r="G197" s="900"/>
      <c r="H197" s="900"/>
      <c r="I197" s="900"/>
      <c r="J197" s="900"/>
      <c r="K197" s="900"/>
      <c r="L197" s="900"/>
      <c r="M197" s="900"/>
      <c r="N197" s="900"/>
      <c r="O197" s="900"/>
      <c r="P197" s="900"/>
      <c r="Q197" s="900"/>
      <c r="R197" s="900"/>
      <c r="S197" s="900"/>
      <c r="T197" s="900"/>
      <c r="U197" s="900"/>
    </row>
    <row r="198" spans="1:21" ht="20.100000000000001" customHeight="1">
      <c r="A198" s="278"/>
      <c r="B198" s="900"/>
      <c r="C198" s="900"/>
      <c r="D198" s="900"/>
      <c r="E198" s="900"/>
      <c r="F198" s="900"/>
      <c r="G198" s="900"/>
      <c r="H198" s="900"/>
      <c r="I198" s="900"/>
      <c r="J198" s="900"/>
      <c r="K198" s="900"/>
      <c r="L198" s="900"/>
      <c r="M198" s="900"/>
      <c r="N198" s="900"/>
      <c r="O198" s="900"/>
      <c r="P198" s="900"/>
      <c r="Q198" s="900"/>
      <c r="R198" s="900"/>
      <c r="S198" s="900"/>
      <c r="T198" s="900"/>
      <c r="U198" s="900"/>
    </row>
    <row r="199" spans="1:21" ht="20.100000000000001" customHeight="1">
      <c r="A199" s="278"/>
      <c r="B199" s="900"/>
      <c r="C199" s="900"/>
      <c r="D199" s="900"/>
      <c r="E199" s="900"/>
      <c r="F199" s="900"/>
      <c r="G199" s="900"/>
      <c r="H199" s="900"/>
      <c r="I199" s="900"/>
      <c r="J199" s="900"/>
      <c r="K199" s="900"/>
      <c r="L199" s="900"/>
      <c r="M199" s="900"/>
      <c r="N199" s="900"/>
      <c r="O199" s="900"/>
      <c r="P199" s="900"/>
      <c r="Q199" s="900"/>
      <c r="R199" s="900"/>
      <c r="S199" s="900"/>
      <c r="T199" s="900"/>
      <c r="U199" s="900"/>
    </row>
    <row r="200" spans="1:21" ht="20.100000000000001" customHeight="1">
      <c r="A200" s="278"/>
      <c r="B200" s="900"/>
      <c r="C200" s="900"/>
      <c r="D200" s="900"/>
      <c r="E200" s="900"/>
      <c r="F200" s="900"/>
      <c r="G200" s="900"/>
      <c r="H200" s="900"/>
      <c r="I200" s="900"/>
      <c r="J200" s="900"/>
      <c r="K200" s="900"/>
      <c r="L200" s="900"/>
      <c r="M200" s="900"/>
      <c r="N200" s="900"/>
      <c r="O200" s="900"/>
      <c r="P200" s="900"/>
      <c r="Q200" s="900"/>
      <c r="R200" s="900"/>
      <c r="S200" s="900"/>
      <c r="T200" s="900"/>
      <c r="U200" s="900"/>
    </row>
    <row r="201" spans="1:21" ht="20.100000000000001" customHeight="1">
      <c r="A201" s="278"/>
      <c r="B201" s="900"/>
      <c r="C201" s="900"/>
      <c r="D201" s="900"/>
      <c r="E201" s="900"/>
      <c r="F201" s="900"/>
      <c r="G201" s="900"/>
      <c r="H201" s="900"/>
      <c r="I201" s="900"/>
      <c r="J201" s="900"/>
      <c r="K201" s="900"/>
      <c r="L201" s="900"/>
      <c r="M201" s="900"/>
      <c r="N201" s="900"/>
      <c r="O201" s="900"/>
      <c r="P201" s="900"/>
      <c r="Q201" s="900"/>
      <c r="R201" s="900"/>
      <c r="S201" s="900"/>
      <c r="T201" s="900"/>
      <c r="U201" s="900"/>
    </row>
    <row r="202" spans="1:21" ht="20.100000000000001" customHeight="1">
      <c r="A202" s="278"/>
      <c r="B202" s="900"/>
      <c r="C202" s="900"/>
      <c r="D202" s="900"/>
      <c r="E202" s="900"/>
      <c r="F202" s="900"/>
      <c r="G202" s="900"/>
      <c r="H202" s="900"/>
      <c r="I202" s="900"/>
      <c r="J202" s="900"/>
      <c r="K202" s="900"/>
      <c r="L202" s="900"/>
      <c r="M202" s="900"/>
      <c r="N202" s="900"/>
      <c r="O202" s="900"/>
      <c r="P202" s="900"/>
      <c r="Q202" s="900"/>
      <c r="R202" s="900"/>
      <c r="S202" s="900"/>
      <c r="T202" s="900"/>
      <c r="U202" s="900"/>
    </row>
    <row r="203" spans="1:21" ht="20.100000000000001" customHeight="1">
      <c r="A203" s="278"/>
      <c r="B203" s="900"/>
      <c r="C203" s="900"/>
      <c r="D203" s="900"/>
      <c r="E203" s="900"/>
      <c r="F203" s="900"/>
      <c r="G203" s="900"/>
      <c r="H203" s="900"/>
      <c r="I203" s="900"/>
      <c r="J203" s="900"/>
      <c r="K203" s="900"/>
      <c r="L203" s="900"/>
      <c r="M203" s="900"/>
      <c r="N203" s="900"/>
      <c r="O203" s="900"/>
      <c r="P203" s="900"/>
      <c r="Q203" s="900"/>
      <c r="R203" s="900"/>
      <c r="S203" s="900"/>
      <c r="T203" s="900"/>
      <c r="U203" s="900"/>
    </row>
    <row r="204" spans="1:21" ht="20.100000000000001" customHeight="1">
      <c r="A204" s="278"/>
      <c r="B204" s="900"/>
      <c r="C204" s="900"/>
      <c r="D204" s="900"/>
      <c r="E204" s="900"/>
      <c r="F204" s="900"/>
      <c r="G204" s="900"/>
      <c r="H204" s="900"/>
      <c r="I204" s="900"/>
      <c r="J204" s="900"/>
      <c r="K204" s="900"/>
      <c r="L204" s="900"/>
      <c r="M204" s="900"/>
      <c r="N204" s="900"/>
      <c r="O204" s="900"/>
      <c r="P204" s="900"/>
      <c r="Q204" s="900"/>
      <c r="R204" s="900"/>
      <c r="S204" s="900"/>
      <c r="T204" s="900"/>
      <c r="U204" s="900"/>
    </row>
    <row r="205" spans="1:21" ht="20.100000000000001" customHeight="1">
      <c r="A205" s="278"/>
      <c r="B205" s="900"/>
      <c r="C205" s="900"/>
      <c r="D205" s="900"/>
      <c r="E205" s="900"/>
      <c r="F205" s="900"/>
      <c r="G205" s="900"/>
      <c r="H205" s="900"/>
      <c r="I205" s="900"/>
      <c r="J205" s="900"/>
      <c r="K205" s="900"/>
      <c r="L205" s="900"/>
      <c r="M205" s="900"/>
      <c r="N205" s="900"/>
      <c r="O205" s="900"/>
      <c r="P205" s="900"/>
      <c r="Q205" s="900"/>
      <c r="R205" s="900"/>
      <c r="S205" s="900"/>
      <c r="T205" s="900"/>
      <c r="U205" s="900"/>
    </row>
    <row r="206" spans="1:21" ht="20.100000000000001" customHeight="1">
      <c r="A206" s="278"/>
      <c r="B206" s="900"/>
      <c r="C206" s="900"/>
      <c r="D206" s="900"/>
      <c r="E206" s="900"/>
      <c r="F206" s="900"/>
      <c r="G206" s="900"/>
      <c r="H206" s="900"/>
      <c r="I206" s="900"/>
      <c r="J206" s="900"/>
      <c r="K206" s="900"/>
      <c r="L206" s="900"/>
      <c r="M206" s="900"/>
      <c r="N206" s="900"/>
      <c r="O206" s="900"/>
      <c r="P206" s="900"/>
      <c r="Q206" s="900"/>
      <c r="R206" s="900"/>
      <c r="S206" s="900"/>
      <c r="T206" s="900"/>
      <c r="U206" s="900"/>
    </row>
    <row r="207" spans="1:21" ht="20.100000000000001" customHeight="1">
      <c r="A207" s="278"/>
      <c r="B207" s="900"/>
      <c r="C207" s="900"/>
      <c r="D207" s="900"/>
      <c r="E207" s="900"/>
      <c r="F207" s="900"/>
      <c r="G207" s="900"/>
      <c r="H207" s="900"/>
      <c r="I207" s="900"/>
      <c r="J207" s="900"/>
      <c r="K207" s="900"/>
      <c r="L207" s="900"/>
      <c r="M207" s="900"/>
      <c r="N207" s="900"/>
      <c r="O207" s="900"/>
      <c r="P207" s="900"/>
      <c r="Q207" s="900"/>
      <c r="R207" s="900"/>
      <c r="S207" s="900"/>
      <c r="T207" s="900"/>
      <c r="U207" s="900"/>
    </row>
    <row r="208" spans="1:21" ht="20.100000000000001" customHeight="1">
      <c r="A208" s="278"/>
      <c r="B208" s="900"/>
      <c r="C208" s="900"/>
      <c r="D208" s="900"/>
      <c r="E208" s="900"/>
      <c r="F208" s="900"/>
      <c r="G208" s="900"/>
      <c r="H208" s="900"/>
      <c r="I208" s="900"/>
      <c r="J208" s="900"/>
      <c r="K208" s="900"/>
      <c r="L208" s="900"/>
      <c r="M208" s="900"/>
      <c r="N208" s="900"/>
      <c r="O208" s="900"/>
      <c r="P208" s="900"/>
      <c r="Q208" s="900"/>
      <c r="R208" s="900"/>
      <c r="S208" s="900"/>
      <c r="T208" s="900"/>
      <c r="U208" s="900"/>
    </row>
    <row r="209" spans="1:21" ht="20.100000000000001" customHeight="1">
      <c r="A209" s="278"/>
      <c r="B209" s="900"/>
      <c r="C209" s="900"/>
      <c r="D209" s="900"/>
      <c r="E209" s="900"/>
      <c r="F209" s="900"/>
      <c r="G209" s="900"/>
      <c r="H209" s="900"/>
      <c r="I209" s="900"/>
      <c r="J209" s="900"/>
      <c r="K209" s="900"/>
      <c r="L209" s="900"/>
      <c r="M209" s="900"/>
      <c r="N209" s="900"/>
      <c r="O209" s="900"/>
      <c r="P209" s="900"/>
      <c r="Q209" s="900"/>
      <c r="R209" s="900"/>
      <c r="S209" s="900"/>
      <c r="T209" s="900"/>
      <c r="U209" s="900"/>
    </row>
    <row r="210" spans="1:21" ht="20.100000000000001" customHeight="1">
      <c r="A210" s="278"/>
      <c r="B210" s="900"/>
      <c r="C210" s="900"/>
      <c r="D210" s="900"/>
      <c r="E210" s="900"/>
      <c r="F210" s="900"/>
      <c r="G210" s="900"/>
      <c r="H210" s="900"/>
      <c r="I210" s="900"/>
      <c r="J210" s="900"/>
      <c r="K210" s="900"/>
      <c r="L210" s="900"/>
      <c r="M210" s="900"/>
      <c r="N210" s="900"/>
      <c r="O210" s="900"/>
      <c r="P210" s="900"/>
      <c r="Q210" s="900"/>
      <c r="R210" s="900"/>
      <c r="S210" s="900"/>
      <c r="T210" s="900"/>
      <c r="U210" s="900"/>
    </row>
    <row r="211" spans="1:21" ht="20.100000000000001" customHeight="1">
      <c r="A211" s="278"/>
      <c r="B211" s="900"/>
      <c r="C211" s="900"/>
      <c r="D211" s="900"/>
      <c r="E211" s="900"/>
      <c r="F211" s="900"/>
      <c r="G211" s="900"/>
      <c r="H211" s="900"/>
      <c r="I211" s="900"/>
      <c r="J211" s="900"/>
      <c r="K211" s="900"/>
      <c r="L211" s="900"/>
      <c r="M211" s="900"/>
      <c r="N211" s="900"/>
      <c r="O211" s="900"/>
      <c r="P211" s="900"/>
      <c r="Q211" s="900"/>
      <c r="R211" s="900"/>
      <c r="S211" s="900"/>
      <c r="T211" s="900"/>
      <c r="U211" s="900"/>
    </row>
    <row r="212" spans="1:21" ht="20.100000000000001" customHeight="1">
      <c r="A212" s="278"/>
      <c r="B212" s="900"/>
      <c r="C212" s="900"/>
      <c r="D212" s="900"/>
      <c r="E212" s="900"/>
      <c r="F212" s="900"/>
      <c r="G212" s="900"/>
      <c r="H212" s="900"/>
      <c r="I212" s="900"/>
      <c r="J212" s="900"/>
      <c r="K212" s="900"/>
      <c r="L212" s="900"/>
      <c r="M212" s="900"/>
      <c r="N212" s="900"/>
      <c r="O212" s="900"/>
      <c r="P212" s="900"/>
      <c r="Q212" s="900"/>
      <c r="R212" s="900"/>
      <c r="S212" s="900"/>
      <c r="T212" s="900"/>
      <c r="U212" s="900"/>
    </row>
    <row r="213" spans="1:21" ht="20.100000000000001" customHeight="1">
      <c r="A213" s="278"/>
      <c r="B213" s="900"/>
      <c r="C213" s="900"/>
      <c r="D213" s="900"/>
      <c r="E213" s="900"/>
      <c r="F213" s="900"/>
      <c r="G213" s="900"/>
      <c r="H213" s="900"/>
      <c r="I213" s="900"/>
      <c r="J213" s="900"/>
      <c r="K213" s="900"/>
      <c r="L213" s="900"/>
      <c r="M213" s="900"/>
      <c r="N213" s="900"/>
      <c r="O213" s="900"/>
      <c r="P213" s="900"/>
      <c r="Q213" s="900"/>
      <c r="R213" s="900"/>
      <c r="S213" s="900"/>
      <c r="T213" s="900"/>
      <c r="U213" s="900"/>
    </row>
    <row r="214" spans="1:21" ht="20.100000000000001" customHeight="1">
      <c r="A214" s="278"/>
      <c r="B214" s="900"/>
      <c r="C214" s="900"/>
      <c r="D214" s="900"/>
      <c r="E214" s="900"/>
      <c r="F214" s="900"/>
      <c r="G214" s="900"/>
      <c r="H214" s="900"/>
      <c r="I214" s="900"/>
      <c r="J214" s="900"/>
      <c r="K214" s="900"/>
      <c r="L214" s="900"/>
      <c r="M214" s="900"/>
      <c r="N214" s="900"/>
      <c r="O214" s="900"/>
      <c r="P214" s="900"/>
      <c r="Q214" s="900"/>
      <c r="R214" s="900"/>
      <c r="S214" s="900"/>
      <c r="T214" s="900"/>
      <c r="U214" s="900"/>
    </row>
    <row r="215" spans="1:21" ht="20.100000000000001" customHeight="1">
      <c r="A215" s="278"/>
      <c r="B215" s="900"/>
      <c r="C215" s="900"/>
      <c r="D215" s="900"/>
      <c r="E215" s="900"/>
      <c r="F215" s="900"/>
      <c r="G215" s="900"/>
      <c r="H215" s="900"/>
      <c r="I215" s="900"/>
      <c r="J215" s="900"/>
      <c r="K215" s="900"/>
      <c r="L215" s="900"/>
      <c r="M215" s="900"/>
      <c r="N215" s="900"/>
      <c r="O215" s="900"/>
      <c r="P215" s="900"/>
      <c r="Q215" s="900"/>
      <c r="R215" s="900"/>
      <c r="S215" s="900"/>
      <c r="T215" s="900"/>
      <c r="U215" s="900"/>
    </row>
    <row r="216" spans="1:21" ht="20.100000000000001" customHeight="1">
      <c r="A216" s="278"/>
      <c r="B216" s="900"/>
      <c r="C216" s="900"/>
      <c r="D216" s="900"/>
      <c r="E216" s="900"/>
      <c r="F216" s="900"/>
      <c r="G216" s="900"/>
      <c r="H216" s="900"/>
      <c r="I216" s="900"/>
      <c r="J216" s="900"/>
      <c r="K216" s="900"/>
      <c r="L216" s="900"/>
      <c r="M216" s="900"/>
      <c r="N216" s="900"/>
      <c r="O216" s="900"/>
      <c r="P216" s="900"/>
      <c r="Q216" s="900"/>
      <c r="R216" s="900"/>
      <c r="S216" s="900"/>
      <c r="T216" s="900"/>
      <c r="U216" s="900"/>
    </row>
    <row r="217" spans="1:21" ht="20.100000000000001" customHeight="1">
      <c r="A217" s="278"/>
      <c r="B217" s="900"/>
      <c r="C217" s="900"/>
      <c r="D217" s="900"/>
      <c r="E217" s="900"/>
      <c r="F217" s="900"/>
      <c r="G217" s="900"/>
      <c r="H217" s="900"/>
      <c r="I217" s="900"/>
      <c r="J217" s="900"/>
      <c r="K217" s="900"/>
      <c r="L217" s="900"/>
      <c r="M217" s="900"/>
      <c r="N217" s="900"/>
      <c r="O217" s="900"/>
      <c r="P217" s="900"/>
      <c r="Q217" s="900"/>
      <c r="R217" s="900"/>
      <c r="S217" s="900"/>
      <c r="T217" s="900"/>
      <c r="U217" s="900"/>
    </row>
    <row r="218" spans="1:21" ht="20.100000000000001" customHeight="1">
      <c r="A218" s="278"/>
      <c r="B218" s="900"/>
      <c r="C218" s="900"/>
      <c r="D218" s="900"/>
      <c r="E218" s="900"/>
      <c r="F218" s="900"/>
      <c r="G218" s="900"/>
      <c r="H218" s="900"/>
      <c r="I218" s="900"/>
      <c r="J218" s="900"/>
      <c r="K218" s="900"/>
      <c r="L218" s="900"/>
      <c r="M218" s="900"/>
      <c r="N218" s="900"/>
      <c r="O218" s="900"/>
      <c r="P218" s="900"/>
      <c r="Q218" s="900"/>
      <c r="R218" s="900"/>
      <c r="S218" s="900"/>
      <c r="T218" s="900"/>
      <c r="U218" s="900"/>
    </row>
    <row r="219" spans="1:21" ht="20.100000000000001" customHeight="1">
      <c r="A219" s="278"/>
      <c r="B219" s="900"/>
      <c r="C219" s="900"/>
      <c r="D219" s="900"/>
      <c r="E219" s="900"/>
      <c r="F219" s="900"/>
      <c r="G219" s="900"/>
      <c r="H219" s="900"/>
      <c r="I219" s="900"/>
      <c r="J219" s="900"/>
      <c r="K219" s="900"/>
      <c r="L219" s="900"/>
      <c r="M219" s="900"/>
      <c r="N219" s="900"/>
      <c r="O219" s="900"/>
      <c r="P219" s="900"/>
      <c r="Q219" s="900"/>
      <c r="R219" s="900"/>
      <c r="S219" s="900"/>
      <c r="T219" s="900"/>
      <c r="U219" s="900"/>
    </row>
    <row r="220" spans="1:21" ht="20.100000000000001" customHeight="1">
      <c r="A220" s="278"/>
      <c r="B220" s="900"/>
      <c r="C220" s="900"/>
      <c r="D220" s="900"/>
      <c r="E220" s="900"/>
      <c r="F220" s="900"/>
      <c r="G220" s="900"/>
      <c r="H220" s="900"/>
      <c r="I220" s="900"/>
      <c r="J220" s="900"/>
      <c r="K220" s="900"/>
      <c r="L220" s="900"/>
      <c r="M220" s="900"/>
      <c r="N220" s="900"/>
      <c r="O220" s="900"/>
      <c r="P220" s="900"/>
      <c r="Q220" s="900"/>
      <c r="R220" s="900"/>
      <c r="S220" s="900"/>
      <c r="T220" s="900"/>
      <c r="U220" s="900"/>
    </row>
    <row r="221" spans="1:21" ht="20.100000000000001" customHeight="1">
      <c r="A221" s="278"/>
      <c r="B221" s="900"/>
      <c r="C221" s="900"/>
      <c r="D221" s="900"/>
      <c r="E221" s="900"/>
      <c r="F221" s="900"/>
      <c r="G221" s="900"/>
      <c r="H221" s="900"/>
      <c r="I221" s="900"/>
      <c r="J221" s="900"/>
      <c r="K221" s="900"/>
      <c r="L221" s="900"/>
      <c r="M221" s="900"/>
      <c r="N221" s="900"/>
      <c r="O221" s="900"/>
      <c r="P221" s="900"/>
      <c r="Q221" s="900"/>
      <c r="R221" s="900"/>
      <c r="S221" s="900"/>
      <c r="T221" s="900"/>
      <c r="U221" s="900"/>
    </row>
    <row r="222" spans="1:21" ht="20.100000000000001" customHeight="1">
      <c r="A222" s="278"/>
      <c r="B222" s="900"/>
      <c r="C222" s="900"/>
      <c r="D222" s="900"/>
      <c r="E222" s="900"/>
      <c r="F222" s="900"/>
      <c r="G222" s="900"/>
      <c r="H222" s="900"/>
      <c r="I222" s="900"/>
      <c r="J222" s="900"/>
      <c r="K222" s="900"/>
      <c r="L222" s="900"/>
      <c r="M222" s="900"/>
      <c r="N222" s="900"/>
      <c r="O222" s="900"/>
      <c r="P222" s="900"/>
      <c r="Q222" s="900"/>
      <c r="R222" s="900"/>
      <c r="S222" s="900"/>
      <c r="T222" s="900"/>
      <c r="U222" s="900"/>
    </row>
    <row r="223" spans="1:21" ht="20.100000000000001" customHeight="1">
      <c r="A223" s="278"/>
      <c r="B223" s="900"/>
      <c r="C223" s="900"/>
      <c r="D223" s="900"/>
      <c r="E223" s="900"/>
      <c r="F223" s="900"/>
      <c r="G223" s="900"/>
      <c r="H223" s="900"/>
      <c r="I223" s="900"/>
      <c r="J223" s="900"/>
      <c r="K223" s="900"/>
      <c r="L223" s="900"/>
      <c r="M223" s="900"/>
      <c r="N223" s="900"/>
      <c r="O223" s="900"/>
      <c r="P223" s="900"/>
      <c r="Q223" s="900"/>
      <c r="R223" s="900"/>
      <c r="S223" s="900"/>
      <c r="T223" s="900"/>
      <c r="U223" s="900"/>
    </row>
    <row r="224" spans="1:21" ht="20.100000000000001" customHeight="1">
      <c r="A224" s="278"/>
      <c r="B224" s="900"/>
      <c r="C224" s="900"/>
      <c r="D224" s="900"/>
      <c r="E224" s="900"/>
      <c r="F224" s="900"/>
      <c r="G224" s="900"/>
      <c r="H224" s="900"/>
      <c r="I224" s="900"/>
      <c r="J224" s="900"/>
      <c r="K224" s="900"/>
      <c r="L224" s="900"/>
      <c r="M224" s="900"/>
      <c r="N224" s="900"/>
      <c r="O224" s="900"/>
      <c r="P224" s="900"/>
      <c r="Q224" s="900"/>
      <c r="R224" s="900"/>
      <c r="S224" s="900"/>
      <c r="T224" s="900"/>
      <c r="U224" s="900"/>
    </row>
    <row r="225" spans="1:21" ht="20.100000000000001" customHeight="1">
      <c r="A225" s="278"/>
      <c r="B225" s="900"/>
      <c r="C225" s="900"/>
      <c r="D225" s="900"/>
      <c r="E225" s="900"/>
      <c r="F225" s="900"/>
      <c r="G225" s="900"/>
      <c r="H225" s="900"/>
      <c r="I225" s="900"/>
      <c r="J225" s="900"/>
      <c r="K225" s="900"/>
      <c r="L225" s="900"/>
      <c r="M225" s="900"/>
      <c r="N225" s="900"/>
      <c r="O225" s="900"/>
      <c r="P225" s="900"/>
      <c r="Q225" s="900"/>
      <c r="R225" s="900"/>
      <c r="S225" s="900"/>
      <c r="T225" s="900"/>
      <c r="U225" s="900"/>
    </row>
    <row r="226" spans="1:21" ht="20.100000000000001" customHeight="1">
      <c r="A226" s="278"/>
      <c r="B226" s="900"/>
      <c r="C226" s="900"/>
      <c r="D226" s="900"/>
      <c r="E226" s="900"/>
      <c r="F226" s="900"/>
      <c r="G226" s="900"/>
      <c r="H226" s="900"/>
      <c r="I226" s="900"/>
      <c r="J226" s="900"/>
      <c r="K226" s="900"/>
      <c r="L226" s="900"/>
      <c r="M226" s="900"/>
      <c r="N226" s="900"/>
      <c r="O226" s="900"/>
      <c r="P226" s="900"/>
      <c r="Q226" s="900"/>
      <c r="R226" s="900"/>
      <c r="S226" s="900"/>
      <c r="T226" s="900"/>
      <c r="U226" s="900"/>
    </row>
    <row r="227" spans="1:21" ht="20.100000000000001" customHeight="1">
      <c r="A227" s="278"/>
      <c r="B227" s="900"/>
      <c r="C227" s="900"/>
      <c r="D227" s="900"/>
      <c r="E227" s="900"/>
      <c r="F227" s="900"/>
      <c r="G227" s="900"/>
      <c r="H227" s="900"/>
      <c r="I227" s="900"/>
      <c r="J227" s="900"/>
      <c r="K227" s="900"/>
      <c r="L227" s="900"/>
      <c r="M227" s="900"/>
      <c r="N227" s="900"/>
      <c r="O227" s="900"/>
      <c r="P227" s="900"/>
      <c r="Q227" s="900"/>
      <c r="R227" s="900"/>
      <c r="S227" s="900"/>
      <c r="T227" s="900"/>
      <c r="U227" s="900"/>
    </row>
    <row r="228" spans="1:21" ht="20.100000000000001" customHeight="1">
      <c r="A228" s="278"/>
      <c r="B228" s="900"/>
      <c r="C228" s="900"/>
      <c r="D228" s="900"/>
      <c r="E228" s="900"/>
      <c r="F228" s="900"/>
      <c r="G228" s="900"/>
      <c r="H228" s="900"/>
      <c r="I228" s="900"/>
      <c r="J228" s="900"/>
      <c r="K228" s="900"/>
      <c r="L228" s="900"/>
      <c r="M228" s="900"/>
      <c r="N228" s="900"/>
      <c r="O228" s="900"/>
      <c r="P228" s="900"/>
      <c r="Q228" s="900"/>
      <c r="R228" s="900"/>
      <c r="S228" s="900"/>
      <c r="T228" s="900"/>
      <c r="U228" s="900"/>
    </row>
    <row r="229" spans="1:21" ht="20.100000000000001" customHeight="1">
      <c r="A229" s="278"/>
      <c r="B229" s="900"/>
      <c r="C229" s="900"/>
      <c r="D229" s="900"/>
      <c r="E229" s="900"/>
      <c r="F229" s="900"/>
      <c r="G229" s="900"/>
      <c r="H229" s="900"/>
      <c r="I229" s="900"/>
      <c r="J229" s="900"/>
      <c r="K229" s="900"/>
      <c r="L229" s="900"/>
      <c r="M229" s="900"/>
      <c r="N229" s="900"/>
      <c r="O229" s="900"/>
      <c r="P229" s="900"/>
      <c r="Q229" s="900"/>
      <c r="R229" s="900"/>
      <c r="S229" s="900"/>
      <c r="T229" s="900"/>
      <c r="U229" s="900"/>
    </row>
    <row r="230" spans="1:21" ht="20.100000000000001" customHeight="1">
      <c r="A230" s="278"/>
      <c r="B230" s="900"/>
      <c r="C230" s="900"/>
      <c r="D230" s="900"/>
      <c r="E230" s="900"/>
      <c r="F230" s="900"/>
      <c r="G230" s="900"/>
      <c r="H230" s="900"/>
      <c r="I230" s="900"/>
      <c r="J230" s="900"/>
      <c r="K230" s="900"/>
      <c r="L230" s="900"/>
      <c r="M230" s="900"/>
      <c r="N230" s="900"/>
      <c r="O230" s="900"/>
      <c r="P230" s="900"/>
      <c r="Q230" s="900"/>
      <c r="R230" s="900"/>
      <c r="S230" s="900"/>
      <c r="T230" s="900"/>
      <c r="U230" s="900"/>
    </row>
    <row r="231" spans="1:21" ht="20.100000000000001" customHeight="1">
      <c r="A231" s="278"/>
      <c r="B231" s="900"/>
      <c r="C231" s="900"/>
      <c r="D231" s="900"/>
      <c r="E231" s="900"/>
      <c r="F231" s="900"/>
      <c r="G231" s="900"/>
      <c r="H231" s="900"/>
      <c r="I231" s="900"/>
      <c r="J231" s="900"/>
      <c r="K231" s="900"/>
      <c r="L231" s="900"/>
      <c r="M231" s="900"/>
      <c r="N231" s="900"/>
      <c r="O231" s="900"/>
      <c r="P231" s="900"/>
      <c r="Q231" s="900"/>
      <c r="R231" s="900"/>
      <c r="S231" s="900"/>
      <c r="T231" s="900"/>
      <c r="U231" s="900"/>
    </row>
    <row r="232" spans="1:21" ht="20.100000000000001" customHeight="1">
      <c r="A232" s="278"/>
      <c r="B232" s="900"/>
      <c r="C232" s="900"/>
      <c r="D232" s="900"/>
      <c r="E232" s="900"/>
      <c r="F232" s="900"/>
      <c r="G232" s="900"/>
      <c r="H232" s="900"/>
      <c r="I232" s="900"/>
      <c r="J232" s="900"/>
      <c r="K232" s="900"/>
      <c r="L232" s="900"/>
      <c r="M232" s="900"/>
      <c r="N232" s="900"/>
      <c r="O232" s="900"/>
      <c r="P232" s="900"/>
      <c r="Q232" s="900"/>
      <c r="R232" s="900"/>
      <c r="S232" s="900"/>
      <c r="T232" s="900"/>
      <c r="U232" s="900"/>
    </row>
    <row r="233" spans="1:21" ht="20.100000000000001" customHeight="1">
      <c r="A233" s="278"/>
      <c r="B233" s="900"/>
      <c r="C233" s="900"/>
      <c r="D233" s="900"/>
      <c r="E233" s="900"/>
      <c r="F233" s="900"/>
      <c r="G233" s="900"/>
      <c r="H233" s="900"/>
      <c r="I233" s="900"/>
      <c r="J233" s="900"/>
      <c r="K233" s="900"/>
      <c r="L233" s="900"/>
      <c r="M233" s="900"/>
      <c r="N233" s="900"/>
      <c r="O233" s="900"/>
      <c r="P233" s="900"/>
      <c r="Q233" s="900"/>
      <c r="R233" s="900"/>
      <c r="S233" s="900"/>
      <c r="T233" s="900"/>
      <c r="U233" s="900"/>
    </row>
    <row r="234" spans="1:21" ht="20.100000000000001" customHeight="1">
      <c r="A234" s="278"/>
      <c r="B234" s="900"/>
      <c r="C234" s="900"/>
      <c r="D234" s="900"/>
      <c r="E234" s="900"/>
      <c r="F234" s="900"/>
      <c r="G234" s="900"/>
      <c r="H234" s="900"/>
      <c r="I234" s="900"/>
      <c r="J234" s="900"/>
      <c r="K234" s="900"/>
      <c r="L234" s="900"/>
      <c r="M234" s="900"/>
      <c r="N234" s="900"/>
      <c r="O234" s="900"/>
      <c r="P234" s="900"/>
      <c r="Q234" s="900"/>
      <c r="R234" s="900"/>
      <c r="S234" s="900"/>
      <c r="T234" s="900"/>
      <c r="U234" s="900"/>
    </row>
    <row r="235" spans="1:21" ht="20.100000000000001" customHeight="1">
      <c r="A235" s="278"/>
      <c r="B235" s="900"/>
      <c r="C235" s="900"/>
      <c r="D235" s="900"/>
      <c r="E235" s="900"/>
      <c r="F235" s="900"/>
      <c r="G235" s="900"/>
      <c r="H235" s="900"/>
      <c r="I235" s="900"/>
      <c r="J235" s="900"/>
      <c r="K235" s="900"/>
      <c r="L235" s="900"/>
      <c r="M235" s="900"/>
      <c r="N235" s="900"/>
      <c r="O235" s="900"/>
      <c r="P235" s="900"/>
      <c r="Q235" s="900"/>
      <c r="R235" s="900"/>
      <c r="S235" s="900"/>
      <c r="T235" s="900"/>
      <c r="U235" s="900"/>
    </row>
    <row r="236" spans="1:21" ht="20.100000000000001" customHeight="1">
      <c r="A236" s="278"/>
      <c r="B236" s="900"/>
      <c r="C236" s="900"/>
      <c r="D236" s="900"/>
      <c r="E236" s="900"/>
      <c r="F236" s="900"/>
      <c r="G236" s="900"/>
      <c r="H236" s="900"/>
      <c r="I236" s="900"/>
      <c r="J236" s="900"/>
      <c r="K236" s="900"/>
      <c r="L236" s="900"/>
      <c r="M236" s="900"/>
      <c r="N236" s="900"/>
      <c r="O236" s="900"/>
      <c r="P236" s="900"/>
      <c r="Q236" s="900"/>
      <c r="R236" s="900"/>
      <c r="S236" s="900"/>
      <c r="T236" s="900"/>
      <c r="U236" s="900"/>
    </row>
    <row r="237" spans="1:21" ht="20.100000000000001" customHeight="1">
      <c r="A237" s="278"/>
      <c r="B237" s="900"/>
      <c r="C237" s="900"/>
      <c r="D237" s="900"/>
      <c r="E237" s="900"/>
      <c r="F237" s="900"/>
      <c r="G237" s="900"/>
      <c r="H237" s="900"/>
      <c r="I237" s="900"/>
      <c r="J237" s="900"/>
      <c r="K237" s="900"/>
      <c r="L237" s="900"/>
      <c r="M237" s="900"/>
      <c r="N237" s="900"/>
      <c r="O237" s="900"/>
      <c r="P237" s="900"/>
      <c r="Q237" s="900"/>
      <c r="R237" s="900"/>
      <c r="S237" s="900"/>
      <c r="T237" s="900"/>
      <c r="U237" s="900"/>
    </row>
    <row r="238" spans="1:21" ht="20.100000000000001" customHeight="1">
      <c r="A238" s="278"/>
      <c r="B238" s="900"/>
      <c r="C238" s="900"/>
      <c r="D238" s="900"/>
      <c r="E238" s="900"/>
      <c r="F238" s="900"/>
      <c r="G238" s="900"/>
      <c r="H238" s="900"/>
      <c r="I238" s="900"/>
      <c r="J238" s="900"/>
      <c r="K238" s="900"/>
      <c r="L238" s="900"/>
      <c r="M238" s="900"/>
      <c r="N238" s="900"/>
      <c r="O238" s="900"/>
      <c r="P238" s="900"/>
      <c r="Q238" s="900"/>
      <c r="R238" s="900"/>
      <c r="S238" s="900"/>
      <c r="T238" s="900"/>
      <c r="U238" s="900"/>
    </row>
    <row r="239" spans="1:21" ht="20.100000000000001" customHeight="1">
      <c r="A239" s="278"/>
      <c r="B239" s="900"/>
      <c r="C239" s="900"/>
      <c r="D239" s="900"/>
      <c r="E239" s="900"/>
      <c r="F239" s="900"/>
      <c r="G239" s="900"/>
      <c r="H239" s="900"/>
      <c r="I239" s="900"/>
      <c r="J239" s="900"/>
      <c r="K239" s="900"/>
      <c r="L239" s="900"/>
      <c r="M239" s="900"/>
      <c r="N239" s="900"/>
      <c r="O239" s="900"/>
      <c r="P239" s="900"/>
      <c r="Q239" s="900"/>
      <c r="R239" s="900"/>
      <c r="S239" s="900"/>
      <c r="T239" s="900"/>
      <c r="U239" s="900"/>
    </row>
    <row r="240" spans="1:21" ht="20.100000000000001" customHeight="1">
      <c r="A240" s="278"/>
      <c r="B240" s="900"/>
      <c r="C240" s="900"/>
      <c r="D240" s="900"/>
      <c r="E240" s="900"/>
      <c r="F240" s="900"/>
      <c r="G240" s="900"/>
      <c r="H240" s="900"/>
      <c r="I240" s="900"/>
      <c r="J240" s="900"/>
      <c r="K240" s="900"/>
      <c r="L240" s="900"/>
      <c r="M240" s="900"/>
      <c r="N240" s="900"/>
      <c r="O240" s="900"/>
      <c r="P240" s="900"/>
      <c r="Q240" s="900"/>
      <c r="R240" s="900"/>
      <c r="S240" s="900"/>
      <c r="T240" s="900"/>
      <c r="U240" s="900"/>
    </row>
    <row r="241" spans="1:21" ht="20.100000000000001" customHeight="1">
      <c r="A241" s="278"/>
      <c r="B241" s="900"/>
      <c r="C241" s="900"/>
      <c r="D241" s="900"/>
      <c r="E241" s="900"/>
      <c r="F241" s="900"/>
      <c r="G241" s="900"/>
      <c r="H241" s="900"/>
      <c r="I241" s="900"/>
      <c r="J241" s="900"/>
      <c r="K241" s="900"/>
      <c r="L241" s="900"/>
      <c r="M241" s="900"/>
      <c r="N241" s="900"/>
      <c r="O241" s="900"/>
      <c r="P241" s="900"/>
      <c r="Q241" s="900"/>
      <c r="R241" s="900"/>
      <c r="S241" s="900"/>
      <c r="T241" s="900"/>
      <c r="U241" s="900"/>
    </row>
    <row r="242" spans="1:21" ht="20.100000000000001" customHeight="1">
      <c r="A242" s="278"/>
      <c r="B242" s="900"/>
      <c r="C242" s="900"/>
      <c r="D242" s="900"/>
      <c r="E242" s="900"/>
      <c r="F242" s="900"/>
      <c r="G242" s="900"/>
      <c r="H242" s="900"/>
      <c r="I242" s="900"/>
      <c r="J242" s="900"/>
      <c r="K242" s="900"/>
      <c r="L242" s="900"/>
      <c r="M242" s="900"/>
      <c r="N242" s="900"/>
      <c r="O242" s="900"/>
      <c r="P242" s="900"/>
      <c r="Q242" s="900"/>
      <c r="R242" s="900"/>
      <c r="S242" s="900"/>
      <c r="T242" s="900"/>
      <c r="U242" s="900"/>
    </row>
    <row r="243" spans="1:21" ht="20.100000000000001" customHeight="1">
      <c r="A243" s="278"/>
      <c r="B243" s="900"/>
      <c r="C243" s="900"/>
      <c r="D243" s="900"/>
      <c r="E243" s="900"/>
      <c r="F243" s="900"/>
      <c r="G243" s="900"/>
      <c r="H243" s="900"/>
      <c r="I243" s="900"/>
      <c r="J243" s="900"/>
      <c r="K243" s="900"/>
      <c r="L243" s="900"/>
      <c r="M243" s="900"/>
      <c r="N243" s="900"/>
      <c r="O243" s="900"/>
      <c r="P243" s="900"/>
      <c r="Q243" s="900"/>
      <c r="R243" s="900"/>
      <c r="S243" s="900"/>
      <c r="T243" s="900"/>
      <c r="U243" s="900"/>
    </row>
    <row r="244" spans="1:21" ht="20.100000000000001" customHeight="1">
      <c r="A244" s="278"/>
      <c r="B244" s="900"/>
      <c r="C244" s="900"/>
      <c r="D244" s="900"/>
      <c r="E244" s="900"/>
      <c r="F244" s="900"/>
      <c r="G244" s="900"/>
      <c r="H244" s="900"/>
      <c r="I244" s="900"/>
      <c r="J244" s="900"/>
      <c r="K244" s="900"/>
      <c r="L244" s="900"/>
      <c r="M244" s="900"/>
      <c r="N244" s="900"/>
      <c r="O244" s="900"/>
      <c r="P244" s="900"/>
      <c r="Q244" s="900"/>
      <c r="R244" s="900"/>
      <c r="S244" s="900"/>
      <c r="T244" s="900"/>
      <c r="U244" s="900"/>
    </row>
    <row r="245" spans="1:21" ht="20.100000000000001" customHeight="1">
      <c r="A245" s="278"/>
      <c r="B245" s="900"/>
      <c r="C245" s="900"/>
      <c r="D245" s="900"/>
      <c r="E245" s="900"/>
      <c r="F245" s="900"/>
      <c r="G245" s="900"/>
      <c r="H245" s="900"/>
      <c r="I245" s="900"/>
      <c r="J245" s="900"/>
      <c r="K245" s="900"/>
      <c r="L245" s="900"/>
      <c r="M245" s="900"/>
      <c r="N245" s="900"/>
      <c r="O245" s="900"/>
      <c r="P245" s="900"/>
      <c r="Q245" s="900"/>
      <c r="R245" s="900"/>
      <c r="S245" s="900"/>
      <c r="T245" s="900"/>
      <c r="U245" s="900"/>
    </row>
    <row r="246" spans="1:21" ht="20.100000000000001" customHeight="1">
      <c r="A246" s="278"/>
      <c r="B246" s="900"/>
      <c r="C246" s="900"/>
      <c r="D246" s="900"/>
      <c r="E246" s="900"/>
      <c r="F246" s="900"/>
      <c r="G246" s="900"/>
      <c r="H246" s="900"/>
      <c r="I246" s="900"/>
      <c r="J246" s="900"/>
      <c r="K246" s="900"/>
      <c r="L246" s="900"/>
      <c r="M246" s="900"/>
      <c r="N246" s="900"/>
      <c r="O246" s="900"/>
      <c r="P246" s="900"/>
      <c r="Q246" s="900"/>
      <c r="R246" s="900"/>
      <c r="S246" s="900"/>
      <c r="T246" s="900"/>
      <c r="U246" s="900"/>
    </row>
    <row r="247" spans="1:21" ht="20.100000000000001" customHeight="1">
      <c r="A247" s="278"/>
      <c r="B247" s="900"/>
      <c r="C247" s="900"/>
      <c r="D247" s="900"/>
      <c r="E247" s="900"/>
      <c r="F247" s="900"/>
      <c r="G247" s="900"/>
      <c r="H247" s="900"/>
      <c r="I247" s="900"/>
      <c r="J247" s="900"/>
      <c r="K247" s="900"/>
      <c r="L247" s="900"/>
      <c r="M247" s="900"/>
      <c r="N247" s="900"/>
      <c r="O247" s="900"/>
      <c r="P247" s="900"/>
      <c r="Q247" s="900"/>
      <c r="R247" s="900"/>
      <c r="S247" s="900"/>
      <c r="T247" s="900"/>
      <c r="U247" s="900"/>
    </row>
    <row r="248" spans="1:21" ht="20.100000000000001" customHeight="1">
      <c r="A248" s="278"/>
      <c r="B248" s="900"/>
      <c r="C248" s="900"/>
      <c r="D248" s="900"/>
      <c r="E248" s="900"/>
      <c r="F248" s="900"/>
      <c r="G248" s="900"/>
      <c r="H248" s="900"/>
      <c r="I248" s="900"/>
      <c r="J248" s="900"/>
      <c r="K248" s="900"/>
      <c r="L248" s="900"/>
      <c r="M248" s="900"/>
      <c r="N248" s="900"/>
      <c r="O248" s="900"/>
      <c r="P248" s="900"/>
      <c r="Q248" s="900"/>
      <c r="R248" s="900"/>
      <c r="S248" s="900"/>
      <c r="T248" s="900"/>
      <c r="U248" s="900"/>
    </row>
    <row r="249" spans="1:21" ht="20.100000000000001" customHeight="1">
      <c r="A249" s="278"/>
      <c r="B249" s="900"/>
      <c r="C249" s="900"/>
      <c r="D249" s="900"/>
      <c r="E249" s="900"/>
      <c r="F249" s="900"/>
      <c r="G249" s="900"/>
      <c r="H249" s="900"/>
      <c r="I249" s="900"/>
      <c r="J249" s="900"/>
      <c r="K249" s="900"/>
      <c r="L249" s="900"/>
      <c r="M249" s="900"/>
      <c r="N249" s="900"/>
      <c r="O249" s="900"/>
      <c r="P249" s="900"/>
      <c r="Q249" s="900"/>
      <c r="R249" s="900"/>
      <c r="S249" s="900"/>
      <c r="T249" s="900"/>
      <c r="U249" s="900"/>
    </row>
    <row r="250" spans="1:21" ht="20.100000000000001" customHeight="1">
      <c r="A250" s="278"/>
      <c r="B250" s="900"/>
      <c r="C250" s="900"/>
      <c r="D250" s="900"/>
      <c r="E250" s="900"/>
      <c r="F250" s="900"/>
      <c r="G250" s="900"/>
      <c r="H250" s="900"/>
      <c r="I250" s="900"/>
      <c r="J250" s="900"/>
      <c r="K250" s="900"/>
      <c r="L250" s="900"/>
      <c r="M250" s="900"/>
      <c r="N250" s="900"/>
      <c r="O250" s="900"/>
      <c r="P250" s="900"/>
      <c r="Q250" s="900"/>
      <c r="R250" s="900"/>
      <c r="S250" s="900"/>
      <c r="T250" s="900"/>
      <c r="U250" s="900"/>
    </row>
    <row r="251" spans="1:21" ht="20.100000000000001" customHeight="1">
      <c r="A251" s="278"/>
      <c r="B251" s="900"/>
      <c r="C251" s="900"/>
      <c r="D251" s="900"/>
      <c r="E251" s="900"/>
      <c r="F251" s="900"/>
      <c r="G251" s="900"/>
      <c r="H251" s="900"/>
      <c r="I251" s="900"/>
      <c r="J251" s="900"/>
      <c r="K251" s="900"/>
      <c r="L251" s="900"/>
      <c r="M251" s="900"/>
      <c r="N251" s="900"/>
      <c r="O251" s="900"/>
      <c r="P251" s="900"/>
      <c r="Q251" s="900"/>
      <c r="R251" s="900"/>
      <c r="S251" s="900"/>
      <c r="T251" s="900"/>
      <c r="U251" s="900"/>
    </row>
    <row r="252" spans="1:21" ht="20.100000000000001" customHeight="1">
      <c r="A252" s="278"/>
      <c r="B252" s="900"/>
      <c r="C252" s="900"/>
      <c r="D252" s="900"/>
      <c r="E252" s="900"/>
      <c r="F252" s="900"/>
      <c r="G252" s="900"/>
      <c r="H252" s="900"/>
      <c r="I252" s="900"/>
      <c r="J252" s="900"/>
      <c r="K252" s="900"/>
      <c r="L252" s="900"/>
      <c r="M252" s="900"/>
      <c r="N252" s="900"/>
      <c r="O252" s="900"/>
      <c r="P252" s="900"/>
      <c r="Q252" s="900"/>
      <c r="R252" s="900"/>
      <c r="S252" s="900"/>
      <c r="T252" s="900"/>
      <c r="U252" s="900"/>
    </row>
    <row r="253" spans="1:21" ht="20.100000000000001" customHeight="1">
      <c r="A253" s="278"/>
      <c r="B253" s="900"/>
      <c r="C253" s="900"/>
      <c r="D253" s="900"/>
      <c r="E253" s="900"/>
      <c r="F253" s="900"/>
      <c r="G253" s="900"/>
      <c r="H253" s="900"/>
      <c r="I253" s="900"/>
      <c r="J253" s="900"/>
      <c r="K253" s="900"/>
      <c r="L253" s="900"/>
      <c r="M253" s="900"/>
      <c r="N253" s="900"/>
      <c r="O253" s="900"/>
      <c r="P253" s="900"/>
      <c r="Q253" s="900"/>
      <c r="R253" s="900"/>
      <c r="S253" s="900"/>
      <c r="T253" s="900"/>
      <c r="U253" s="900"/>
    </row>
    <row r="254" spans="1:21" ht="20.100000000000001" customHeight="1">
      <c r="A254" s="278"/>
      <c r="B254" s="900"/>
      <c r="C254" s="900"/>
      <c r="D254" s="900"/>
      <c r="E254" s="900"/>
      <c r="F254" s="900"/>
      <c r="G254" s="900"/>
      <c r="H254" s="900"/>
      <c r="I254" s="900"/>
      <c r="J254" s="900"/>
      <c r="K254" s="900"/>
      <c r="L254" s="900"/>
      <c r="M254" s="900"/>
      <c r="N254" s="900"/>
      <c r="O254" s="900"/>
      <c r="P254" s="900"/>
      <c r="Q254" s="900"/>
      <c r="R254" s="900"/>
      <c r="S254" s="900"/>
      <c r="T254" s="900"/>
      <c r="U254" s="900"/>
    </row>
    <row r="255" spans="1:21" ht="20.100000000000001" customHeight="1">
      <c r="A255" s="278"/>
      <c r="B255" s="900"/>
      <c r="C255" s="900"/>
      <c r="D255" s="900"/>
      <c r="E255" s="900"/>
      <c r="F255" s="900"/>
      <c r="G255" s="900"/>
      <c r="H255" s="900"/>
      <c r="I255" s="900"/>
      <c r="J255" s="900"/>
      <c r="K255" s="900"/>
      <c r="L255" s="900"/>
      <c r="M255" s="900"/>
      <c r="N255" s="900"/>
      <c r="O255" s="900"/>
      <c r="P255" s="900"/>
      <c r="Q255" s="900"/>
      <c r="R255" s="900"/>
      <c r="S255" s="900"/>
      <c r="T255" s="900"/>
      <c r="U255" s="900"/>
    </row>
    <row r="256" spans="1:21" ht="20.100000000000001" customHeight="1">
      <c r="A256" s="278"/>
      <c r="B256" s="900"/>
      <c r="C256" s="900"/>
      <c r="D256" s="900"/>
      <c r="E256" s="900"/>
      <c r="F256" s="900"/>
      <c r="G256" s="900"/>
      <c r="H256" s="900"/>
      <c r="I256" s="900"/>
      <c r="J256" s="900"/>
      <c r="K256" s="900"/>
      <c r="L256" s="900"/>
      <c r="M256" s="900"/>
      <c r="N256" s="900"/>
      <c r="O256" s="900"/>
      <c r="P256" s="900"/>
      <c r="Q256" s="900"/>
      <c r="R256" s="900"/>
      <c r="S256" s="900"/>
      <c r="T256" s="900"/>
      <c r="U256" s="900"/>
    </row>
    <row r="257" spans="1:21" ht="20.100000000000001" customHeight="1">
      <c r="A257" s="278"/>
      <c r="B257" s="900"/>
      <c r="C257" s="900"/>
      <c r="D257" s="900"/>
      <c r="E257" s="900"/>
      <c r="F257" s="900"/>
      <c r="G257" s="900"/>
      <c r="H257" s="900"/>
      <c r="I257" s="900"/>
      <c r="J257" s="900"/>
      <c r="K257" s="900"/>
      <c r="L257" s="900"/>
      <c r="M257" s="900"/>
      <c r="N257" s="900"/>
      <c r="O257" s="900"/>
      <c r="P257" s="900"/>
      <c r="Q257" s="900"/>
      <c r="R257" s="900"/>
      <c r="S257" s="900"/>
      <c r="T257" s="900"/>
      <c r="U257" s="900"/>
    </row>
    <row r="258" spans="1:21" ht="20.100000000000001" customHeight="1">
      <c r="A258" s="278"/>
      <c r="B258" s="900"/>
      <c r="C258" s="900"/>
      <c r="D258" s="900"/>
      <c r="E258" s="900"/>
      <c r="F258" s="900"/>
      <c r="G258" s="900"/>
      <c r="H258" s="900"/>
      <c r="I258" s="900"/>
      <c r="J258" s="900"/>
      <c r="K258" s="900"/>
      <c r="L258" s="900"/>
      <c r="M258" s="900"/>
      <c r="N258" s="900"/>
      <c r="O258" s="900"/>
      <c r="P258" s="900"/>
      <c r="Q258" s="900"/>
      <c r="R258" s="900"/>
      <c r="S258" s="900"/>
      <c r="T258" s="900"/>
      <c r="U258" s="900"/>
    </row>
    <row r="259" spans="1:21" ht="20.100000000000001" customHeight="1">
      <c r="A259" s="278"/>
      <c r="B259" s="900"/>
      <c r="C259" s="900"/>
      <c r="D259" s="900"/>
      <c r="E259" s="900"/>
      <c r="F259" s="900"/>
      <c r="G259" s="900"/>
      <c r="H259" s="900"/>
      <c r="I259" s="900"/>
      <c r="J259" s="900"/>
      <c r="K259" s="900"/>
      <c r="L259" s="900"/>
      <c r="M259" s="900"/>
      <c r="N259" s="900"/>
      <c r="O259" s="900"/>
      <c r="P259" s="900"/>
      <c r="Q259" s="900"/>
      <c r="R259" s="900"/>
      <c r="S259" s="900"/>
      <c r="T259" s="900"/>
      <c r="U259" s="900"/>
    </row>
    <row r="260" spans="1:21" ht="20.100000000000001" customHeight="1">
      <c r="A260" s="278"/>
      <c r="B260" s="900"/>
      <c r="C260" s="900"/>
      <c r="D260" s="900"/>
      <c r="E260" s="900"/>
      <c r="F260" s="900"/>
      <c r="G260" s="900"/>
      <c r="H260" s="900"/>
      <c r="I260" s="900"/>
      <c r="J260" s="900"/>
      <c r="K260" s="900"/>
      <c r="L260" s="900"/>
      <c r="M260" s="900"/>
      <c r="N260" s="900"/>
      <c r="O260" s="900"/>
      <c r="P260" s="900"/>
      <c r="Q260" s="900"/>
      <c r="R260" s="900"/>
      <c r="S260" s="900"/>
      <c r="T260" s="900"/>
      <c r="U260" s="900"/>
    </row>
    <row r="261" spans="1:21" ht="20.100000000000001" customHeight="1">
      <c r="A261" s="278"/>
      <c r="B261" s="900"/>
      <c r="C261" s="900"/>
      <c r="D261" s="900"/>
      <c r="E261" s="900"/>
      <c r="F261" s="900"/>
      <c r="G261" s="900"/>
      <c r="H261" s="900"/>
      <c r="I261" s="900"/>
      <c r="J261" s="900"/>
      <c r="K261" s="900"/>
      <c r="L261" s="900"/>
      <c r="M261" s="900"/>
      <c r="N261" s="900"/>
      <c r="O261" s="900"/>
      <c r="P261" s="900"/>
      <c r="Q261" s="900"/>
      <c r="R261" s="900"/>
      <c r="S261" s="900"/>
      <c r="T261" s="900"/>
      <c r="U261" s="900"/>
    </row>
    <row r="262" spans="1:21" ht="20.100000000000001" customHeight="1">
      <c r="A262" s="278"/>
      <c r="B262" s="900"/>
      <c r="C262" s="900"/>
      <c r="D262" s="900"/>
      <c r="E262" s="900"/>
      <c r="F262" s="900"/>
      <c r="G262" s="900"/>
      <c r="H262" s="900"/>
      <c r="I262" s="900"/>
      <c r="J262" s="900"/>
      <c r="K262" s="900"/>
      <c r="L262" s="900"/>
      <c r="M262" s="900"/>
      <c r="N262" s="900"/>
      <c r="O262" s="900"/>
      <c r="P262" s="900"/>
      <c r="Q262" s="900"/>
      <c r="R262" s="900"/>
      <c r="S262" s="900"/>
      <c r="T262" s="900"/>
      <c r="U262" s="900"/>
    </row>
    <row r="263" spans="1:21" ht="20.100000000000001" customHeight="1">
      <c r="A263" s="278"/>
      <c r="B263" s="900"/>
      <c r="C263" s="900"/>
      <c r="D263" s="900"/>
      <c r="E263" s="900"/>
      <c r="F263" s="900"/>
      <c r="G263" s="900"/>
      <c r="H263" s="900"/>
      <c r="I263" s="900"/>
      <c r="J263" s="900"/>
      <c r="K263" s="900"/>
      <c r="L263" s="900"/>
      <c r="M263" s="900"/>
      <c r="N263" s="900"/>
      <c r="O263" s="900"/>
      <c r="P263" s="900"/>
      <c r="Q263" s="900"/>
      <c r="R263" s="900"/>
      <c r="S263" s="900"/>
      <c r="T263" s="900"/>
      <c r="U263" s="900"/>
    </row>
    <row r="264" spans="1:21" ht="20.100000000000001" customHeight="1">
      <c r="A264" s="278"/>
      <c r="B264" s="900"/>
      <c r="C264" s="900"/>
      <c r="D264" s="900"/>
      <c r="E264" s="900"/>
      <c r="F264" s="900"/>
      <c r="G264" s="900"/>
      <c r="H264" s="900"/>
      <c r="I264" s="900"/>
      <c r="J264" s="900"/>
      <c r="K264" s="900"/>
      <c r="L264" s="900"/>
      <c r="M264" s="900"/>
      <c r="N264" s="900"/>
      <c r="O264" s="900"/>
      <c r="P264" s="900"/>
      <c r="Q264" s="900"/>
      <c r="R264" s="900"/>
      <c r="S264" s="900"/>
      <c r="T264" s="900"/>
      <c r="U264" s="900"/>
    </row>
    <row r="265" spans="1:21" ht="20.100000000000001" customHeight="1">
      <c r="A265" s="278"/>
      <c r="B265" s="900"/>
      <c r="C265" s="900"/>
      <c r="D265" s="900"/>
      <c r="E265" s="900"/>
      <c r="F265" s="900"/>
      <c r="G265" s="900"/>
      <c r="H265" s="900"/>
      <c r="I265" s="900"/>
      <c r="J265" s="900"/>
      <c r="K265" s="900"/>
      <c r="L265" s="900"/>
      <c r="M265" s="900"/>
      <c r="N265" s="900"/>
      <c r="O265" s="900"/>
      <c r="P265" s="900"/>
      <c r="Q265" s="900"/>
      <c r="R265" s="900"/>
      <c r="S265" s="900"/>
      <c r="T265" s="900"/>
      <c r="U265" s="900"/>
    </row>
    <row r="266" spans="1:21" ht="20.100000000000001" customHeight="1">
      <c r="A266" s="278"/>
      <c r="B266" s="900"/>
      <c r="C266" s="900"/>
      <c r="D266" s="900"/>
      <c r="E266" s="900"/>
      <c r="F266" s="900"/>
      <c r="G266" s="900"/>
      <c r="H266" s="900"/>
      <c r="I266" s="900"/>
      <c r="J266" s="900"/>
      <c r="K266" s="900"/>
      <c r="L266" s="900"/>
      <c r="M266" s="900"/>
      <c r="N266" s="900"/>
      <c r="O266" s="900"/>
      <c r="P266" s="900"/>
      <c r="Q266" s="900"/>
      <c r="R266" s="900"/>
      <c r="S266" s="900"/>
      <c r="T266" s="900"/>
      <c r="U266" s="900"/>
    </row>
    <row r="267" spans="1:21" ht="20.100000000000001" customHeight="1">
      <c r="A267" s="278"/>
      <c r="B267" s="900"/>
      <c r="C267" s="900"/>
      <c r="D267" s="900"/>
      <c r="E267" s="900"/>
      <c r="F267" s="900"/>
      <c r="G267" s="900"/>
      <c r="H267" s="900"/>
      <c r="I267" s="900"/>
      <c r="J267" s="900"/>
      <c r="K267" s="900"/>
      <c r="L267" s="900"/>
      <c r="M267" s="900"/>
      <c r="N267" s="900"/>
      <c r="O267" s="900"/>
      <c r="P267" s="900"/>
      <c r="Q267" s="900"/>
      <c r="R267" s="900"/>
      <c r="S267" s="900"/>
      <c r="T267" s="900"/>
      <c r="U267" s="900"/>
    </row>
    <row r="268" spans="1:21" ht="20.100000000000001" customHeight="1">
      <c r="A268" s="278"/>
      <c r="B268" s="900"/>
      <c r="C268" s="900"/>
      <c r="D268" s="900"/>
      <c r="E268" s="900"/>
      <c r="F268" s="900"/>
      <c r="G268" s="900"/>
      <c r="H268" s="900"/>
      <c r="I268" s="900"/>
      <c r="J268" s="900"/>
      <c r="K268" s="900"/>
      <c r="L268" s="900"/>
      <c r="M268" s="900"/>
      <c r="N268" s="900"/>
      <c r="O268" s="900"/>
      <c r="P268" s="900"/>
      <c r="Q268" s="900"/>
      <c r="R268" s="900"/>
      <c r="S268" s="900"/>
      <c r="T268" s="900"/>
      <c r="U268" s="900"/>
    </row>
    <row r="269" spans="1:21" ht="20.100000000000001" customHeight="1">
      <c r="A269" s="278"/>
      <c r="B269" s="900"/>
      <c r="C269" s="900"/>
      <c r="D269" s="900"/>
      <c r="E269" s="900"/>
      <c r="F269" s="900"/>
      <c r="G269" s="900"/>
      <c r="H269" s="900"/>
      <c r="I269" s="900"/>
      <c r="J269" s="900"/>
      <c r="K269" s="900"/>
      <c r="L269" s="900"/>
      <c r="M269" s="900"/>
      <c r="N269" s="900"/>
      <c r="O269" s="900"/>
      <c r="P269" s="900"/>
      <c r="Q269" s="900"/>
      <c r="R269" s="900"/>
      <c r="S269" s="900"/>
      <c r="T269" s="900"/>
      <c r="U269" s="900"/>
    </row>
    <row r="270" spans="1:21" ht="20.100000000000001" customHeight="1">
      <c r="A270" s="278"/>
      <c r="B270" s="900"/>
      <c r="C270" s="900"/>
      <c r="D270" s="900"/>
      <c r="E270" s="900"/>
      <c r="F270" s="900"/>
      <c r="G270" s="900"/>
      <c r="H270" s="900"/>
      <c r="I270" s="900"/>
      <c r="J270" s="900"/>
      <c r="K270" s="900"/>
      <c r="L270" s="900"/>
      <c r="M270" s="900"/>
      <c r="N270" s="900"/>
      <c r="O270" s="900"/>
      <c r="P270" s="900"/>
      <c r="Q270" s="900"/>
      <c r="R270" s="900"/>
      <c r="S270" s="900"/>
      <c r="T270" s="900"/>
      <c r="U270" s="900"/>
    </row>
    <row r="271" spans="1:21" ht="20.100000000000001" customHeight="1">
      <c r="A271" s="278"/>
      <c r="B271" s="900"/>
      <c r="C271" s="900"/>
      <c r="D271" s="900"/>
      <c r="E271" s="900"/>
      <c r="F271" s="900"/>
      <c r="G271" s="900"/>
      <c r="H271" s="900"/>
      <c r="I271" s="900"/>
      <c r="J271" s="900"/>
      <c r="K271" s="900"/>
      <c r="L271" s="900"/>
      <c r="M271" s="900"/>
      <c r="N271" s="900"/>
      <c r="O271" s="900"/>
      <c r="P271" s="900"/>
      <c r="Q271" s="900"/>
      <c r="R271" s="900"/>
      <c r="S271" s="900"/>
      <c r="T271" s="900"/>
      <c r="U271" s="900"/>
    </row>
    <row r="272" spans="1:21" ht="20.100000000000001" customHeight="1">
      <c r="A272" s="278"/>
      <c r="B272" s="900"/>
      <c r="C272" s="900"/>
      <c r="D272" s="900"/>
      <c r="E272" s="900"/>
      <c r="F272" s="900"/>
      <c r="G272" s="900"/>
      <c r="H272" s="900"/>
      <c r="I272" s="900"/>
      <c r="J272" s="900"/>
      <c r="K272" s="900"/>
      <c r="L272" s="900"/>
      <c r="M272" s="900"/>
      <c r="N272" s="900"/>
      <c r="O272" s="900"/>
      <c r="P272" s="900"/>
      <c r="Q272" s="900"/>
      <c r="R272" s="900"/>
      <c r="S272" s="900"/>
      <c r="T272" s="900"/>
      <c r="U272" s="900"/>
    </row>
    <row r="273" spans="1:21" ht="20.100000000000001" customHeight="1">
      <c r="A273" s="278"/>
      <c r="B273" s="900"/>
      <c r="C273" s="900"/>
      <c r="D273" s="900"/>
      <c r="E273" s="900"/>
      <c r="F273" s="900"/>
      <c r="G273" s="900"/>
      <c r="H273" s="900"/>
      <c r="I273" s="900"/>
      <c r="J273" s="900"/>
      <c r="K273" s="900"/>
      <c r="L273" s="900"/>
      <c r="M273" s="900"/>
      <c r="N273" s="900"/>
      <c r="O273" s="900"/>
      <c r="P273" s="900"/>
      <c r="Q273" s="900"/>
      <c r="R273" s="900"/>
      <c r="S273" s="900"/>
      <c r="T273" s="900"/>
      <c r="U273" s="900"/>
    </row>
    <row r="274" spans="1:21" ht="20.100000000000001" customHeight="1">
      <c r="A274" s="278"/>
      <c r="B274" s="900"/>
      <c r="C274" s="900"/>
      <c r="D274" s="900"/>
      <c r="E274" s="900"/>
      <c r="F274" s="900"/>
      <c r="G274" s="900"/>
      <c r="H274" s="900"/>
      <c r="I274" s="900"/>
      <c r="J274" s="900"/>
      <c r="K274" s="900"/>
      <c r="L274" s="900"/>
      <c r="M274" s="900"/>
      <c r="N274" s="900"/>
      <c r="O274" s="900"/>
      <c r="P274" s="900"/>
      <c r="Q274" s="900"/>
      <c r="R274" s="900"/>
      <c r="S274" s="900"/>
      <c r="T274" s="900"/>
      <c r="U274" s="900"/>
    </row>
    <row r="275" spans="1:21" ht="20.100000000000001" customHeight="1">
      <c r="A275" s="278"/>
      <c r="B275" s="900"/>
      <c r="C275" s="900"/>
      <c r="D275" s="900"/>
      <c r="E275" s="900"/>
      <c r="F275" s="900"/>
      <c r="G275" s="900"/>
      <c r="H275" s="900"/>
      <c r="I275" s="900"/>
      <c r="J275" s="900"/>
      <c r="K275" s="900"/>
      <c r="L275" s="900"/>
      <c r="M275" s="900"/>
      <c r="N275" s="900"/>
      <c r="O275" s="900"/>
      <c r="P275" s="900"/>
      <c r="Q275" s="900"/>
      <c r="R275" s="900"/>
      <c r="S275" s="900"/>
      <c r="T275" s="900"/>
      <c r="U275" s="900"/>
    </row>
    <row r="276" spans="1:21" ht="20.100000000000001" customHeight="1">
      <c r="A276" s="278"/>
      <c r="B276" s="900"/>
      <c r="C276" s="900"/>
      <c r="D276" s="900"/>
      <c r="E276" s="900"/>
      <c r="F276" s="900"/>
      <c r="G276" s="900"/>
      <c r="H276" s="900"/>
      <c r="I276" s="900"/>
      <c r="J276" s="900"/>
      <c r="K276" s="900"/>
      <c r="L276" s="900"/>
      <c r="M276" s="900"/>
      <c r="N276" s="900"/>
      <c r="O276" s="900"/>
      <c r="P276" s="900"/>
      <c r="Q276" s="900"/>
      <c r="R276" s="900"/>
      <c r="S276" s="900"/>
      <c r="T276" s="900"/>
      <c r="U276" s="900"/>
    </row>
    <row r="277" spans="1:21" ht="20.100000000000001" customHeight="1">
      <c r="A277" s="278"/>
      <c r="B277" s="900"/>
      <c r="C277" s="900"/>
      <c r="D277" s="900"/>
      <c r="E277" s="900"/>
      <c r="F277" s="900"/>
      <c r="G277" s="900"/>
      <c r="H277" s="900"/>
      <c r="I277" s="900"/>
      <c r="J277" s="900"/>
      <c r="K277" s="900"/>
      <c r="L277" s="900"/>
      <c r="M277" s="900"/>
      <c r="N277" s="900"/>
      <c r="O277" s="900"/>
      <c r="P277" s="900"/>
      <c r="Q277" s="900"/>
      <c r="R277" s="900"/>
      <c r="S277" s="900"/>
      <c r="T277" s="900"/>
      <c r="U277" s="900"/>
    </row>
    <row r="278" spans="1:21" ht="20.100000000000001" customHeight="1">
      <c r="A278" s="278"/>
      <c r="B278" s="900"/>
      <c r="C278" s="900"/>
      <c r="D278" s="900"/>
      <c r="E278" s="900"/>
      <c r="F278" s="900"/>
      <c r="G278" s="900"/>
      <c r="H278" s="900"/>
      <c r="I278" s="900"/>
      <c r="J278" s="900"/>
      <c r="K278" s="900"/>
      <c r="L278" s="900"/>
      <c r="M278" s="900"/>
      <c r="N278" s="900"/>
      <c r="O278" s="900"/>
      <c r="P278" s="900"/>
      <c r="Q278" s="900"/>
      <c r="R278" s="900"/>
      <c r="S278" s="900"/>
      <c r="T278" s="900"/>
      <c r="U278" s="900"/>
    </row>
    <row r="279" spans="1:21" ht="20.100000000000001" customHeight="1">
      <c r="A279" s="278"/>
      <c r="B279" s="900"/>
      <c r="C279" s="900"/>
      <c r="D279" s="900"/>
      <c r="E279" s="900"/>
      <c r="F279" s="900"/>
      <c r="G279" s="900"/>
      <c r="H279" s="900"/>
      <c r="I279" s="900"/>
      <c r="J279" s="900"/>
      <c r="K279" s="900"/>
      <c r="L279" s="900"/>
      <c r="M279" s="900"/>
      <c r="N279" s="900"/>
      <c r="O279" s="900"/>
      <c r="P279" s="900"/>
      <c r="Q279" s="900"/>
      <c r="R279" s="900"/>
      <c r="S279" s="900"/>
      <c r="T279" s="900"/>
      <c r="U279" s="900"/>
    </row>
    <row r="280" spans="1:21" ht="20.100000000000001" customHeight="1">
      <c r="A280" s="278"/>
      <c r="B280" s="900"/>
      <c r="C280" s="900"/>
      <c r="D280" s="900"/>
      <c r="E280" s="900"/>
      <c r="F280" s="900"/>
      <c r="G280" s="900"/>
      <c r="H280" s="900"/>
      <c r="I280" s="900"/>
      <c r="J280" s="900"/>
      <c r="K280" s="900"/>
      <c r="L280" s="900"/>
      <c r="M280" s="900"/>
      <c r="N280" s="900"/>
      <c r="O280" s="900"/>
      <c r="P280" s="900"/>
      <c r="Q280" s="900"/>
      <c r="R280" s="900"/>
      <c r="S280" s="900"/>
      <c r="T280" s="900"/>
      <c r="U280" s="900"/>
    </row>
    <row r="281" spans="1:21" ht="20.100000000000001" customHeight="1">
      <c r="A281" s="278"/>
      <c r="B281" s="900"/>
      <c r="C281" s="900"/>
      <c r="D281" s="900"/>
      <c r="E281" s="900"/>
      <c r="F281" s="900"/>
      <c r="G281" s="900"/>
      <c r="H281" s="900"/>
      <c r="I281" s="900"/>
      <c r="J281" s="900"/>
      <c r="K281" s="900"/>
      <c r="L281" s="900"/>
      <c r="M281" s="900"/>
      <c r="N281" s="900"/>
      <c r="O281" s="900"/>
      <c r="P281" s="900"/>
      <c r="Q281" s="900"/>
      <c r="R281" s="900"/>
      <c r="S281" s="900"/>
      <c r="T281" s="900"/>
      <c r="U281" s="900"/>
    </row>
    <row r="282" spans="1:21" ht="20.100000000000001" customHeight="1">
      <c r="A282" s="278"/>
      <c r="B282" s="900"/>
      <c r="C282" s="900"/>
      <c r="D282" s="900"/>
      <c r="E282" s="900"/>
      <c r="F282" s="900"/>
      <c r="G282" s="900"/>
      <c r="H282" s="900"/>
      <c r="I282" s="900"/>
      <c r="J282" s="900"/>
      <c r="K282" s="900"/>
      <c r="L282" s="900"/>
      <c r="M282" s="900"/>
      <c r="N282" s="900"/>
      <c r="O282" s="900"/>
      <c r="P282" s="900"/>
      <c r="Q282" s="900"/>
      <c r="R282" s="900"/>
      <c r="S282" s="900"/>
      <c r="T282" s="900"/>
      <c r="U282" s="900"/>
    </row>
    <row r="283" spans="1:21" ht="20.100000000000001" customHeight="1">
      <c r="A283" s="278"/>
      <c r="B283" s="900"/>
      <c r="C283" s="900"/>
      <c r="D283" s="900"/>
      <c r="E283" s="900"/>
      <c r="F283" s="900"/>
      <c r="G283" s="900"/>
      <c r="H283" s="900"/>
      <c r="I283" s="900"/>
      <c r="J283" s="900"/>
      <c r="K283" s="900"/>
      <c r="L283" s="900"/>
      <c r="M283" s="900"/>
      <c r="N283" s="900"/>
      <c r="O283" s="900"/>
      <c r="P283" s="900"/>
      <c r="Q283" s="900"/>
      <c r="R283" s="900"/>
      <c r="S283" s="900"/>
      <c r="T283" s="900"/>
      <c r="U283" s="900"/>
    </row>
    <row r="284" spans="1:21" ht="20.100000000000001" customHeight="1">
      <c r="A284" s="278"/>
      <c r="B284" s="900"/>
      <c r="C284" s="900"/>
      <c r="D284" s="900"/>
      <c r="E284" s="900"/>
      <c r="F284" s="900"/>
      <c r="G284" s="900"/>
      <c r="H284" s="900"/>
      <c r="I284" s="900"/>
      <c r="J284" s="900"/>
      <c r="K284" s="900"/>
      <c r="L284" s="900"/>
      <c r="M284" s="900"/>
      <c r="N284" s="900"/>
      <c r="O284" s="900"/>
      <c r="P284" s="900"/>
      <c r="Q284" s="900"/>
      <c r="R284" s="900"/>
      <c r="S284" s="900"/>
      <c r="T284" s="900"/>
      <c r="U284" s="900"/>
    </row>
    <row r="285" spans="1:21" ht="20.100000000000001" customHeight="1">
      <c r="A285" s="278"/>
      <c r="B285" s="900"/>
      <c r="C285" s="900"/>
      <c r="D285" s="900"/>
      <c r="E285" s="900"/>
      <c r="F285" s="900"/>
      <c r="G285" s="900"/>
      <c r="H285" s="900"/>
      <c r="I285" s="900"/>
      <c r="J285" s="900"/>
      <c r="K285" s="900"/>
      <c r="L285" s="900"/>
      <c r="M285" s="900"/>
      <c r="N285" s="900"/>
      <c r="O285" s="900"/>
      <c r="P285" s="900"/>
      <c r="Q285" s="900"/>
      <c r="R285" s="900"/>
      <c r="S285" s="900"/>
      <c r="T285" s="900"/>
      <c r="U285" s="900"/>
    </row>
    <row r="286" spans="1:21" ht="20.100000000000001" customHeight="1">
      <c r="A286" s="278"/>
      <c r="B286" s="900"/>
      <c r="C286" s="900"/>
      <c r="D286" s="900"/>
      <c r="E286" s="900"/>
      <c r="F286" s="900"/>
      <c r="G286" s="900"/>
      <c r="H286" s="900"/>
      <c r="I286" s="900"/>
      <c r="J286" s="900"/>
      <c r="K286" s="900"/>
      <c r="L286" s="900"/>
      <c r="M286" s="900"/>
      <c r="N286" s="900"/>
      <c r="O286" s="900"/>
      <c r="P286" s="900"/>
      <c r="Q286" s="900"/>
      <c r="R286" s="900"/>
      <c r="S286" s="900"/>
      <c r="T286" s="900"/>
      <c r="U286" s="900"/>
    </row>
    <row r="287" spans="1:21" ht="20.100000000000001" customHeight="1">
      <c r="A287" s="278"/>
      <c r="B287" s="900"/>
      <c r="C287" s="900"/>
      <c r="D287" s="900"/>
      <c r="E287" s="900"/>
      <c r="F287" s="900"/>
      <c r="G287" s="900"/>
      <c r="H287" s="900"/>
      <c r="I287" s="900"/>
      <c r="J287" s="900"/>
      <c r="K287" s="900"/>
      <c r="L287" s="900"/>
      <c r="M287" s="900"/>
      <c r="N287" s="900"/>
      <c r="O287" s="900"/>
      <c r="P287" s="900"/>
      <c r="Q287" s="900"/>
      <c r="R287" s="900"/>
      <c r="S287" s="900"/>
      <c r="T287" s="900"/>
      <c r="U287" s="900"/>
    </row>
    <row r="288" spans="1:21" ht="20.100000000000001" customHeight="1">
      <c r="A288" s="278"/>
      <c r="B288" s="900"/>
      <c r="C288" s="900"/>
      <c r="D288" s="900"/>
      <c r="E288" s="900"/>
      <c r="F288" s="900"/>
      <c r="G288" s="900"/>
      <c r="H288" s="900"/>
      <c r="I288" s="900"/>
      <c r="J288" s="900"/>
      <c r="K288" s="900"/>
      <c r="L288" s="900"/>
      <c r="M288" s="900"/>
      <c r="N288" s="900"/>
      <c r="O288" s="900"/>
      <c r="P288" s="900"/>
      <c r="Q288" s="900"/>
      <c r="R288" s="900"/>
      <c r="S288" s="900"/>
      <c r="T288" s="900"/>
      <c r="U288" s="900"/>
    </row>
    <row r="289" spans="1:21" ht="20.100000000000001" customHeight="1">
      <c r="A289" s="278"/>
      <c r="B289" s="900"/>
      <c r="C289" s="900"/>
      <c r="D289" s="900"/>
      <c r="E289" s="900"/>
      <c r="F289" s="900"/>
      <c r="G289" s="900"/>
      <c r="H289" s="900"/>
      <c r="I289" s="900"/>
      <c r="J289" s="900"/>
      <c r="K289" s="900"/>
      <c r="L289" s="900"/>
      <c r="M289" s="900"/>
      <c r="N289" s="900"/>
      <c r="O289" s="900"/>
      <c r="P289" s="900"/>
      <c r="Q289" s="900"/>
      <c r="R289" s="900"/>
      <c r="S289" s="900"/>
      <c r="T289" s="900"/>
      <c r="U289" s="900"/>
    </row>
    <row r="290" spans="1:21" ht="20.100000000000001" customHeight="1">
      <c r="A290" s="278"/>
      <c r="B290" s="900"/>
      <c r="C290" s="900"/>
      <c r="D290" s="900"/>
      <c r="E290" s="900"/>
      <c r="F290" s="900"/>
      <c r="G290" s="900"/>
      <c r="H290" s="900"/>
      <c r="I290" s="900"/>
      <c r="J290" s="900"/>
      <c r="K290" s="900"/>
      <c r="L290" s="900"/>
      <c r="M290" s="900"/>
      <c r="N290" s="900"/>
      <c r="O290" s="900"/>
      <c r="P290" s="900"/>
      <c r="Q290" s="900"/>
      <c r="R290" s="900"/>
      <c r="S290" s="900"/>
      <c r="T290" s="900"/>
      <c r="U290" s="900"/>
    </row>
    <row r="291" spans="1:21" ht="20.100000000000001" customHeight="1">
      <c r="A291" s="278"/>
      <c r="B291" s="900"/>
      <c r="C291" s="900"/>
      <c r="D291" s="900"/>
      <c r="E291" s="900"/>
      <c r="F291" s="900"/>
      <c r="G291" s="900"/>
      <c r="H291" s="900"/>
      <c r="I291" s="900"/>
      <c r="J291" s="900"/>
      <c r="K291" s="900"/>
      <c r="L291" s="900"/>
      <c r="M291" s="900"/>
      <c r="N291" s="900"/>
      <c r="O291" s="900"/>
      <c r="P291" s="900"/>
      <c r="Q291" s="900"/>
      <c r="R291" s="900"/>
      <c r="S291" s="900"/>
      <c r="T291" s="900"/>
      <c r="U291" s="900"/>
    </row>
    <row r="292" spans="1:21" ht="20.100000000000001" customHeight="1">
      <c r="A292" s="278"/>
      <c r="B292" s="900"/>
      <c r="C292" s="900"/>
      <c r="D292" s="900"/>
      <c r="E292" s="900"/>
      <c r="F292" s="900"/>
      <c r="G292" s="900"/>
      <c r="H292" s="900"/>
      <c r="I292" s="900"/>
      <c r="J292" s="900"/>
      <c r="K292" s="900"/>
      <c r="L292" s="900"/>
      <c r="M292" s="900"/>
      <c r="N292" s="900"/>
      <c r="O292" s="900"/>
      <c r="P292" s="900"/>
      <c r="Q292" s="900"/>
      <c r="R292" s="900"/>
      <c r="S292" s="900"/>
      <c r="T292" s="900"/>
      <c r="U292" s="900"/>
    </row>
    <row r="293" spans="1:21" ht="20.100000000000001" customHeight="1">
      <c r="A293" s="278"/>
      <c r="B293" s="900"/>
      <c r="C293" s="900"/>
      <c r="D293" s="900"/>
      <c r="E293" s="900"/>
      <c r="F293" s="900"/>
      <c r="G293" s="900"/>
      <c r="H293" s="900"/>
      <c r="I293" s="900"/>
      <c r="J293" s="900"/>
      <c r="K293" s="900"/>
      <c r="L293" s="900"/>
      <c r="M293" s="900"/>
      <c r="N293" s="900"/>
      <c r="O293" s="900"/>
      <c r="P293" s="900"/>
      <c r="Q293" s="900"/>
      <c r="R293" s="900"/>
      <c r="S293" s="900"/>
      <c r="T293" s="900"/>
      <c r="U293" s="900"/>
    </row>
    <row r="294" spans="1:21" ht="20.100000000000001" customHeight="1">
      <c r="A294" s="278"/>
      <c r="B294" s="900"/>
      <c r="C294" s="900"/>
      <c r="D294" s="900"/>
      <c r="E294" s="900"/>
      <c r="F294" s="900"/>
      <c r="G294" s="900"/>
      <c r="H294" s="900"/>
      <c r="I294" s="900"/>
      <c r="J294" s="900"/>
      <c r="K294" s="900"/>
      <c r="L294" s="900"/>
      <c r="M294" s="900"/>
      <c r="N294" s="900"/>
      <c r="O294" s="900"/>
      <c r="P294" s="900"/>
      <c r="Q294" s="900"/>
      <c r="R294" s="900"/>
      <c r="S294" s="900"/>
      <c r="T294" s="900"/>
      <c r="U294" s="900"/>
    </row>
    <row r="295" spans="1:21" ht="20.100000000000001" customHeight="1">
      <c r="A295" s="278"/>
      <c r="B295" s="900"/>
      <c r="C295" s="900"/>
      <c r="D295" s="900"/>
      <c r="E295" s="900"/>
      <c r="F295" s="900"/>
      <c r="G295" s="900"/>
      <c r="H295" s="900"/>
      <c r="I295" s="900"/>
      <c r="J295" s="900"/>
      <c r="K295" s="900"/>
      <c r="L295" s="900"/>
      <c r="M295" s="900"/>
      <c r="N295" s="900"/>
      <c r="O295" s="900"/>
      <c r="P295" s="900"/>
      <c r="Q295" s="900"/>
      <c r="R295" s="900"/>
      <c r="S295" s="900"/>
      <c r="T295" s="900"/>
      <c r="U295" s="900"/>
    </row>
    <row r="296" spans="1:21" ht="20.100000000000001" customHeight="1">
      <c r="A296" s="278"/>
      <c r="B296" s="900"/>
      <c r="C296" s="900"/>
      <c r="D296" s="900"/>
      <c r="E296" s="900"/>
      <c r="F296" s="900"/>
      <c r="G296" s="900"/>
      <c r="H296" s="900"/>
      <c r="I296" s="900"/>
      <c r="J296" s="900"/>
      <c r="K296" s="900"/>
      <c r="L296" s="900"/>
      <c r="M296" s="900"/>
      <c r="N296" s="900"/>
      <c r="O296" s="900"/>
      <c r="P296" s="900"/>
      <c r="Q296" s="900"/>
      <c r="R296" s="900"/>
      <c r="S296" s="900"/>
      <c r="T296" s="900"/>
      <c r="U296" s="900"/>
    </row>
    <row r="297" spans="1:21" ht="20.100000000000001" customHeight="1">
      <c r="A297" s="278"/>
      <c r="B297" s="900"/>
      <c r="C297" s="900"/>
      <c r="D297" s="900"/>
      <c r="E297" s="900"/>
      <c r="F297" s="900"/>
      <c r="G297" s="900"/>
      <c r="H297" s="900"/>
      <c r="I297" s="900"/>
      <c r="J297" s="900"/>
      <c r="K297" s="900"/>
      <c r="L297" s="900"/>
      <c r="M297" s="900"/>
      <c r="N297" s="900"/>
      <c r="O297" s="900"/>
      <c r="P297" s="900"/>
      <c r="Q297" s="900"/>
      <c r="R297" s="900"/>
      <c r="S297" s="900"/>
      <c r="T297" s="900"/>
      <c r="U297" s="900"/>
    </row>
    <row r="298" spans="1:21" ht="20.100000000000001" customHeight="1">
      <c r="A298" s="278"/>
      <c r="B298" s="900"/>
      <c r="C298" s="900"/>
      <c r="D298" s="900"/>
      <c r="E298" s="900"/>
      <c r="F298" s="900"/>
      <c r="G298" s="900"/>
      <c r="H298" s="900"/>
      <c r="I298" s="900"/>
      <c r="J298" s="900"/>
      <c r="K298" s="900"/>
      <c r="L298" s="900"/>
      <c r="M298" s="900"/>
      <c r="N298" s="900"/>
      <c r="O298" s="900"/>
      <c r="P298" s="900"/>
      <c r="Q298" s="900"/>
      <c r="R298" s="900"/>
      <c r="S298" s="900"/>
      <c r="T298" s="900"/>
      <c r="U298" s="900"/>
    </row>
    <row r="299" spans="1:21" ht="20.100000000000001" customHeight="1">
      <c r="A299" s="278"/>
      <c r="B299" s="900"/>
      <c r="C299" s="900"/>
      <c r="D299" s="900"/>
      <c r="E299" s="900"/>
      <c r="F299" s="900"/>
      <c r="G299" s="900"/>
      <c r="H299" s="900"/>
      <c r="I299" s="900"/>
      <c r="J299" s="900"/>
      <c r="K299" s="900"/>
      <c r="L299" s="900"/>
      <c r="M299" s="900"/>
      <c r="N299" s="900"/>
      <c r="O299" s="900"/>
      <c r="P299" s="900"/>
      <c r="Q299" s="900"/>
      <c r="R299" s="900"/>
      <c r="S299" s="900"/>
      <c r="T299" s="900"/>
      <c r="U299" s="900"/>
    </row>
    <row r="300" spans="1:21" ht="20.100000000000001" customHeight="1">
      <c r="A300" s="278"/>
      <c r="B300" s="900"/>
      <c r="C300" s="900"/>
      <c r="D300" s="900"/>
      <c r="E300" s="900"/>
      <c r="F300" s="900"/>
      <c r="G300" s="900"/>
      <c r="H300" s="900"/>
      <c r="I300" s="900"/>
      <c r="J300" s="900"/>
      <c r="K300" s="900"/>
      <c r="L300" s="900"/>
      <c r="M300" s="900"/>
      <c r="N300" s="900"/>
      <c r="O300" s="900"/>
      <c r="P300" s="900"/>
      <c r="Q300" s="900"/>
      <c r="R300" s="900"/>
      <c r="S300" s="900"/>
      <c r="T300" s="900"/>
      <c r="U300" s="900"/>
    </row>
    <row r="301" spans="1:21" ht="20.100000000000001" customHeight="1">
      <c r="A301" s="278"/>
      <c r="B301" s="900"/>
      <c r="C301" s="900"/>
      <c r="D301" s="900"/>
      <c r="E301" s="900"/>
      <c r="F301" s="900"/>
      <c r="G301" s="900"/>
      <c r="H301" s="900"/>
      <c r="I301" s="900"/>
      <c r="J301" s="900"/>
      <c r="K301" s="900"/>
      <c r="L301" s="900"/>
      <c r="M301" s="900"/>
      <c r="N301" s="900"/>
      <c r="O301" s="900"/>
      <c r="P301" s="900"/>
      <c r="Q301" s="900"/>
      <c r="R301" s="900"/>
      <c r="S301" s="900"/>
      <c r="T301" s="900"/>
      <c r="U301" s="900"/>
    </row>
    <row r="302" spans="1:21" ht="20.100000000000001" customHeight="1">
      <c r="A302" s="278"/>
      <c r="B302" s="900"/>
      <c r="C302" s="900"/>
      <c r="D302" s="900"/>
      <c r="E302" s="900"/>
      <c r="F302" s="900"/>
      <c r="G302" s="900"/>
      <c r="H302" s="900"/>
      <c r="I302" s="900"/>
      <c r="J302" s="900"/>
      <c r="K302" s="900"/>
      <c r="L302" s="900"/>
      <c r="M302" s="900"/>
      <c r="N302" s="900"/>
      <c r="O302" s="900"/>
      <c r="P302" s="900"/>
      <c r="Q302" s="900"/>
      <c r="R302" s="900"/>
      <c r="S302" s="900"/>
      <c r="T302" s="900"/>
      <c r="U302" s="900"/>
    </row>
    <row r="303" spans="1:21" ht="20.100000000000001" customHeight="1">
      <c r="A303" s="278"/>
      <c r="B303" s="900"/>
      <c r="C303" s="900"/>
      <c r="D303" s="900"/>
      <c r="E303" s="900"/>
      <c r="F303" s="900"/>
      <c r="G303" s="900"/>
      <c r="H303" s="900"/>
      <c r="I303" s="900"/>
      <c r="J303" s="900"/>
      <c r="K303" s="900"/>
      <c r="L303" s="900"/>
      <c r="M303" s="900"/>
      <c r="N303" s="900"/>
      <c r="O303" s="900"/>
      <c r="P303" s="900"/>
      <c r="Q303" s="900"/>
      <c r="R303" s="900"/>
      <c r="S303" s="900"/>
      <c r="T303" s="900"/>
      <c r="U303" s="900"/>
    </row>
    <row r="304" spans="1:21" ht="20.100000000000001" customHeight="1">
      <c r="A304" s="278"/>
      <c r="B304" s="900"/>
      <c r="C304" s="900"/>
      <c r="D304" s="900"/>
      <c r="E304" s="900"/>
      <c r="F304" s="900"/>
      <c r="G304" s="900"/>
      <c r="H304" s="900"/>
      <c r="I304" s="900"/>
      <c r="J304" s="900"/>
      <c r="K304" s="900"/>
      <c r="L304" s="900"/>
      <c r="M304" s="900"/>
      <c r="N304" s="900"/>
      <c r="O304" s="900"/>
      <c r="P304" s="900"/>
      <c r="Q304" s="900"/>
      <c r="R304" s="900"/>
      <c r="S304" s="900"/>
      <c r="T304" s="900"/>
      <c r="U304" s="900"/>
    </row>
    <row r="305" spans="1:21" ht="20.100000000000001" customHeight="1">
      <c r="A305" s="278"/>
      <c r="B305" s="900"/>
      <c r="C305" s="900"/>
      <c r="D305" s="900"/>
      <c r="E305" s="900"/>
      <c r="F305" s="900"/>
      <c r="G305" s="900"/>
      <c r="H305" s="900"/>
      <c r="I305" s="900"/>
      <c r="J305" s="900"/>
      <c r="K305" s="900"/>
      <c r="L305" s="900"/>
      <c r="M305" s="900"/>
      <c r="N305" s="900"/>
      <c r="O305" s="900"/>
      <c r="P305" s="900"/>
      <c r="Q305" s="900"/>
      <c r="R305" s="900"/>
      <c r="S305" s="900"/>
      <c r="T305" s="900"/>
      <c r="U305" s="900"/>
    </row>
    <row r="306" spans="1:21" ht="20.100000000000001" customHeight="1">
      <c r="A306" s="278"/>
      <c r="B306" s="900"/>
      <c r="C306" s="900"/>
      <c r="D306" s="900"/>
      <c r="E306" s="900"/>
      <c r="F306" s="900"/>
      <c r="G306" s="900"/>
      <c r="H306" s="900"/>
      <c r="I306" s="900"/>
      <c r="J306" s="900"/>
      <c r="K306" s="900"/>
      <c r="L306" s="900"/>
      <c r="M306" s="900"/>
      <c r="N306" s="900"/>
      <c r="O306" s="900"/>
      <c r="P306" s="900"/>
      <c r="Q306" s="900"/>
      <c r="R306" s="900"/>
      <c r="S306" s="900"/>
      <c r="T306" s="900"/>
      <c r="U306" s="900"/>
    </row>
    <row r="307" spans="1:21" ht="20.100000000000001" customHeight="1">
      <c r="A307" s="278"/>
      <c r="B307" s="900"/>
      <c r="C307" s="900"/>
      <c r="D307" s="900"/>
      <c r="E307" s="900"/>
      <c r="F307" s="900"/>
      <c r="G307" s="900"/>
      <c r="H307" s="900"/>
      <c r="I307" s="900"/>
      <c r="J307" s="900"/>
      <c r="K307" s="900"/>
      <c r="L307" s="900"/>
      <c r="M307" s="900"/>
      <c r="N307" s="900"/>
      <c r="O307" s="900"/>
      <c r="P307" s="900"/>
      <c r="Q307" s="900"/>
      <c r="R307" s="900"/>
      <c r="S307" s="900"/>
      <c r="T307" s="900"/>
      <c r="U307" s="900"/>
    </row>
    <row r="308" spans="1:21" ht="20.100000000000001" customHeight="1">
      <c r="A308" s="278"/>
      <c r="B308" s="900"/>
      <c r="C308" s="900"/>
      <c r="D308" s="900"/>
      <c r="E308" s="900"/>
      <c r="F308" s="900"/>
      <c r="G308" s="900"/>
      <c r="H308" s="900"/>
      <c r="I308" s="900"/>
      <c r="J308" s="900"/>
      <c r="K308" s="900"/>
      <c r="L308" s="900"/>
      <c r="M308" s="900"/>
      <c r="N308" s="900"/>
      <c r="O308" s="900"/>
      <c r="P308" s="900"/>
      <c r="Q308" s="900"/>
      <c r="R308" s="900"/>
      <c r="S308" s="900"/>
      <c r="T308" s="900"/>
      <c r="U308" s="900"/>
    </row>
    <row r="309" spans="1:21" ht="20.100000000000001" customHeight="1">
      <c r="A309" s="278"/>
      <c r="B309" s="900"/>
      <c r="C309" s="900"/>
      <c r="D309" s="900"/>
      <c r="E309" s="900"/>
      <c r="F309" s="900"/>
      <c r="G309" s="900"/>
      <c r="H309" s="900"/>
      <c r="I309" s="900"/>
      <c r="J309" s="900"/>
      <c r="K309" s="900"/>
      <c r="L309" s="900"/>
      <c r="M309" s="900"/>
      <c r="N309" s="900"/>
      <c r="O309" s="900"/>
      <c r="P309" s="900"/>
      <c r="Q309" s="900"/>
      <c r="R309" s="900"/>
      <c r="S309" s="900"/>
      <c r="T309" s="900"/>
      <c r="U309" s="900"/>
    </row>
    <row r="310" spans="1:21" ht="20.100000000000001" customHeight="1">
      <c r="A310" s="278"/>
      <c r="B310" s="900"/>
      <c r="C310" s="900"/>
      <c r="D310" s="900"/>
      <c r="E310" s="900"/>
      <c r="F310" s="900"/>
      <c r="G310" s="900"/>
      <c r="H310" s="900"/>
      <c r="I310" s="900"/>
      <c r="J310" s="900"/>
      <c r="K310" s="900"/>
      <c r="L310" s="900"/>
      <c r="M310" s="900"/>
      <c r="N310" s="900"/>
      <c r="O310" s="900"/>
      <c r="P310" s="900"/>
      <c r="Q310" s="900"/>
      <c r="R310" s="900"/>
      <c r="S310" s="900"/>
      <c r="T310" s="900"/>
      <c r="U310" s="900"/>
    </row>
    <row r="311" spans="1:21" ht="20.100000000000001" customHeight="1">
      <c r="A311" s="278"/>
      <c r="B311" s="900"/>
      <c r="C311" s="900"/>
      <c r="D311" s="900"/>
      <c r="E311" s="900"/>
      <c r="F311" s="900"/>
      <c r="G311" s="900"/>
      <c r="H311" s="900"/>
      <c r="I311" s="900"/>
      <c r="J311" s="900"/>
      <c r="K311" s="900"/>
      <c r="L311" s="900"/>
      <c r="M311" s="900"/>
      <c r="N311" s="900"/>
      <c r="O311" s="900"/>
      <c r="P311" s="900"/>
      <c r="Q311" s="900"/>
      <c r="R311" s="900"/>
      <c r="S311" s="900"/>
      <c r="T311" s="900"/>
      <c r="U311" s="900"/>
    </row>
    <row r="312" spans="1:21" ht="20.100000000000001" customHeight="1">
      <c r="A312" s="278"/>
      <c r="B312" s="900"/>
      <c r="C312" s="900"/>
      <c r="D312" s="900"/>
      <c r="E312" s="900"/>
      <c r="F312" s="900"/>
      <c r="G312" s="900"/>
      <c r="H312" s="900"/>
      <c r="I312" s="900"/>
      <c r="J312" s="900"/>
      <c r="K312" s="900"/>
      <c r="L312" s="900"/>
      <c r="M312" s="900"/>
      <c r="N312" s="900"/>
      <c r="O312" s="900"/>
      <c r="P312" s="900"/>
      <c r="Q312" s="900"/>
      <c r="R312" s="900"/>
      <c r="S312" s="900"/>
      <c r="T312" s="900"/>
      <c r="U312" s="900"/>
    </row>
    <row r="313" spans="1:21" ht="20.100000000000001" customHeight="1">
      <c r="A313" s="278"/>
      <c r="B313" s="900"/>
      <c r="C313" s="900"/>
      <c r="D313" s="900"/>
      <c r="E313" s="900"/>
      <c r="F313" s="900"/>
      <c r="G313" s="900"/>
      <c r="H313" s="900"/>
      <c r="I313" s="900"/>
      <c r="J313" s="900"/>
      <c r="K313" s="900"/>
      <c r="L313" s="900"/>
      <c r="M313" s="900"/>
      <c r="N313" s="900"/>
      <c r="O313" s="900"/>
      <c r="P313" s="900"/>
      <c r="Q313" s="900"/>
      <c r="R313" s="900"/>
      <c r="S313" s="900"/>
      <c r="T313" s="900"/>
      <c r="U313" s="900"/>
    </row>
    <row r="314" spans="1:21" ht="20.100000000000001" customHeight="1">
      <c r="A314" s="278"/>
      <c r="B314" s="900"/>
      <c r="C314" s="900"/>
      <c r="D314" s="900"/>
      <c r="E314" s="900"/>
      <c r="F314" s="900"/>
      <c r="G314" s="900"/>
      <c r="H314" s="900"/>
      <c r="I314" s="900"/>
      <c r="J314" s="900"/>
      <c r="K314" s="900"/>
      <c r="L314" s="900"/>
      <c r="M314" s="900"/>
      <c r="N314" s="900"/>
      <c r="O314" s="900"/>
      <c r="P314" s="900"/>
      <c r="Q314" s="900"/>
      <c r="R314" s="900"/>
      <c r="S314" s="900"/>
      <c r="T314" s="900"/>
      <c r="U314" s="900"/>
    </row>
    <row r="315" spans="1:21" ht="20.100000000000001" customHeight="1">
      <c r="A315" s="278"/>
      <c r="B315" s="900"/>
      <c r="C315" s="900"/>
      <c r="D315" s="900"/>
      <c r="E315" s="900"/>
      <c r="F315" s="900"/>
      <c r="G315" s="900"/>
      <c r="H315" s="900"/>
      <c r="I315" s="900"/>
      <c r="J315" s="900"/>
      <c r="K315" s="900"/>
      <c r="L315" s="900"/>
      <c r="M315" s="900"/>
      <c r="N315" s="900"/>
      <c r="O315" s="900"/>
      <c r="P315" s="900"/>
      <c r="Q315" s="900"/>
      <c r="R315" s="900"/>
      <c r="S315" s="900"/>
      <c r="T315" s="900"/>
      <c r="U315" s="900"/>
    </row>
    <row r="316" spans="1:21" ht="20.100000000000001" customHeight="1">
      <c r="A316" s="278"/>
      <c r="B316" s="900"/>
      <c r="C316" s="900"/>
      <c r="D316" s="900"/>
      <c r="E316" s="900"/>
      <c r="F316" s="900"/>
      <c r="G316" s="900"/>
      <c r="H316" s="900"/>
      <c r="I316" s="900"/>
      <c r="J316" s="900"/>
      <c r="K316" s="900"/>
      <c r="L316" s="900"/>
      <c r="M316" s="900"/>
      <c r="N316" s="900"/>
      <c r="O316" s="900"/>
      <c r="P316" s="900"/>
      <c r="Q316" s="900"/>
      <c r="R316" s="900"/>
      <c r="S316" s="900"/>
      <c r="T316" s="900"/>
      <c r="U316" s="900"/>
    </row>
    <row r="317" spans="1:21" ht="20.100000000000001" customHeight="1">
      <c r="A317" s="278"/>
      <c r="B317" s="900"/>
      <c r="C317" s="900"/>
      <c r="D317" s="900"/>
      <c r="E317" s="900"/>
      <c r="F317" s="900"/>
      <c r="G317" s="900"/>
      <c r="H317" s="900"/>
      <c r="I317" s="900"/>
      <c r="J317" s="900"/>
      <c r="K317" s="900"/>
      <c r="L317" s="900"/>
      <c r="M317" s="900"/>
      <c r="N317" s="900"/>
      <c r="O317" s="900"/>
      <c r="P317" s="900"/>
      <c r="Q317" s="900"/>
      <c r="R317" s="900"/>
      <c r="S317" s="900"/>
      <c r="T317" s="900"/>
      <c r="U317" s="900"/>
    </row>
    <row r="318" spans="1:21" ht="20.100000000000001" customHeight="1">
      <c r="A318" s="278"/>
      <c r="B318" s="900"/>
      <c r="C318" s="900"/>
      <c r="D318" s="900"/>
      <c r="E318" s="900"/>
      <c r="F318" s="900"/>
      <c r="G318" s="900"/>
      <c r="H318" s="900"/>
      <c r="I318" s="900"/>
      <c r="J318" s="900"/>
      <c r="K318" s="900"/>
      <c r="L318" s="900"/>
      <c r="M318" s="900"/>
      <c r="N318" s="900"/>
      <c r="O318" s="900"/>
      <c r="P318" s="900"/>
      <c r="Q318" s="900"/>
      <c r="R318" s="900"/>
      <c r="S318" s="900"/>
      <c r="T318" s="900"/>
      <c r="U318" s="900"/>
    </row>
    <row r="319" spans="1:21" ht="20.100000000000001" customHeight="1">
      <c r="A319" s="278"/>
      <c r="B319" s="900"/>
      <c r="C319" s="900"/>
      <c r="D319" s="900"/>
      <c r="E319" s="900"/>
      <c r="F319" s="900"/>
      <c r="G319" s="900"/>
      <c r="H319" s="900"/>
      <c r="I319" s="900"/>
      <c r="J319" s="900"/>
      <c r="K319" s="900"/>
      <c r="L319" s="900"/>
      <c r="M319" s="900"/>
      <c r="N319" s="900"/>
      <c r="O319" s="900"/>
      <c r="P319" s="900"/>
      <c r="Q319" s="900"/>
      <c r="R319" s="900"/>
      <c r="S319" s="900"/>
      <c r="T319" s="900"/>
      <c r="U319" s="900"/>
    </row>
    <row r="320" spans="1:21" ht="20.100000000000001" customHeight="1">
      <c r="A320" s="278"/>
      <c r="B320" s="900"/>
      <c r="C320" s="900"/>
      <c r="D320" s="900"/>
      <c r="E320" s="900"/>
      <c r="F320" s="900"/>
      <c r="G320" s="900"/>
      <c r="H320" s="900"/>
      <c r="I320" s="900"/>
      <c r="J320" s="900"/>
      <c r="K320" s="900"/>
      <c r="L320" s="900"/>
      <c r="M320" s="900"/>
      <c r="N320" s="900"/>
      <c r="O320" s="900"/>
      <c r="P320" s="900"/>
      <c r="Q320" s="900"/>
      <c r="R320" s="900"/>
      <c r="S320" s="900"/>
      <c r="T320" s="900"/>
      <c r="U320" s="900"/>
    </row>
    <row r="321" spans="1:21" ht="20.100000000000001" customHeight="1">
      <c r="A321" s="278"/>
      <c r="B321" s="900"/>
      <c r="C321" s="900"/>
      <c r="D321" s="900"/>
      <c r="E321" s="900"/>
      <c r="F321" s="900"/>
      <c r="G321" s="900"/>
      <c r="H321" s="900"/>
      <c r="I321" s="900"/>
      <c r="J321" s="900"/>
      <c r="K321" s="900"/>
      <c r="L321" s="900"/>
      <c r="M321" s="900"/>
      <c r="N321" s="900"/>
      <c r="O321" s="900"/>
      <c r="P321" s="900"/>
      <c r="Q321" s="900"/>
      <c r="R321" s="900"/>
      <c r="S321" s="900"/>
      <c r="T321" s="900"/>
      <c r="U321" s="900"/>
    </row>
    <row r="322" spans="1:21" ht="20.100000000000001" customHeight="1">
      <c r="A322" s="278"/>
      <c r="B322" s="900"/>
      <c r="C322" s="900"/>
      <c r="D322" s="900"/>
      <c r="E322" s="900"/>
      <c r="F322" s="900"/>
      <c r="G322" s="900"/>
      <c r="H322" s="900"/>
      <c r="I322" s="900"/>
      <c r="J322" s="900"/>
      <c r="K322" s="900"/>
      <c r="L322" s="900"/>
      <c r="M322" s="900"/>
      <c r="N322" s="900"/>
      <c r="O322" s="900"/>
      <c r="P322" s="900"/>
      <c r="Q322" s="900"/>
      <c r="R322" s="900"/>
      <c r="S322" s="900"/>
      <c r="T322" s="900"/>
      <c r="U322" s="900"/>
    </row>
    <row r="323" spans="1:21" ht="20.100000000000001" customHeight="1">
      <c r="A323" s="278"/>
      <c r="B323" s="900"/>
      <c r="C323" s="900"/>
      <c r="D323" s="900"/>
      <c r="E323" s="900"/>
      <c r="F323" s="900"/>
      <c r="G323" s="900"/>
      <c r="H323" s="900"/>
      <c r="I323" s="900"/>
      <c r="J323" s="900"/>
      <c r="K323" s="900"/>
      <c r="L323" s="900"/>
      <c r="M323" s="900"/>
      <c r="N323" s="900"/>
      <c r="O323" s="900"/>
      <c r="P323" s="900"/>
      <c r="Q323" s="900"/>
      <c r="R323" s="900"/>
      <c r="S323" s="900"/>
      <c r="T323" s="900"/>
      <c r="U323" s="900"/>
    </row>
    <row r="324" spans="1:21" ht="20.100000000000001" customHeight="1">
      <c r="A324" s="278"/>
      <c r="B324" s="900"/>
      <c r="C324" s="900"/>
      <c r="D324" s="900"/>
      <c r="E324" s="900"/>
      <c r="F324" s="900"/>
      <c r="G324" s="900"/>
      <c r="H324" s="900"/>
      <c r="I324" s="900"/>
      <c r="J324" s="900"/>
      <c r="K324" s="900"/>
      <c r="L324" s="900"/>
      <c r="M324" s="900"/>
      <c r="N324" s="900"/>
      <c r="O324" s="900"/>
      <c r="P324" s="900"/>
      <c r="Q324" s="900"/>
      <c r="R324" s="900"/>
      <c r="S324" s="900"/>
      <c r="T324" s="900"/>
      <c r="U324" s="900"/>
    </row>
    <row r="325" spans="1:21" ht="20.100000000000001" customHeight="1">
      <c r="A325" s="278"/>
      <c r="B325" s="900"/>
      <c r="C325" s="900"/>
      <c r="D325" s="900"/>
      <c r="E325" s="900"/>
      <c r="F325" s="900"/>
      <c r="G325" s="900"/>
      <c r="H325" s="900"/>
      <c r="I325" s="900"/>
      <c r="J325" s="900"/>
      <c r="K325" s="900"/>
      <c r="L325" s="900"/>
      <c r="M325" s="900"/>
      <c r="N325" s="900"/>
      <c r="O325" s="900"/>
      <c r="P325" s="900"/>
      <c r="Q325" s="900"/>
      <c r="R325" s="900"/>
      <c r="S325" s="900"/>
      <c r="T325" s="900"/>
      <c r="U325" s="900"/>
    </row>
    <row r="326" spans="1:21" ht="20.100000000000001" customHeight="1">
      <c r="A326" s="278"/>
      <c r="B326" s="900"/>
      <c r="C326" s="900"/>
      <c r="D326" s="900"/>
      <c r="E326" s="900"/>
      <c r="F326" s="900"/>
      <c r="G326" s="900"/>
      <c r="H326" s="900"/>
      <c r="I326" s="900"/>
      <c r="J326" s="900"/>
      <c r="K326" s="900"/>
      <c r="L326" s="900"/>
      <c r="M326" s="900"/>
      <c r="N326" s="900"/>
      <c r="O326" s="900"/>
      <c r="P326" s="900"/>
      <c r="Q326" s="900"/>
      <c r="R326" s="900"/>
      <c r="S326" s="900"/>
      <c r="T326" s="900"/>
      <c r="U326" s="900"/>
    </row>
    <row r="327" spans="1:21" ht="20.100000000000001" customHeight="1">
      <c r="A327" s="278"/>
      <c r="B327" s="900"/>
      <c r="C327" s="900"/>
      <c r="D327" s="900"/>
      <c r="E327" s="900"/>
      <c r="F327" s="900"/>
      <c r="G327" s="900"/>
      <c r="H327" s="900"/>
      <c r="I327" s="900"/>
      <c r="J327" s="900"/>
      <c r="K327" s="900"/>
      <c r="L327" s="900"/>
      <c r="M327" s="900"/>
      <c r="N327" s="900"/>
      <c r="O327" s="900"/>
      <c r="P327" s="900"/>
      <c r="Q327" s="900"/>
      <c r="R327" s="900"/>
      <c r="S327" s="900"/>
      <c r="T327" s="900"/>
      <c r="U327" s="900"/>
    </row>
    <row r="328" spans="1:21" ht="20.100000000000001" customHeight="1">
      <c r="A328" s="278"/>
      <c r="B328" s="900"/>
      <c r="C328" s="900"/>
      <c r="D328" s="900"/>
      <c r="E328" s="900"/>
      <c r="F328" s="900"/>
      <c r="G328" s="900"/>
      <c r="H328" s="900"/>
      <c r="I328" s="900"/>
      <c r="J328" s="900"/>
      <c r="K328" s="900"/>
      <c r="L328" s="900"/>
      <c r="M328" s="900"/>
      <c r="N328" s="900"/>
      <c r="O328" s="900"/>
      <c r="P328" s="900"/>
      <c r="Q328" s="900"/>
      <c r="R328" s="900"/>
      <c r="S328" s="900"/>
      <c r="T328" s="900"/>
      <c r="U328" s="900"/>
    </row>
    <row r="329" spans="1:21" ht="20.100000000000001" customHeight="1">
      <c r="A329" s="278"/>
      <c r="B329" s="900"/>
      <c r="C329" s="900"/>
      <c r="D329" s="900"/>
      <c r="E329" s="900"/>
      <c r="F329" s="900"/>
      <c r="G329" s="900"/>
      <c r="H329" s="900"/>
      <c r="I329" s="900"/>
      <c r="J329" s="900"/>
      <c r="K329" s="900"/>
      <c r="L329" s="900"/>
      <c r="M329" s="900"/>
      <c r="N329" s="900"/>
      <c r="O329" s="900"/>
      <c r="P329" s="900"/>
      <c r="Q329" s="900"/>
      <c r="R329" s="900"/>
      <c r="S329" s="900"/>
      <c r="T329" s="900"/>
      <c r="U329" s="900"/>
    </row>
    <row r="330" spans="1:21" ht="20.100000000000001" customHeight="1">
      <c r="A330" s="278"/>
      <c r="B330" s="900"/>
      <c r="C330" s="900"/>
      <c r="D330" s="900"/>
      <c r="E330" s="900"/>
      <c r="F330" s="900"/>
      <c r="G330" s="900"/>
      <c r="H330" s="900"/>
      <c r="I330" s="900"/>
      <c r="J330" s="900"/>
      <c r="K330" s="900"/>
      <c r="L330" s="900"/>
      <c r="M330" s="900"/>
      <c r="N330" s="900"/>
      <c r="O330" s="900"/>
      <c r="P330" s="900"/>
      <c r="Q330" s="900"/>
      <c r="R330" s="900"/>
      <c r="S330" s="900"/>
      <c r="T330" s="900"/>
      <c r="U330" s="900"/>
    </row>
    <row r="331" spans="1:21" ht="20.100000000000001" customHeight="1">
      <c r="A331" s="278"/>
      <c r="B331" s="900"/>
      <c r="C331" s="900"/>
      <c r="D331" s="900"/>
      <c r="E331" s="900"/>
      <c r="F331" s="900"/>
      <c r="G331" s="900"/>
      <c r="H331" s="900"/>
      <c r="I331" s="900"/>
      <c r="J331" s="900"/>
      <c r="K331" s="900"/>
      <c r="L331" s="900"/>
      <c r="M331" s="900"/>
      <c r="N331" s="900"/>
      <c r="O331" s="900"/>
      <c r="P331" s="900"/>
      <c r="Q331" s="900"/>
      <c r="R331" s="900"/>
      <c r="S331" s="900"/>
      <c r="T331" s="900"/>
      <c r="U331" s="900"/>
    </row>
    <row r="332" spans="1:21" ht="20.100000000000001" customHeight="1">
      <c r="A332" s="278"/>
      <c r="B332" s="900"/>
      <c r="C332" s="900"/>
      <c r="D332" s="900"/>
      <c r="E332" s="900"/>
      <c r="F332" s="900"/>
      <c r="G332" s="900"/>
      <c r="H332" s="900"/>
      <c r="I332" s="900"/>
      <c r="J332" s="900"/>
      <c r="K332" s="900"/>
      <c r="L332" s="900"/>
      <c r="M332" s="900"/>
      <c r="N332" s="900"/>
      <c r="O332" s="900"/>
      <c r="P332" s="900"/>
      <c r="Q332" s="900"/>
      <c r="R332" s="900"/>
      <c r="S332" s="900"/>
      <c r="T332" s="900"/>
      <c r="U332" s="900"/>
    </row>
    <row r="333" spans="1:21" ht="20.100000000000001" customHeight="1">
      <c r="A333" s="278"/>
      <c r="B333" s="900"/>
      <c r="C333" s="900"/>
      <c r="D333" s="900"/>
      <c r="E333" s="900"/>
      <c r="F333" s="900"/>
      <c r="G333" s="900"/>
      <c r="H333" s="900"/>
      <c r="I333" s="900"/>
      <c r="J333" s="900"/>
      <c r="K333" s="900"/>
      <c r="L333" s="900"/>
      <c r="M333" s="900"/>
      <c r="N333" s="900"/>
      <c r="O333" s="900"/>
      <c r="P333" s="900"/>
      <c r="Q333" s="900"/>
      <c r="R333" s="900"/>
      <c r="S333" s="900"/>
      <c r="T333" s="900"/>
      <c r="U333" s="900"/>
    </row>
    <row r="334" spans="1:21" ht="20.100000000000001" customHeight="1">
      <c r="A334" s="278"/>
      <c r="B334" s="900"/>
      <c r="C334" s="900"/>
      <c r="D334" s="900"/>
      <c r="E334" s="900"/>
      <c r="F334" s="900"/>
      <c r="G334" s="900"/>
      <c r="H334" s="900"/>
      <c r="I334" s="900"/>
      <c r="J334" s="900"/>
      <c r="K334" s="900"/>
      <c r="L334" s="900"/>
      <c r="M334" s="900"/>
      <c r="N334" s="900"/>
      <c r="O334" s="900"/>
      <c r="P334" s="900"/>
      <c r="Q334" s="900"/>
      <c r="R334" s="900"/>
      <c r="S334" s="900"/>
      <c r="T334" s="900"/>
      <c r="U334" s="900"/>
    </row>
    <row r="335" spans="1:21" ht="20.100000000000001" customHeight="1">
      <c r="A335" s="278"/>
      <c r="B335" s="900"/>
      <c r="C335" s="900"/>
      <c r="D335" s="900"/>
      <c r="E335" s="900"/>
      <c r="F335" s="900"/>
      <c r="G335" s="900"/>
      <c r="H335" s="900"/>
      <c r="I335" s="900"/>
      <c r="J335" s="900"/>
      <c r="K335" s="900"/>
      <c r="L335" s="900"/>
      <c r="M335" s="900"/>
      <c r="N335" s="900"/>
      <c r="O335" s="900"/>
      <c r="P335" s="900"/>
      <c r="Q335" s="900"/>
      <c r="R335" s="900"/>
      <c r="S335" s="900"/>
      <c r="T335" s="900"/>
      <c r="U335" s="900"/>
    </row>
    <row r="336" spans="1:21" ht="20.100000000000001" customHeight="1">
      <c r="A336" s="278"/>
      <c r="B336" s="900"/>
      <c r="C336" s="900"/>
      <c r="D336" s="900"/>
      <c r="E336" s="900"/>
      <c r="F336" s="900"/>
      <c r="G336" s="900"/>
      <c r="H336" s="900"/>
      <c r="I336" s="900"/>
      <c r="J336" s="900"/>
      <c r="K336" s="900"/>
      <c r="L336" s="900"/>
      <c r="M336" s="900"/>
      <c r="N336" s="900"/>
      <c r="O336" s="900"/>
      <c r="P336" s="900"/>
      <c r="Q336" s="900"/>
      <c r="R336" s="900"/>
      <c r="S336" s="900"/>
      <c r="T336" s="900"/>
      <c r="U336" s="900"/>
    </row>
    <row r="337" spans="1:21" ht="20.100000000000001" customHeight="1">
      <c r="A337" s="278"/>
      <c r="B337" s="900"/>
      <c r="C337" s="900"/>
      <c r="D337" s="900"/>
      <c r="E337" s="900"/>
      <c r="F337" s="900"/>
      <c r="G337" s="900"/>
      <c r="H337" s="900"/>
      <c r="I337" s="900"/>
      <c r="J337" s="900"/>
      <c r="K337" s="900"/>
      <c r="L337" s="900"/>
      <c r="M337" s="900"/>
      <c r="N337" s="900"/>
      <c r="O337" s="900"/>
      <c r="P337" s="900"/>
      <c r="Q337" s="900"/>
      <c r="R337" s="900"/>
      <c r="S337" s="900"/>
      <c r="T337" s="900"/>
      <c r="U337" s="900"/>
    </row>
    <row r="338" spans="1:21" ht="20.100000000000001" customHeight="1">
      <c r="A338" s="278"/>
      <c r="B338" s="900"/>
      <c r="C338" s="900"/>
      <c r="D338" s="900"/>
      <c r="E338" s="900"/>
      <c r="F338" s="900"/>
      <c r="G338" s="900"/>
      <c r="H338" s="900"/>
      <c r="I338" s="900"/>
      <c r="J338" s="900"/>
      <c r="K338" s="900"/>
      <c r="L338" s="900"/>
      <c r="M338" s="900"/>
      <c r="N338" s="900"/>
      <c r="O338" s="900"/>
      <c r="P338" s="900"/>
      <c r="Q338" s="900"/>
      <c r="R338" s="900"/>
      <c r="S338" s="900"/>
      <c r="T338" s="900"/>
      <c r="U338" s="900"/>
    </row>
    <row r="339" spans="1:21" ht="20.100000000000001" customHeight="1">
      <c r="A339" s="278"/>
      <c r="B339" s="900"/>
      <c r="C339" s="900"/>
      <c r="D339" s="900"/>
      <c r="E339" s="900"/>
      <c r="F339" s="900"/>
      <c r="G339" s="900"/>
      <c r="H339" s="900"/>
      <c r="I339" s="900"/>
      <c r="J339" s="900"/>
      <c r="K339" s="900"/>
      <c r="L339" s="900"/>
      <c r="M339" s="900"/>
      <c r="N339" s="900"/>
      <c r="O339" s="900"/>
      <c r="P339" s="900"/>
      <c r="Q339" s="900"/>
      <c r="R339" s="900"/>
      <c r="S339" s="900"/>
      <c r="T339" s="900"/>
      <c r="U339" s="900"/>
    </row>
    <row r="340" spans="1:21" ht="20.100000000000001" customHeight="1">
      <c r="A340" s="278"/>
      <c r="B340" s="900"/>
      <c r="C340" s="900"/>
      <c r="D340" s="900"/>
      <c r="E340" s="900"/>
      <c r="F340" s="900"/>
      <c r="G340" s="900"/>
      <c r="H340" s="900"/>
      <c r="I340" s="900"/>
      <c r="J340" s="900"/>
      <c r="K340" s="900"/>
      <c r="L340" s="900"/>
      <c r="M340" s="900"/>
      <c r="N340" s="900"/>
      <c r="O340" s="900"/>
      <c r="P340" s="900"/>
      <c r="Q340" s="900"/>
      <c r="R340" s="900"/>
      <c r="S340" s="900"/>
      <c r="T340" s="900"/>
      <c r="U340" s="900"/>
    </row>
    <row r="341" spans="1:21" ht="20.100000000000001" customHeight="1">
      <c r="A341" s="278"/>
      <c r="B341" s="900"/>
      <c r="C341" s="900"/>
      <c r="D341" s="900"/>
      <c r="E341" s="900"/>
      <c r="F341" s="900"/>
      <c r="G341" s="900"/>
      <c r="H341" s="900"/>
      <c r="I341" s="900"/>
      <c r="J341" s="900"/>
      <c r="K341" s="900"/>
      <c r="L341" s="900"/>
      <c r="M341" s="900"/>
      <c r="N341" s="900"/>
      <c r="O341" s="900"/>
      <c r="P341" s="900"/>
      <c r="Q341" s="900"/>
      <c r="R341" s="900"/>
      <c r="S341" s="900"/>
      <c r="T341" s="900"/>
      <c r="U341" s="900"/>
    </row>
    <row r="342" spans="1:21" ht="20.100000000000001" customHeight="1">
      <c r="A342" s="278"/>
      <c r="B342" s="900"/>
      <c r="C342" s="900"/>
      <c r="D342" s="900"/>
      <c r="E342" s="900"/>
      <c r="F342" s="900"/>
      <c r="G342" s="900"/>
      <c r="H342" s="900"/>
      <c r="I342" s="900"/>
      <c r="J342" s="900"/>
      <c r="K342" s="900"/>
      <c r="L342" s="900"/>
      <c r="M342" s="900"/>
      <c r="N342" s="900"/>
      <c r="O342" s="900"/>
      <c r="P342" s="900"/>
      <c r="Q342" s="900"/>
      <c r="R342" s="900"/>
      <c r="S342" s="900"/>
      <c r="T342" s="900"/>
      <c r="U342" s="900"/>
    </row>
    <row r="343" spans="1:21" ht="20.100000000000001" customHeight="1">
      <c r="A343" s="278"/>
      <c r="B343" s="900"/>
      <c r="C343" s="900"/>
      <c r="D343" s="900"/>
      <c r="E343" s="900"/>
      <c r="F343" s="900"/>
      <c r="G343" s="900"/>
      <c r="H343" s="900"/>
      <c r="I343" s="900"/>
      <c r="J343" s="900"/>
      <c r="K343" s="900"/>
      <c r="L343" s="900"/>
      <c r="M343" s="900"/>
      <c r="N343" s="900"/>
      <c r="O343" s="900"/>
      <c r="P343" s="900"/>
      <c r="Q343" s="900"/>
      <c r="R343" s="900"/>
      <c r="S343" s="900"/>
      <c r="T343" s="900"/>
      <c r="U343" s="900"/>
    </row>
    <row r="344" spans="1:21" ht="20.100000000000001" customHeight="1">
      <c r="A344" s="278"/>
      <c r="B344" s="900"/>
      <c r="C344" s="900"/>
      <c r="D344" s="900"/>
      <c r="E344" s="900"/>
      <c r="F344" s="900"/>
      <c r="G344" s="900"/>
      <c r="H344" s="900"/>
      <c r="I344" s="900"/>
      <c r="J344" s="900"/>
      <c r="K344" s="900"/>
      <c r="L344" s="900"/>
      <c r="M344" s="900"/>
      <c r="N344" s="900"/>
      <c r="O344" s="900"/>
      <c r="P344" s="900"/>
      <c r="Q344" s="900"/>
      <c r="R344" s="900"/>
      <c r="S344" s="900"/>
      <c r="T344" s="900"/>
      <c r="U344" s="900"/>
    </row>
    <row r="345" spans="1:21" ht="20.100000000000001" customHeight="1">
      <c r="A345" s="278"/>
      <c r="B345" s="900"/>
      <c r="C345" s="900"/>
      <c r="D345" s="900"/>
      <c r="E345" s="900"/>
      <c r="F345" s="900"/>
      <c r="G345" s="900"/>
      <c r="H345" s="900"/>
      <c r="I345" s="900"/>
      <c r="J345" s="900"/>
      <c r="K345" s="900"/>
      <c r="L345" s="900"/>
      <c r="M345" s="900"/>
      <c r="N345" s="900"/>
      <c r="O345" s="900"/>
      <c r="P345" s="900"/>
      <c r="Q345" s="900"/>
      <c r="R345" s="900"/>
      <c r="S345" s="900"/>
      <c r="T345" s="900"/>
      <c r="U345" s="900"/>
    </row>
    <row r="346" spans="1:21" ht="20.100000000000001" customHeight="1">
      <c r="A346" s="278"/>
      <c r="B346" s="900"/>
      <c r="C346" s="900"/>
      <c r="D346" s="900"/>
      <c r="E346" s="900"/>
      <c r="F346" s="900"/>
      <c r="G346" s="900"/>
      <c r="H346" s="900"/>
      <c r="I346" s="900"/>
      <c r="J346" s="900"/>
      <c r="K346" s="900"/>
      <c r="L346" s="900"/>
      <c r="M346" s="900"/>
      <c r="N346" s="900"/>
      <c r="O346" s="900"/>
      <c r="P346" s="900"/>
      <c r="Q346" s="900"/>
      <c r="R346" s="900"/>
      <c r="S346" s="900"/>
      <c r="T346" s="900"/>
      <c r="U346" s="900"/>
    </row>
    <row r="347" spans="1:21" ht="20.100000000000001" customHeight="1">
      <c r="A347" s="278"/>
      <c r="B347" s="900"/>
      <c r="C347" s="900"/>
      <c r="D347" s="900"/>
      <c r="E347" s="900"/>
      <c r="F347" s="900"/>
      <c r="G347" s="900"/>
      <c r="H347" s="900"/>
      <c r="I347" s="900"/>
      <c r="J347" s="900"/>
      <c r="K347" s="900"/>
      <c r="L347" s="900"/>
      <c r="M347" s="900"/>
      <c r="N347" s="900"/>
      <c r="O347" s="900"/>
      <c r="P347" s="900"/>
      <c r="Q347" s="900"/>
      <c r="R347" s="900"/>
      <c r="S347" s="900"/>
      <c r="T347" s="900"/>
      <c r="U347" s="900"/>
    </row>
    <row r="348" spans="1:21" ht="20.100000000000001" customHeight="1">
      <c r="A348" s="278"/>
      <c r="B348" s="900"/>
      <c r="C348" s="900"/>
      <c r="D348" s="900"/>
      <c r="E348" s="900"/>
      <c r="F348" s="900"/>
      <c r="G348" s="900"/>
      <c r="H348" s="900"/>
      <c r="I348" s="900"/>
      <c r="J348" s="900"/>
      <c r="K348" s="900"/>
      <c r="L348" s="900"/>
      <c r="M348" s="900"/>
      <c r="N348" s="900"/>
      <c r="O348" s="900"/>
      <c r="P348" s="900"/>
      <c r="Q348" s="900"/>
      <c r="R348" s="900"/>
      <c r="S348" s="900"/>
      <c r="T348" s="900"/>
      <c r="U348" s="900"/>
    </row>
    <row r="349" spans="1:21" ht="20.100000000000001" customHeight="1">
      <c r="A349" s="278"/>
      <c r="B349" s="900"/>
      <c r="C349" s="900"/>
      <c r="D349" s="900"/>
      <c r="E349" s="900"/>
      <c r="F349" s="900"/>
      <c r="G349" s="900"/>
      <c r="H349" s="900"/>
      <c r="I349" s="900"/>
      <c r="J349" s="900"/>
      <c r="K349" s="900"/>
      <c r="L349" s="900"/>
      <c r="M349" s="900"/>
      <c r="N349" s="900"/>
      <c r="O349" s="900"/>
      <c r="P349" s="900"/>
      <c r="Q349" s="900"/>
      <c r="R349" s="900"/>
      <c r="S349" s="900"/>
      <c r="T349" s="900"/>
      <c r="U349" s="900"/>
    </row>
    <row r="350" spans="1:21" ht="20.100000000000001" customHeight="1">
      <c r="A350" s="278"/>
      <c r="B350" s="900"/>
      <c r="C350" s="900"/>
      <c r="D350" s="900"/>
      <c r="E350" s="900"/>
      <c r="F350" s="900"/>
      <c r="G350" s="900"/>
      <c r="H350" s="900"/>
      <c r="I350" s="900"/>
      <c r="J350" s="900"/>
      <c r="K350" s="900"/>
      <c r="L350" s="900"/>
      <c r="M350" s="900"/>
      <c r="N350" s="900"/>
      <c r="O350" s="900"/>
      <c r="P350" s="900"/>
      <c r="Q350" s="900"/>
      <c r="R350" s="900"/>
      <c r="S350" s="900"/>
      <c r="T350" s="900"/>
      <c r="U350" s="900"/>
    </row>
    <row r="351" spans="1:21" ht="20.100000000000001" customHeight="1">
      <c r="A351" s="278"/>
      <c r="B351" s="900"/>
      <c r="C351" s="900"/>
      <c r="D351" s="900"/>
      <c r="E351" s="900"/>
      <c r="F351" s="900"/>
      <c r="G351" s="900"/>
      <c r="H351" s="900"/>
      <c r="I351" s="900"/>
      <c r="J351" s="900"/>
      <c r="K351" s="900"/>
      <c r="L351" s="900"/>
      <c r="M351" s="900"/>
      <c r="N351" s="900"/>
      <c r="O351" s="900"/>
      <c r="P351" s="900"/>
      <c r="Q351" s="900"/>
      <c r="R351" s="900"/>
      <c r="S351" s="900"/>
      <c r="T351" s="900"/>
      <c r="U351" s="900"/>
    </row>
    <row r="352" spans="1:21" ht="20.100000000000001" customHeight="1">
      <c r="A352" s="278"/>
      <c r="B352" s="900"/>
      <c r="C352" s="900"/>
      <c r="D352" s="900"/>
      <c r="E352" s="900"/>
      <c r="F352" s="900"/>
      <c r="G352" s="900"/>
      <c r="H352" s="900"/>
      <c r="I352" s="900"/>
      <c r="J352" s="900"/>
      <c r="K352" s="900"/>
      <c r="L352" s="900"/>
      <c r="M352" s="900"/>
      <c r="N352" s="900"/>
      <c r="O352" s="900"/>
      <c r="P352" s="900"/>
      <c r="Q352" s="900"/>
      <c r="R352" s="900"/>
      <c r="S352" s="900"/>
      <c r="T352" s="900"/>
      <c r="U352" s="900"/>
    </row>
    <row r="353" spans="1:21" ht="20.100000000000001" customHeight="1">
      <c r="A353" s="278"/>
      <c r="B353" s="900"/>
      <c r="C353" s="900"/>
      <c r="D353" s="900"/>
      <c r="E353" s="900"/>
      <c r="F353" s="900"/>
      <c r="G353" s="900"/>
      <c r="H353" s="900"/>
      <c r="I353" s="900"/>
      <c r="J353" s="900"/>
      <c r="K353" s="900"/>
      <c r="L353" s="900"/>
      <c r="M353" s="900"/>
      <c r="N353" s="900"/>
      <c r="O353" s="900"/>
      <c r="P353" s="900"/>
      <c r="Q353" s="900"/>
      <c r="R353" s="900"/>
      <c r="S353" s="900"/>
      <c r="T353" s="900"/>
      <c r="U353" s="900"/>
    </row>
    <row r="354" spans="1:21" ht="20.100000000000001" customHeight="1">
      <c r="A354" s="278"/>
      <c r="B354" s="900"/>
      <c r="C354" s="900"/>
      <c r="D354" s="900"/>
      <c r="E354" s="900"/>
      <c r="F354" s="900"/>
      <c r="G354" s="900"/>
      <c r="H354" s="900"/>
      <c r="I354" s="900"/>
      <c r="J354" s="900"/>
      <c r="K354" s="900"/>
      <c r="L354" s="900"/>
      <c r="M354" s="900"/>
      <c r="N354" s="900"/>
      <c r="O354" s="900"/>
      <c r="P354" s="900"/>
      <c r="Q354" s="900"/>
      <c r="R354" s="900"/>
      <c r="S354" s="900"/>
      <c r="T354" s="900"/>
      <c r="U354" s="900"/>
    </row>
    <row r="355" spans="1:21" ht="20.100000000000001" customHeight="1">
      <c r="A355" s="278"/>
      <c r="B355" s="900"/>
      <c r="C355" s="900"/>
      <c r="D355" s="900"/>
      <c r="E355" s="900"/>
      <c r="F355" s="900"/>
      <c r="G355" s="900"/>
      <c r="H355" s="900"/>
      <c r="I355" s="900"/>
      <c r="J355" s="900"/>
      <c r="K355" s="900"/>
      <c r="L355" s="900"/>
      <c r="M355" s="900"/>
      <c r="N355" s="900"/>
      <c r="O355" s="900"/>
      <c r="P355" s="900"/>
      <c r="Q355" s="900"/>
      <c r="R355" s="900"/>
      <c r="S355" s="900"/>
      <c r="T355" s="900"/>
      <c r="U355" s="900"/>
    </row>
    <row r="356" spans="1:21" ht="20.100000000000001" customHeight="1">
      <c r="A356" s="278"/>
      <c r="B356" s="900"/>
      <c r="C356" s="900"/>
      <c r="D356" s="900"/>
      <c r="E356" s="900"/>
      <c r="F356" s="900"/>
      <c r="G356" s="900"/>
      <c r="H356" s="900"/>
      <c r="I356" s="900"/>
      <c r="J356" s="900"/>
      <c r="K356" s="900"/>
      <c r="L356" s="900"/>
      <c r="M356" s="900"/>
      <c r="N356" s="900"/>
      <c r="O356" s="900"/>
      <c r="P356" s="900"/>
      <c r="Q356" s="900"/>
      <c r="R356" s="900"/>
      <c r="S356" s="900"/>
      <c r="T356" s="900"/>
      <c r="U356" s="900"/>
    </row>
    <row r="357" spans="1:21" ht="20.100000000000001" customHeight="1">
      <c r="A357" s="278"/>
      <c r="B357" s="900"/>
      <c r="C357" s="900"/>
      <c r="D357" s="900"/>
      <c r="E357" s="900"/>
      <c r="F357" s="900"/>
      <c r="G357" s="900"/>
      <c r="H357" s="900"/>
      <c r="I357" s="900"/>
      <c r="J357" s="900"/>
      <c r="K357" s="900"/>
      <c r="L357" s="900"/>
      <c r="M357" s="900"/>
      <c r="N357" s="900"/>
      <c r="O357" s="900"/>
      <c r="P357" s="900"/>
      <c r="Q357" s="900"/>
      <c r="R357" s="900"/>
      <c r="S357" s="900"/>
      <c r="T357" s="900"/>
      <c r="U357" s="900"/>
    </row>
    <row r="358" spans="1:21" ht="20.100000000000001" customHeight="1">
      <c r="A358" s="278"/>
      <c r="B358" s="900"/>
      <c r="C358" s="900"/>
      <c r="D358" s="900"/>
      <c r="E358" s="900"/>
      <c r="F358" s="900"/>
      <c r="G358" s="900"/>
      <c r="H358" s="900"/>
      <c r="I358" s="900"/>
      <c r="J358" s="900"/>
      <c r="K358" s="900"/>
      <c r="L358" s="900"/>
      <c r="M358" s="900"/>
      <c r="N358" s="900"/>
      <c r="O358" s="900"/>
      <c r="P358" s="900"/>
      <c r="Q358" s="900"/>
      <c r="R358" s="900"/>
      <c r="S358" s="900"/>
      <c r="T358" s="900"/>
      <c r="U358" s="900"/>
    </row>
    <row r="359" spans="1:21" ht="20.100000000000001" customHeight="1">
      <c r="A359" s="278"/>
      <c r="B359" s="900"/>
      <c r="C359" s="900"/>
      <c r="D359" s="900"/>
      <c r="E359" s="900"/>
      <c r="F359" s="900"/>
      <c r="G359" s="900"/>
      <c r="H359" s="900"/>
      <c r="I359" s="900"/>
      <c r="J359" s="900"/>
      <c r="K359" s="900"/>
      <c r="L359" s="900"/>
      <c r="M359" s="900"/>
      <c r="N359" s="900"/>
      <c r="O359" s="900"/>
      <c r="P359" s="900"/>
      <c r="Q359" s="900"/>
      <c r="R359" s="900"/>
      <c r="S359" s="900"/>
      <c r="T359" s="900"/>
      <c r="U359" s="900"/>
    </row>
    <row r="360" spans="1:21" ht="20.100000000000001" customHeight="1">
      <c r="A360" s="278"/>
      <c r="B360" s="900"/>
      <c r="C360" s="900"/>
      <c r="D360" s="900"/>
      <c r="E360" s="900"/>
      <c r="F360" s="900"/>
      <c r="G360" s="900"/>
      <c r="H360" s="900"/>
      <c r="I360" s="900"/>
      <c r="J360" s="900"/>
      <c r="K360" s="900"/>
      <c r="L360" s="900"/>
      <c r="M360" s="900"/>
      <c r="N360" s="900"/>
      <c r="O360" s="900"/>
      <c r="P360" s="900"/>
      <c r="Q360" s="900"/>
      <c r="R360" s="900"/>
      <c r="S360" s="900"/>
      <c r="T360" s="900"/>
      <c r="U360" s="900"/>
    </row>
    <row r="361" spans="1:21" ht="20.100000000000001" customHeight="1">
      <c r="A361" s="278"/>
      <c r="B361" s="900"/>
      <c r="C361" s="900"/>
      <c r="D361" s="900"/>
      <c r="E361" s="900"/>
      <c r="F361" s="900"/>
      <c r="G361" s="900"/>
      <c r="H361" s="900"/>
      <c r="I361" s="900"/>
      <c r="J361" s="900"/>
      <c r="K361" s="900"/>
      <c r="L361" s="900"/>
      <c r="M361" s="900"/>
      <c r="N361" s="900"/>
      <c r="O361" s="900"/>
      <c r="P361" s="900"/>
      <c r="Q361" s="900"/>
      <c r="R361" s="900"/>
      <c r="S361" s="900"/>
      <c r="T361" s="900"/>
      <c r="U361" s="900"/>
    </row>
    <row r="362" spans="1:21" ht="20.100000000000001" customHeight="1">
      <c r="A362" s="278"/>
      <c r="B362" s="900"/>
      <c r="C362" s="900"/>
      <c r="D362" s="900"/>
      <c r="E362" s="900"/>
      <c r="F362" s="900"/>
      <c r="G362" s="900"/>
      <c r="H362" s="900"/>
      <c r="I362" s="900"/>
      <c r="J362" s="900"/>
      <c r="K362" s="900"/>
      <c r="L362" s="900"/>
      <c r="M362" s="900"/>
      <c r="N362" s="900"/>
      <c r="O362" s="900"/>
      <c r="P362" s="900"/>
      <c r="Q362" s="900"/>
      <c r="R362" s="900"/>
      <c r="S362" s="900"/>
      <c r="T362" s="900"/>
      <c r="U362" s="900"/>
    </row>
    <row r="363" spans="1:21" ht="20.100000000000001" customHeight="1">
      <c r="A363" s="278"/>
      <c r="B363" s="900"/>
      <c r="C363" s="900"/>
      <c r="D363" s="900"/>
      <c r="E363" s="900"/>
      <c r="F363" s="900"/>
      <c r="G363" s="900"/>
      <c r="H363" s="900"/>
      <c r="I363" s="900"/>
      <c r="J363" s="900"/>
      <c r="K363" s="900"/>
      <c r="L363" s="900"/>
      <c r="M363" s="900"/>
      <c r="N363" s="900"/>
      <c r="O363" s="900"/>
      <c r="P363" s="900"/>
      <c r="Q363" s="900"/>
      <c r="R363" s="900"/>
      <c r="S363" s="900"/>
      <c r="T363" s="900"/>
      <c r="U363" s="900"/>
    </row>
    <row r="364" spans="1:21" ht="20.100000000000001" customHeight="1">
      <c r="A364" s="278"/>
      <c r="B364" s="900"/>
      <c r="C364" s="900"/>
      <c r="D364" s="900"/>
      <c r="E364" s="900"/>
      <c r="F364" s="900"/>
      <c r="G364" s="900"/>
      <c r="H364" s="900"/>
      <c r="I364" s="900"/>
      <c r="J364" s="900"/>
      <c r="K364" s="900"/>
      <c r="L364" s="900"/>
      <c r="M364" s="900"/>
      <c r="N364" s="900"/>
      <c r="O364" s="900"/>
      <c r="P364" s="900"/>
      <c r="Q364" s="900"/>
      <c r="R364" s="900"/>
      <c r="S364" s="900"/>
      <c r="T364" s="900"/>
      <c r="U364" s="900"/>
    </row>
    <row r="365" spans="1:21" ht="20.100000000000001" customHeight="1">
      <c r="A365" s="278"/>
      <c r="B365" s="900"/>
      <c r="C365" s="900"/>
      <c r="D365" s="900"/>
      <c r="E365" s="900"/>
      <c r="F365" s="900"/>
      <c r="G365" s="900"/>
      <c r="H365" s="900"/>
      <c r="I365" s="900"/>
      <c r="J365" s="900"/>
      <c r="K365" s="900"/>
      <c r="L365" s="900"/>
      <c r="M365" s="900"/>
      <c r="N365" s="900"/>
      <c r="O365" s="900"/>
      <c r="P365" s="900"/>
      <c r="Q365" s="900"/>
      <c r="R365" s="900"/>
      <c r="S365" s="900"/>
      <c r="T365" s="900"/>
      <c r="U365" s="900"/>
    </row>
    <row r="366" spans="1:21" ht="20.100000000000001" customHeight="1">
      <c r="A366" s="278"/>
      <c r="B366" s="900"/>
      <c r="C366" s="900"/>
      <c r="D366" s="900"/>
      <c r="E366" s="900"/>
      <c r="F366" s="900"/>
      <c r="G366" s="900"/>
      <c r="H366" s="900"/>
      <c r="I366" s="900"/>
      <c r="J366" s="900"/>
      <c r="K366" s="900"/>
      <c r="L366" s="900"/>
      <c r="M366" s="900"/>
      <c r="N366" s="900"/>
      <c r="O366" s="900"/>
      <c r="P366" s="900"/>
      <c r="Q366" s="900"/>
      <c r="R366" s="900"/>
      <c r="S366" s="900"/>
      <c r="T366" s="900"/>
      <c r="U366" s="900"/>
    </row>
    <row r="367" spans="1:21" ht="20.100000000000001" customHeight="1">
      <c r="A367" s="278"/>
      <c r="B367" s="900"/>
      <c r="C367" s="900"/>
      <c r="D367" s="900"/>
      <c r="E367" s="900"/>
      <c r="F367" s="900"/>
      <c r="G367" s="900"/>
      <c r="H367" s="900"/>
      <c r="I367" s="900"/>
      <c r="J367" s="900"/>
      <c r="K367" s="900"/>
      <c r="L367" s="900"/>
      <c r="M367" s="900"/>
      <c r="N367" s="900"/>
      <c r="O367" s="900"/>
      <c r="P367" s="900"/>
      <c r="Q367" s="900"/>
      <c r="R367" s="900"/>
      <c r="S367" s="900"/>
      <c r="T367" s="900"/>
      <c r="U367" s="900"/>
    </row>
    <row r="368" spans="1:21" ht="20.100000000000001" customHeight="1">
      <c r="A368" s="278"/>
      <c r="B368" s="900"/>
      <c r="C368" s="900"/>
      <c r="D368" s="900"/>
      <c r="E368" s="900"/>
      <c r="F368" s="900"/>
      <c r="G368" s="900"/>
      <c r="H368" s="900"/>
      <c r="I368" s="900"/>
      <c r="J368" s="900"/>
      <c r="K368" s="900"/>
      <c r="L368" s="900"/>
      <c r="M368" s="900"/>
      <c r="N368" s="900"/>
      <c r="O368" s="900"/>
      <c r="P368" s="900"/>
      <c r="Q368" s="900"/>
      <c r="R368" s="900"/>
      <c r="S368" s="900"/>
      <c r="T368" s="900"/>
      <c r="U368" s="900"/>
    </row>
    <row r="369" spans="1:21" ht="20.100000000000001" customHeight="1">
      <c r="A369" s="278"/>
      <c r="B369" s="900"/>
      <c r="C369" s="900"/>
      <c r="D369" s="900"/>
      <c r="E369" s="900"/>
      <c r="F369" s="900"/>
      <c r="G369" s="900"/>
      <c r="H369" s="900"/>
      <c r="I369" s="900"/>
      <c r="J369" s="900"/>
      <c r="K369" s="900"/>
      <c r="L369" s="900"/>
      <c r="M369" s="900"/>
      <c r="N369" s="900"/>
      <c r="O369" s="900"/>
      <c r="P369" s="900"/>
      <c r="Q369" s="900"/>
      <c r="R369" s="900"/>
      <c r="S369" s="900"/>
      <c r="T369" s="900"/>
      <c r="U369" s="900"/>
    </row>
    <row r="370" spans="1:21" ht="15">
      <c r="A370" s="278"/>
      <c r="B370" s="900"/>
      <c r="C370" s="900"/>
      <c r="D370" s="900"/>
      <c r="E370" s="900"/>
      <c r="F370" s="900"/>
      <c r="G370" s="900"/>
      <c r="H370" s="900"/>
      <c r="I370" s="900"/>
      <c r="J370" s="900"/>
      <c r="K370" s="900"/>
      <c r="L370" s="900"/>
      <c r="M370" s="900"/>
      <c r="N370" s="900"/>
      <c r="O370" s="900"/>
      <c r="P370" s="900"/>
      <c r="Q370" s="900"/>
      <c r="R370" s="900"/>
      <c r="S370" s="900"/>
      <c r="T370" s="900"/>
      <c r="U370" s="900"/>
    </row>
    <row r="371" spans="1:21" ht="15">
      <c r="A371" s="278"/>
      <c r="B371" s="900"/>
      <c r="C371" s="900"/>
      <c r="D371" s="900"/>
      <c r="E371" s="900"/>
      <c r="F371" s="900"/>
      <c r="G371" s="900"/>
      <c r="H371" s="900"/>
      <c r="I371" s="900"/>
      <c r="J371" s="900"/>
      <c r="K371" s="900"/>
      <c r="L371" s="900"/>
      <c r="M371" s="900"/>
      <c r="N371" s="900"/>
      <c r="O371" s="900"/>
      <c r="P371" s="900"/>
      <c r="Q371" s="900"/>
      <c r="R371" s="900"/>
      <c r="S371" s="900"/>
      <c r="T371" s="900"/>
      <c r="U371" s="900"/>
    </row>
    <row r="372" spans="1:21" ht="15">
      <c r="A372" s="278"/>
      <c r="B372" s="900"/>
      <c r="C372" s="900"/>
      <c r="D372" s="900"/>
      <c r="E372" s="900"/>
      <c r="F372" s="900"/>
      <c r="G372" s="900"/>
      <c r="H372" s="900"/>
      <c r="I372" s="900"/>
      <c r="J372" s="900"/>
      <c r="K372" s="900"/>
      <c r="L372" s="900"/>
      <c r="M372" s="900"/>
      <c r="N372" s="900"/>
      <c r="O372" s="900"/>
      <c r="P372" s="900"/>
      <c r="Q372" s="900"/>
      <c r="R372" s="900"/>
      <c r="S372" s="900"/>
      <c r="T372" s="900"/>
      <c r="U372" s="900"/>
    </row>
    <row r="373" spans="1:21" ht="15">
      <c r="A373" s="278"/>
      <c r="B373" s="900"/>
      <c r="C373" s="900"/>
      <c r="D373" s="900"/>
      <c r="E373" s="900"/>
      <c r="F373" s="900"/>
      <c r="G373" s="900"/>
      <c r="H373" s="900"/>
      <c r="I373" s="900"/>
      <c r="J373" s="900"/>
      <c r="K373" s="900"/>
      <c r="L373" s="900"/>
      <c r="M373" s="900"/>
      <c r="N373" s="900"/>
      <c r="O373" s="900"/>
      <c r="P373" s="900"/>
      <c r="Q373" s="900"/>
      <c r="R373" s="900"/>
      <c r="S373" s="900"/>
      <c r="T373" s="900"/>
      <c r="U373" s="900"/>
    </row>
    <row r="374" spans="1:21" ht="15">
      <c r="A374" s="278"/>
      <c r="B374" s="900"/>
      <c r="C374" s="900"/>
      <c r="D374" s="900"/>
      <c r="E374" s="900"/>
      <c r="F374" s="900"/>
      <c r="G374" s="900"/>
      <c r="H374" s="900"/>
      <c r="I374" s="900"/>
      <c r="J374" s="900"/>
      <c r="K374" s="900"/>
      <c r="L374" s="900"/>
      <c r="M374" s="900"/>
      <c r="N374" s="900"/>
      <c r="O374" s="900"/>
      <c r="P374" s="900"/>
      <c r="Q374" s="900"/>
      <c r="R374" s="900"/>
      <c r="S374" s="900"/>
      <c r="T374" s="900"/>
      <c r="U374" s="900"/>
    </row>
    <row r="375" spans="1:21" ht="15">
      <c r="A375" s="278"/>
      <c r="B375" s="900"/>
      <c r="C375" s="900"/>
      <c r="D375" s="900"/>
      <c r="E375" s="900"/>
      <c r="F375" s="900"/>
      <c r="G375" s="900"/>
      <c r="H375" s="900"/>
      <c r="I375" s="900"/>
      <c r="J375" s="900"/>
      <c r="K375" s="900"/>
      <c r="L375" s="900"/>
      <c r="M375" s="900"/>
      <c r="N375" s="900"/>
      <c r="O375" s="900"/>
      <c r="P375" s="900"/>
      <c r="Q375" s="900"/>
      <c r="R375" s="900"/>
      <c r="S375" s="900"/>
      <c r="T375" s="900"/>
      <c r="U375" s="900"/>
    </row>
    <row r="376" spans="1:21" ht="15">
      <c r="A376" s="278"/>
      <c r="B376" s="900"/>
      <c r="C376" s="900"/>
      <c r="D376" s="900"/>
      <c r="E376" s="900"/>
      <c r="F376" s="900"/>
      <c r="G376" s="900"/>
      <c r="H376" s="900"/>
      <c r="I376" s="900"/>
      <c r="J376" s="900"/>
      <c r="K376" s="900"/>
      <c r="L376" s="900"/>
      <c r="M376" s="900"/>
      <c r="N376" s="900"/>
      <c r="O376" s="900"/>
      <c r="P376" s="900"/>
      <c r="Q376" s="900"/>
      <c r="R376" s="900"/>
      <c r="S376" s="900"/>
      <c r="T376" s="900"/>
      <c r="U376" s="900"/>
    </row>
    <row r="377" spans="1:21" ht="15">
      <c r="A377" s="278"/>
      <c r="B377" s="900"/>
      <c r="C377" s="900"/>
      <c r="D377" s="900"/>
      <c r="E377" s="900"/>
      <c r="F377" s="900"/>
      <c r="G377" s="900"/>
      <c r="H377" s="900"/>
      <c r="I377" s="900"/>
      <c r="J377" s="900"/>
      <c r="K377" s="900"/>
      <c r="L377" s="900"/>
      <c r="M377" s="900"/>
      <c r="N377" s="900"/>
      <c r="O377" s="900"/>
      <c r="P377" s="900"/>
      <c r="Q377" s="900"/>
      <c r="R377" s="900"/>
      <c r="S377" s="900"/>
      <c r="T377" s="900"/>
      <c r="U377" s="900"/>
    </row>
    <row r="378" spans="1:21" ht="15">
      <c r="A378" s="278"/>
      <c r="B378" s="900"/>
      <c r="C378" s="900"/>
      <c r="D378" s="900"/>
      <c r="E378" s="900"/>
      <c r="F378" s="900"/>
      <c r="G378" s="900"/>
      <c r="H378" s="900"/>
      <c r="I378" s="900"/>
      <c r="J378" s="900"/>
      <c r="K378" s="900"/>
      <c r="L378" s="900"/>
      <c r="M378" s="900"/>
      <c r="N378" s="900"/>
      <c r="O378" s="900"/>
      <c r="P378" s="900"/>
      <c r="Q378" s="900"/>
      <c r="R378" s="900"/>
      <c r="S378" s="900"/>
      <c r="T378" s="900"/>
      <c r="U378" s="900"/>
    </row>
    <row r="379" spans="1:21" ht="15">
      <c r="A379" s="278"/>
      <c r="B379" s="900"/>
      <c r="C379" s="900"/>
      <c r="D379" s="900"/>
      <c r="E379" s="900"/>
      <c r="F379" s="900"/>
      <c r="G379" s="900"/>
      <c r="H379" s="900"/>
      <c r="I379" s="900"/>
      <c r="J379" s="900"/>
      <c r="K379" s="900"/>
      <c r="L379" s="900"/>
      <c r="M379" s="900"/>
      <c r="N379" s="900"/>
      <c r="O379" s="900"/>
      <c r="P379" s="900"/>
      <c r="Q379" s="900"/>
      <c r="R379" s="900"/>
      <c r="S379" s="900"/>
      <c r="T379" s="900"/>
      <c r="U379" s="900"/>
    </row>
    <row r="380" spans="1:21" ht="15">
      <c r="A380" s="278"/>
      <c r="B380" s="900"/>
      <c r="C380" s="900"/>
      <c r="D380" s="900"/>
      <c r="E380" s="900"/>
      <c r="F380" s="900"/>
      <c r="G380" s="900"/>
      <c r="H380" s="900"/>
      <c r="I380" s="900"/>
      <c r="J380" s="900"/>
      <c r="K380" s="900"/>
      <c r="L380" s="900"/>
      <c r="M380" s="900"/>
      <c r="N380" s="900"/>
      <c r="O380" s="900"/>
      <c r="P380" s="900"/>
      <c r="Q380" s="900"/>
      <c r="R380" s="900"/>
      <c r="S380" s="900"/>
      <c r="T380" s="900"/>
      <c r="U380" s="900"/>
    </row>
    <row r="381" spans="1:21" ht="15">
      <c r="A381" s="278"/>
      <c r="B381" s="900"/>
      <c r="C381" s="900"/>
      <c r="D381" s="900"/>
      <c r="E381" s="900"/>
      <c r="F381" s="900"/>
      <c r="G381" s="900"/>
      <c r="H381" s="900"/>
      <c r="I381" s="900"/>
      <c r="J381" s="900"/>
      <c r="K381" s="900"/>
      <c r="L381" s="900"/>
      <c r="M381" s="900"/>
      <c r="N381" s="900"/>
      <c r="O381" s="900"/>
      <c r="P381" s="900"/>
      <c r="Q381" s="900"/>
      <c r="R381" s="900"/>
      <c r="S381" s="900"/>
      <c r="T381" s="900"/>
      <c r="U381" s="900"/>
    </row>
    <row r="382" spans="1:21" ht="15">
      <c r="A382" s="278"/>
      <c r="B382" s="900"/>
      <c r="C382" s="900"/>
      <c r="D382" s="900"/>
      <c r="E382" s="900"/>
      <c r="F382" s="900"/>
      <c r="G382" s="900"/>
      <c r="H382" s="900"/>
      <c r="I382" s="900"/>
      <c r="J382" s="900"/>
      <c r="K382" s="900"/>
      <c r="L382" s="900"/>
      <c r="M382" s="900"/>
      <c r="N382" s="900"/>
      <c r="O382" s="900"/>
      <c r="P382" s="900"/>
      <c r="Q382" s="900"/>
      <c r="R382" s="900"/>
      <c r="S382" s="900"/>
      <c r="T382" s="900"/>
      <c r="U382" s="900"/>
    </row>
    <row r="383" spans="1:21" ht="15">
      <c r="A383" s="278"/>
      <c r="B383" s="900"/>
      <c r="C383" s="900"/>
      <c r="D383" s="900"/>
      <c r="E383" s="900"/>
      <c r="F383" s="900"/>
      <c r="G383" s="900"/>
      <c r="H383" s="900"/>
      <c r="I383" s="900"/>
      <c r="J383" s="900"/>
      <c r="K383" s="900"/>
      <c r="L383" s="900"/>
      <c r="M383" s="900"/>
      <c r="N383" s="900"/>
      <c r="O383" s="900"/>
      <c r="P383" s="900"/>
      <c r="Q383" s="900"/>
      <c r="R383" s="900"/>
      <c r="S383" s="900"/>
      <c r="T383" s="900"/>
      <c r="U383" s="900"/>
    </row>
    <row r="384" spans="1:21" ht="15">
      <c r="A384" s="278"/>
      <c r="B384" s="900"/>
      <c r="C384" s="900"/>
      <c r="D384" s="900"/>
      <c r="E384" s="900"/>
      <c r="F384" s="900"/>
      <c r="G384" s="900"/>
      <c r="H384" s="900"/>
      <c r="I384" s="900"/>
      <c r="J384" s="900"/>
      <c r="K384" s="900"/>
      <c r="L384" s="900"/>
      <c r="M384" s="900"/>
      <c r="N384" s="900"/>
      <c r="O384" s="900"/>
      <c r="P384" s="900"/>
      <c r="Q384" s="900"/>
      <c r="R384" s="900"/>
      <c r="S384" s="900"/>
      <c r="T384" s="900"/>
      <c r="U384" s="900"/>
    </row>
    <row r="385" spans="1:21" ht="15">
      <c r="A385" s="278"/>
      <c r="B385" s="900"/>
      <c r="C385" s="900"/>
      <c r="D385" s="900"/>
      <c r="E385" s="900"/>
      <c r="F385" s="900"/>
      <c r="G385" s="900"/>
      <c r="H385" s="900"/>
      <c r="I385" s="900"/>
      <c r="J385" s="900"/>
      <c r="K385" s="900"/>
      <c r="L385" s="900"/>
      <c r="M385" s="900"/>
      <c r="N385" s="900"/>
      <c r="O385" s="900"/>
      <c r="P385" s="900"/>
      <c r="Q385" s="900"/>
      <c r="R385" s="900"/>
      <c r="S385" s="900"/>
      <c r="T385" s="900"/>
      <c r="U385" s="900"/>
    </row>
    <row r="386" spans="1:21" ht="15">
      <c r="A386" s="278"/>
      <c r="B386" s="900"/>
      <c r="C386" s="900"/>
      <c r="D386" s="900"/>
      <c r="E386" s="900"/>
      <c r="F386" s="900"/>
      <c r="G386" s="900"/>
      <c r="H386" s="900"/>
      <c r="I386" s="900"/>
      <c r="J386" s="900"/>
      <c r="K386" s="900"/>
      <c r="L386" s="900"/>
      <c r="M386" s="900"/>
      <c r="N386" s="900"/>
      <c r="O386" s="900"/>
      <c r="P386" s="900"/>
      <c r="Q386" s="900"/>
      <c r="R386" s="900"/>
      <c r="S386" s="900"/>
      <c r="T386" s="900"/>
      <c r="U386" s="900"/>
    </row>
    <row r="387" spans="1:21" ht="15">
      <c r="A387" s="278"/>
      <c r="B387" s="900"/>
      <c r="C387" s="900"/>
      <c r="D387" s="900"/>
      <c r="E387" s="900"/>
      <c r="F387" s="900"/>
      <c r="G387" s="900"/>
      <c r="H387" s="900"/>
      <c r="I387" s="900"/>
      <c r="J387" s="900"/>
      <c r="K387" s="900"/>
      <c r="L387" s="900"/>
      <c r="M387" s="900"/>
      <c r="N387" s="900"/>
      <c r="O387" s="900"/>
      <c r="P387" s="900"/>
      <c r="Q387" s="900"/>
      <c r="R387" s="900"/>
      <c r="S387" s="900"/>
      <c r="T387" s="900"/>
      <c r="U387" s="900"/>
    </row>
    <row r="388" spans="1:21" ht="15">
      <c r="A388" s="278"/>
      <c r="B388" s="900"/>
      <c r="C388" s="900"/>
      <c r="D388" s="900"/>
      <c r="E388" s="900"/>
      <c r="F388" s="900"/>
      <c r="G388" s="900"/>
      <c r="H388" s="900"/>
      <c r="I388" s="900"/>
      <c r="J388" s="900"/>
      <c r="K388" s="900"/>
      <c r="L388" s="900"/>
      <c r="M388" s="900"/>
      <c r="N388" s="900"/>
      <c r="O388" s="900"/>
      <c r="P388" s="900"/>
      <c r="Q388" s="900"/>
      <c r="R388" s="900"/>
      <c r="S388" s="900"/>
      <c r="T388" s="900"/>
      <c r="U388" s="900"/>
    </row>
    <row r="389" spans="1:21" ht="15">
      <c r="A389" s="278"/>
      <c r="B389" s="900"/>
      <c r="C389" s="900"/>
      <c r="D389" s="900"/>
      <c r="E389" s="900"/>
      <c r="F389" s="900"/>
      <c r="G389" s="900"/>
      <c r="H389" s="900"/>
      <c r="I389" s="900"/>
      <c r="J389" s="900"/>
      <c r="K389" s="900"/>
      <c r="L389" s="900"/>
      <c r="M389" s="900"/>
      <c r="N389" s="900"/>
      <c r="O389" s="900"/>
      <c r="P389" s="900"/>
      <c r="Q389" s="900"/>
      <c r="R389" s="900"/>
      <c r="S389" s="900"/>
      <c r="T389" s="900"/>
      <c r="U389" s="900"/>
    </row>
    <row r="390" spans="1:21" ht="15">
      <c r="A390" s="278"/>
      <c r="B390" s="900"/>
      <c r="C390" s="900"/>
      <c r="D390" s="900"/>
      <c r="E390" s="900"/>
      <c r="F390" s="900"/>
      <c r="G390" s="900"/>
      <c r="H390" s="900"/>
      <c r="I390" s="900"/>
      <c r="J390" s="900"/>
      <c r="K390" s="900"/>
      <c r="L390" s="900"/>
      <c r="M390" s="900"/>
      <c r="N390" s="900"/>
      <c r="O390" s="900"/>
      <c r="P390" s="900"/>
      <c r="Q390" s="900"/>
      <c r="R390" s="900"/>
      <c r="S390" s="900"/>
      <c r="T390" s="900"/>
      <c r="U390" s="900"/>
    </row>
    <row r="391" spans="1:21" ht="15">
      <c r="A391" s="278"/>
      <c r="B391" s="900"/>
      <c r="C391" s="900"/>
      <c r="D391" s="900"/>
      <c r="E391" s="900"/>
      <c r="F391" s="900"/>
      <c r="G391" s="900"/>
      <c r="H391" s="900"/>
      <c r="I391" s="900"/>
      <c r="J391" s="900"/>
      <c r="K391" s="900"/>
      <c r="L391" s="900"/>
      <c r="M391" s="900"/>
      <c r="N391" s="900"/>
      <c r="O391" s="900"/>
      <c r="P391" s="900"/>
      <c r="Q391" s="900"/>
      <c r="R391" s="900"/>
      <c r="S391" s="900"/>
      <c r="T391" s="900"/>
      <c r="U391" s="900"/>
    </row>
    <row r="392" spans="1:21" ht="15">
      <c r="A392" s="278"/>
      <c r="B392" s="900"/>
      <c r="C392" s="900"/>
      <c r="D392" s="900"/>
      <c r="E392" s="900"/>
      <c r="F392" s="900"/>
      <c r="G392" s="900"/>
      <c r="H392" s="900"/>
      <c r="I392" s="900"/>
      <c r="J392" s="900"/>
      <c r="K392" s="900"/>
      <c r="L392" s="900"/>
      <c r="M392" s="900"/>
      <c r="N392" s="900"/>
      <c r="O392" s="900"/>
      <c r="P392" s="900"/>
      <c r="Q392" s="900"/>
      <c r="R392" s="900"/>
      <c r="S392" s="900"/>
      <c r="T392" s="900"/>
      <c r="U392" s="900"/>
    </row>
    <row r="393" spans="1:21" ht="15">
      <c r="A393" s="278"/>
      <c r="B393" s="900"/>
      <c r="C393" s="900"/>
      <c r="D393" s="900"/>
      <c r="E393" s="900"/>
      <c r="F393" s="900"/>
      <c r="G393" s="900"/>
      <c r="H393" s="900"/>
      <c r="I393" s="900"/>
      <c r="J393" s="900"/>
      <c r="K393" s="900"/>
      <c r="L393" s="900"/>
      <c r="M393" s="900"/>
      <c r="N393" s="900"/>
      <c r="O393" s="900"/>
      <c r="P393" s="900"/>
      <c r="Q393" s="900"/>
      <c r="R393" s="900"/>
      <c r="S393" s="900"/>
      <c r="T393" s="900"/>
      <c r="U393" s="900"/>
    </row>
    <row r="394" spans="1:21" ht="15">
      <c r="A394" s="278"/>
      <c r="B394" s="900"/>
      <c r="C394" s="900"/>
      <c r="D394" s="900"/>
      <c r="E394" s="900"/>
      <c r="F394" s="900"/>
      <c r="G394" s="900"/>
      <c r="H394" s="900"/>
      <c r="I394" s="900"/>
      <c r="J394" s="900"/>
      <c r="K394" s="900"/>
      <c r="L394" s="900"/>
      <c r="M394" s="900"/>
      <c r="N394" s="900"/>
      <c r="O394" s="900"/>
      <c r="P394" s="900"/>
      <c r="Q394" s="900"/>
      <c r="R394" s="900"/>
      <c r="S394" s="900"/>
      <c r="T394" s="900"/>
      <c r="U394" s="900"/>
    </row>
    <row r="395" spans="1:21" ht="15">
      <c r="A395" s="278"/>
      <c r="B395" s="900"/>
      <c r="C395" s="900"/>
      <c r="D395" s="900"/>
      <c r="E395" s="900"/>
      <c r="F395" s="900"/>
      <c r="G395" s="900"/>
      <c r="H395" s="900"/>
      <c r="I395" s="900"/>
      <c r="J395" s="900"/>
      <c r="K395" s="900"/>
      <c r="L395" s="900"/>
      <c r="M395" s="900"/>
      <c r="N395" s="900"/>
      <c r="O395" s="900"/>
      <c r="P395" s="900"/>
      <c r="Q395" s="900"/>
      <c r="R395" s="900"/>
      <c r="S395" s="900"/>
      <c r="T395" s="900"/>
      <c r="U395" s="900"/>
    </row>
    <row r="396" spans="1:21" ht="15">
      <c r="A396" s="278"/>
      <c r="B396" s="900"/>
      <c r="C396" s="900"/>
      <c r="D396" s="900"/>
      <c r="E396" s="900"/>
      <c r="F396" s="900"/>
      <c r="G396" s="900"/>
      <c r="H396" s="900"/>
      <c r="I396" s="900"/>
      <c r="J396" s="900"/>
      <c r="K396" s="900"/>
      <c r="L396" s="900"/>
      <c r="M396" s="900"/>
      <c r="N396" s="900"/>
      <c r="O396" s="900"/>
      <c r="P396" s="900"/>
      <c r="Q396" s="900"/>
      <c r="R396" s="900"/>
      <c r="S396" s="900"/>
      <c r="T396" s="900"/>
      <c r="U396" s="900"/>
    </row>
    <row r="397" spans="1:21" ht="15">
      <c r="A397" s="278"/>
      <c r="B397" s="900"/>
      <c r="C397" s="900"/>
      <c r="D397" s="900"/>
      <c r="E397" s="900"/>
      <c r="F397" s="900"/>
      <c r="G397" s="900"/>
      <c r="H397" s="900"/>
      <c r="I397" s="900"/>
      <c r="J397" s="900"/>
      <c r="K397" s="900"/>
      <c r="L397" s="900"/>
      <c r="M397" s="900"/>
      <c r="N397" s="900"/>
      <c r="O397" s="900"/>
      <c r="P397" s="900"/>
      <c r="Q397" s="900"/>
      <c r="R397" s="900"/>
      <c r="S397" s="900"/>
      <c r="T397" s="900"/>
      <c r="U397" s="900"/>
    </row>
    <row r="398" spans="1:21" ht="15">
      <c r="A398" s="278"/>
      <c r="B398" s="900"/>
      <c r="C398" s="900"/>
      <c r="D398" s="900"/>
      <c r="E398" s="900"/>
      <c r="F398" s="900"/>
      <c r="G398" s="900"/>
      <c r="H398" s="900"/>
      <c r="I398" s="900"/>
      <c r="J398" s="900"/>
      <c r="K398" s="900"/>
      <c r="L398" s="900"/>
      <c r="M398" s="900"/>
      <c r="N398" s="900"/>
      <c r="O398" s="900"/>
      <c r="P398" s="900"/>
      <c r="Q398" s="900"/>
      <c r="R398" s="900"/>
      <c r="S398" s="900"/>
      <c r="T398" s="900"/>
      <c r="U398" s="900"/>
    </row>
    <row r="399" spans="1:21" ht="15">
      <c r="A399" s="278"/>
      <c r="B399" s="900"/>
      <c r="C399" s="900"/>
      <c r="D399" s="900"/>
      <c r="E399" s="900"/>
      <c r="F399" s="900"/>
      <c r="G399" s="900"/>
      <c r="H399" s="900"/>
      <c r="I399" s="900"/>
      <c r="J399" s="900"/>
      <c r="K399" s="900"/>
      <c r="L399" s="900"/>
      <c r="M399" s="900"/>
      <c r="N399" s="900"/>
      <c r="O399" s="900"/>
      <c r="P399" s="900"/>
      <c r="Q399" s="900"/>
      <c r="R399" s="900"/>
      <c r="S399" s="900"/>
      <c r="T399" s="900"/>
      <c r="U399" s="900"/>
    </row>
    <row r="400" spans="1:21" ht="15">
      <c r="A400" s="278"/>
      <c r="B400" s="900"/>
      <c r="C400" s="900"/>
      <c r="D400" s="900"/>
      <c r="E400" s="900"/>
      <c r="F400" s="900"/>
      <c r="G400" s="900"/>
      <c r="H400" s="900"/>
      <c r="I400" s="900"/>
      <c r="J400" s="900"/>
      <c r="K400" s="900"/>
      <c r="L400" s="900"/>
      <c r="M400" s="900"/>
      <c r="N400" s="900"/>
      <c r="O400" s="900"/>
      <c r="P400" s="900"/>
      <c r="Q400" s="900"/>
      <c r="R400" s="900"/>
      <c r="S400" s="900"/>
      <c r="T400" s="900"/>
      <c r="U400" s="900"/>
    </row>
    <row r="401" spans="1:21" ht="15">
      <c r="A401" s="278"/>
      <c r="B401" s="900"/>
      <c r="C401" s="900"/>
      <c r="D401" s="900"/>
      <c r="E401" s="900"/>
      <c r="F401" s="900"/>
      <c r="G401" s="900"/>
      <c r="H401" s="900"/>
      <c r="I401" s="900"/>
      <c r="J401" s="900"/>
      <c r="K401" s="900"/>
      <c r="L401" s="900"/>
      <c r="M401" s="900"/>
      <c r="N401" s="900"/>
      <c r="O401" s="900"/>
      <c r="P401" s="900"/>
      <c r="Q401" s="900"/>
      <c r="R401" s="900"/>
      <c r="S401" s="900"/>
      <c r="T401" s="900"/>
      <c r="U401" s="900"/>
    </row>
    <row r="402" spans="1:21" ht="15">
      <c r="A402" s="278"/>
      <c r="B402" s="900"/>
      <c r="C402" s="900"/>
      <c r="D402" s="900"/>
      <c r="E402" s="900"/>
      <c r="F402" s="900"/>
      <c r="G402" s="900"/>
      <c r="H402" s="900"/>
      <c r="I402" s="900"/>
      <c r="J402" s="900"/>
      <c r="K402" s="900"/>
      <c r="L402" s="900"/>
      <c r="M402" s="900"/>
      <c r="N402" s="900"/>
      <c r="O402" s="900"/>
      <c r="P402" s="900"/>
      <c r="Q402" s="900"/>
      <c r="R402" s="900"/>
      <c r="S402" s="900"/>
      <c r="T402" s="900"/>
      <c r="U402" s="900"/>
    </row>
    <row r="403" spans="1:21" ht="15">
      <c r="A403" s="278"/>
      <c r="B403" s="900"/>
      <c r="C403" s="900"/>
      <c r="D403" s="900"/>
      <c r="E403" s="900"/>
      <c r="F403" s="900"/>
      <c r="G403" s="900"/>
      <c r="H403" s="900"/>
      <c r="I403" s="900"/>
      <c r="J403" s="900"/>
      <c r="K403" s="900"/>
      <c r="L403" s="900"/>
      <c r="M403" s="900"/>
      <c r="N403" s="900"/>
      <c r="O403" s="900"/>
      <c r="P403" s="900"/>
      <c r="Q403" s="900"/>
      <c r="R403" s="900"/>
      <c r="S403" s="900"/>
      <c r="T403" s="900"/>
      <c r="U403" s="900"/>
    </row>
    <row r="404" spans="1:21" ht="15">
      <c r="A404" s="278"/>
      <c r="B404" s="900"/>
      <c r="C404" s="900"/>
      <c r="D404" s="900"/>
      <c r="E404" s="900"/>
      <c r="F404" s="900"/>
      <c r="G404" s="900"/>
      <c r="H404" s="900"/>
      <c r="I404" s="900"/>
      <c r="J404" s="900"/>
      <c r="K404" s="900"/>
      <c r="L404" s="900"/>
      <c r="M404" s="900"/>
      <c r="N404" s="900"/>
      <c r="O404" s="900"/>
      <c r="P404" s="900"/>
      <c r="Q404" s="900"/>
      <c r="R404" s="900"/>
      <c r="S404" s="900"/>
      <c r="T404" s="900"/>
      <c r="U404" s="900"/>
    </row>
    <row r="405" spans="1:21" ht="15">
      <c r="A405" s="278"/>
      <c r="B405" s="900"/>
      <c r="C405" s="900"/>
      <c r="D405" s="900"/>
      <c r="E405" s="900"/>
      <c r="F405" s="900"/>
      <c r="G405" s="900"/>
      <c r="H405" s="900"/>
      <c r="I405" s="900"/>
      <c r="J405" s="900"/>
      <c r="K405" s="900"/>
      <c r="L405" s="900"/>
      <c r="M405" s="900"/>
      <c r="N405" s="900"/>
      <c r="O405" s="900"/>
      <c r="P405" s="900"/>
      <c r="Q405" s="900"/>
      <c r="R405" s="900"/>
      <c r="S405" s="900"/>
      <c r="T405" s="900"/>
      <c r="U405" s="900"/>
    </row>
    <row r="406" spans="1:21" ht="15">
      <c r="A406" s="278"/>
      <c r="B406" s="900"/>
      <c r="C406" s="900"/>
      <c r="D406" s="900"/>
      <c r="E406" s="900"/>
      <c r="F406" s="900"/>
      <c r="G406" s="900"/>
      <c r="H406" s="900"/>
      <c r="I406" s="900"/>
      <c r="J406" s="900"/>
      <c r="K406" s="900"/>
      <c r="L406" s="900"/>
      <c r="M406" s="900"/>
      <c r="N406" s="900"/>
      <c r="O406" s="900"/>
      <c r="P406" s="900"/>
      <c r="Q406" s="900"/>
      <c r="R406" s="900"/>
      <c r="S406" s="900"/>
      <c r="T406" s="900"/>
      <c r="U406" s="900"/>
    </row>
    <row r="407" spans="1:21" ht="15">
      <c r="A407" s="278"/>
      <c r="B407" s="900"/>
      <c r="C407" s="900"/>
      <c r="D407" s="900"/>
      <c r="E407" s="900"/>
      <c r="F407" s="900"/>
      <c r="G407" s="900"/>
      <c r="H407" s="900"/>
      <c r="I407" s="900"/>
      <c r="J407" s="900"/>
      <c r="K407" s="900"/>
      <c r="L407" s="900"/>
      <c r="M407" s="900"/>
      <c r="N407" s="900"/>
      <c r="O407" s="900"/>
      <c r="P407" s="900"/>
      <c r="Q407" s="900"/>
      <c r="R407" s="900"/>
      <c r="S407" s="900"/>
      <c r="T407" s="900"/>
      <c r="U407" s="900"/>
    </row>
    <row r="408" spans="1:21" ht="15">
      <c r="A408" s="278"/>
      <c r="B408" s="900"/>
      <c r="C408" s="900"/>
      <c r="D408" s="900"/>
      <c r="E408" s="900"/>
      <c r="F408" s="900"/>
      <c r="G408" s="900"/>
      <c r="H408" s="900"/>
      <c r="I408" s="900"/>
      <c r="J408" s="900"/>
      <c r="K408" s="900"/>
      <c r="L408" s="900"/>
      <c r="M408" s="900"/>
      <c r="N408" s="900"/>
      <c r="O408" s="900"/>
      <c r="P408" s="900"/>
      <c r="Q408" s="900"/>
      <c r="R408" s="900"/>
      <c r="S408" s="900"/>
      <c r="T408" s="900"/>
      <c r="U408" s="900"/>
    </row>
    <row r="409" spans="1:21" ht="15">
      <c r="A409" s="278"/>
      <c r="B409" s="900"/>
      <c r="C409" s="900"/>
      <c r="D409" s="900"/>
      <c r="E409" s="900"/>
      <c r="F409" s="900"/>
      <c r="G409" s="900"/>
      <c r="H409" s="900"/>
      <c r="I409" s="900"/>
      <c r="J409" s="900"/>
      <c r="K409" s="900"/>
      <c r="L409" s="900"/>
      <c r="M409" s="900"/>
      <c r="N409" s="900"/>
      <c r="O409" s="900"/>
      <c r="P409" s="900"/>
      <c r="Q409" s="900"/>
      <c r="R409" s="900"/>
      <c r="S409" s="900"/>
      <c r="T409" s="900"/>
      <c r="U409" s="900"/>
    </row>
    <row r="410" spans="1:21" ht="15">
      <c r="A410" s="278"/>
      <c r="B410" s="900"/>
      <c r="C410" s="900"/>
      <c r="D410" s="900"/>
      <c r="E410" s="900"/>
      <c r="F410" s="900"/>
      <c r="G410" s="900"/>
      <c r="H410" s="900"/>
      <c r="I410" s="900"/>
      <c r="J410" s="900"/>
      <c r="K410" s="900"/>
      <c r="L410" s="900"/>
      <c r="M410" s="900"/>
      <c r="N410" s="900"/>
      <c r="O410" s="900"/>
      <c r="P410" s="900"/>
      <c r="Q410" s="900"/>
      <c r="R410" s="900"/>
      <c r="S410" s="900"/>
      <c r="T410" s="900"/>
      <c r="U410" s="900"/>
    </row>
    <row r="411" spans="1:21" ht="15">
      <c r="A411" s="278"/>
      <c r="B411" s="900"/>
      <c r="C411" s="900"/>
      <c r="D411" s="900"/>
      <c r="E411" s="900"/>
      <c r="F411" s="900"/>
      <c r="G411" s="900"/>
      <c r="H411" s="900"/>
      <c r="I411" s="900"/>
      <c r="J411" s="900"/>
      <c r="K411" s="900"/>
      <c r="L411" s="900"/>
      <c r="M411" s="900"/>
      <c r="N411" s="900"/>
      <c r="O411" s="900"/>
      <c r="P411" s="900"/>
      <c r="Q411" s="900"/>
      <c r="R411" s="900"/>
      <c r="S411" s="900"/>
      <c r="T411" s="900"/>
      <c r="U411" s="900"/>
    </row>
    <row r="412" spans="1:21" ht="15">
      <c r="A412" s="278"/>
      <c r="B412" s="900"/>
      <c r="C412" s="900"/>
      <c r="D412" s="900"/>
      <c r="E412" s="900"/>
      <c r="F412" s="900"/>
      <c r="G412" s="900"/>
      <c r="H412" s="900"/>
      <c r="I412" s="900"/>
      <c r="J412" s="900"/>
      <c r="K412" s="900"/>
      <c r="L412" s="900"/>
      <c r="M412" s="900"/>
      <c r="N412" s="900"/>
      <c r="O412" s="900"/>
      <c r="P412" s="900"/>
      <c r="Q412" s="900"/>
      <c r="R412" s="900"/>
      <c r="S412" s="900"/>
      <c r="T412" s="900"/>
      <c r="U412" s="900"/>
    </row>
    <row r="413" spans="1:21" ht="15">
      <c r="A413" s="278"/>
      <c r="B413" s="900"/>
      <c r="C413" s="900"/>
      <c r="D413" s="900"/>
      <c r="E413" s="900"/>
      <c r="F413" s="900"/>
      <c r="G413" s="900"/>
      <c r="H413" s="900"/>
      <c r="I413" s="900"/>
      <c r="J413" s="900"/>
      <c r="K413" s="900"/>
      <c r="L413" s="900"/>
      <c r="M413" s="900"/>
      <c r="N413" s="900"/>
      <c r="O413" s="900"/>
      <c r="P413" s="900"/>
      <c r="Q413" s="900"/>
      <c r="R413" s="900"/>
      <c r="S413" s="900"/>
      <c r="T413" s="900"/>
      <c r="U413" s="900"/>
    </row>
    <row r="414" spans="1:21" ht="15">
      <c r="A414" s="278"/>
      <c r="B414" s="900"/>
      <c r="C414" s="900"/>
      <c r="D414" s="900"/>
      <c r="E414" s="900"/>
      <c r="F414" s="900"/>
      <c r="G414" s="900"/>
      <c r="H414" s="900"/>
      <c r="I414" s="900"/>
      <c r="J414" s="900"/>
      <c r="K414" s="900"/>
      <c r="L414" s="900"/>
      <c r="M414" s="900"/>
      <c r="N414" s="900"/>
      <c r="O414" s="900"/>
      <c r="P414" s="900"/>
      <c r="Q414" s="900"/>
      <c r="R414" s="900"/>
      <c r="S414" s="900"/>
      <c r="T414" s="900"/>
      <c r="U414" s="900"/>
    </row>
    <row r="415" spans="1:21" ht="15">
      <c r="A415" s="278"/>
      <c r="B415" s="900"/>
      <c r="C415" s="900"/>
      <c r="D415" s="900"/>
      <c r="E415" s="900"/>
      <c r="F415" s="900"/>
      <c r="G415" s="900"/>
      <c r="H415" s="900"/>
      <c r="I415" s="900"/>
      <c r="J415" s="900"/>
      <c r="K415" s="900"/>
      <c r="L415" s="900"/>
      <c r="M415" s="900"/>
      <c r="N415" s="900"/>
      <c r="O415" s="900"/>
      <c r="P415" s="900"/>
      <c r="Q415" s="900"/>
      <c r="R415" s="900"/>
      <c r="S415" s="900"/>
      <c r="T415" s="900"/>
      <c r="U415" s="900"/>
    </row>
    <row r="416" spans="1:21" ht="15">
      <c r="A416" s="278"/>
      <c r="B416" s="900"/>
      <c r="C416" s="900"/>
      <c r="D416" s="900"/>
      <c r="E416" s="900"/>
      <c r="F416" s="900"/>
      <c r="G416" s="900"/>
      <c r="H416" s="900"/>
      <c r="I416" s="900"/>
      <c r="J416" s="900"/>
      <c r="K416" s="900"/>
      <c r="L416" s="900"/>
      <c r="M416" s="900"/>
      <c r="N416" s="900"/>
      <c r="O416" s="900"/>
      <c r="P416" s="900"/>
      <c r="Q416" s="900"/>
      <c r="R416" s="900"/>
      <c r="S416" s="900"/>
      <c r="T416" s="900"/>
      <c r="U416" s="900"/>
    </row>
    <row r="417" spans="1:21" ht="15">
      <c r="A417" s="278"/>
      <c r="B417" s="900"/>
      <c r="C417" s="900"/>
      <c r="D417" s="900"/>
      <c r="E417" s="900"/>
      <c r="F417" s="900"/>
      <c r="G417" s="900"/>
      <c r="H417" s="900"/>
      <c r="I417" s="900"/>
      <c r="J417" s="900"/>
      <c r="K417" s="900"/>
      <c r="L417" s="900"/>
      <c r="M417" s="900"/>
      <c r="N417" s="900"/>
      <c r="O417" s="900"/>
      <c r="P417" s="900"/>
      <c r="Q417" s="900"/>
      <c r="R417" s="900"/>
      <c r="S417" s="900"/>
      <c r="T417" s="900"/>
      <c r="U417" s="900"/>
    </row>
    <row r="418" spans="1:21" ht="15">
      <c r="A418" s="278"/>
      <c r="B418" s="900"/>
      <c r="C418" s="900"/>
      <c r="D418" s="900"/>
      <c r="E418" s="900"/>
      <c r="F418" s="900"/>
      <c r="G418" s="900"/>
      <c r="H418" s="900"/>
      <c r="I418" s="900"/>
      <c r="J418" s="900"/>
      <c r="K418" s="900"/>
      <c r="L418" s="900"/>
      <c r="M418" s="900"/>
      <c r="N418" s="900"/>
      <c r="O418" s="900"/>
      <c r="P418" s="900"/>
      <c r="Q418" s="900"/>
      <c r="R418" s="900"/>
      <c r="S418" s="900"/>
      <c r="T418" s="900"/>
      <c r="U418" s="900"/>
    </row>
    <row r="419" spans="1:21" ht="15">
      <c r="A419" s="278"/>
      <c r="B419" s="900"/>
      <c r="C419" s="900"/>
      <c r="D419" s="900"/>
      <c r="E419" s="900"/>
      <c r="F419" s="900"/>
      <c r="G419" s="900"/>
      <c r="H419" s="900"/>
      <c r="I419" s="900"/>
      <c r="J419" s="900"/>
      <c r="K419" s="900"/>
      <c r="L419" s="900"/>
      <c r="M419" s="900"/>
      <c r="N419" s="900"/>
      <c r="O419" s="900"/>
      <c r="P419" s="900"/>
      <c r="Q419" s="900"/>
      <c r="R419" s="900"/>
      <c r="S419" s="900"/>
      <c r="T419" s="900"/>
      <c r="U419" s="900"/>
    </row>
    <row r="420" spans="1:21" ht="15">
      <c r="A420" s="278"/>
      <c r="B420" s="900"/>
      <c r="C420" s="900"/>
      <c r="D420" s="900"/>
      <c r="E420" s="900"/>
      <c r="F420" s="900"/>
      <c r="G420" s="900"/>
      <c r="H420" s="900"/>
      <c r="I420" s="900"/>
      <c r="J420" s="900"/>
      <c r="K420" s="900"/>
      <c r="L420" s="900"/>
      <c r="M420" s="900"/>
      <c r="N420" s="900"/>
      <c r="O420" s="900"/>
      <c r="P420" s="900"/>
      <c r="Q420" s="900"/>
      <c r="R420" s="900"/>
      <c r="S420" s="900"/>
      <c r="T420" s="900"/>
      <c r="U420" s="900"/>
    </row>
    <row r="421" spans="1:21" ht="15">
      <c r="A421" s="278"/>
      <c r="B421" s="900"/>
      <c r="C421" s="900"/>
      <c r="D421" s="900"/>
      <c r="E421" s="900"/>
      <c r="F421" s="900"/>
      <c r="G421" s="900"/>
      <c r="H421" s="900"/>
      <c r="I421" s="900"/>
      <c r="J421" s="900"/>
      <c r="K421" s="900"/>
      <c r="L421" s="900"/>
      <c r="M421" s="900"/>
      <c r="N421" s="900"/>
      <c r="O421" s="900"/>
      <c r="P421" s="900"/>
      <c r="Q421" s="900"/>
      <c r="R421" s="900"/>
      <c r="S421" s="900"/>
      <c r="T421" s="900"/>
      <c r="U421" s="900"/>
    </row>
    <row r="422" spans="1:21" ht="15">
      <c r="A422" s="278"/>
      <c r="B422" s="900"/>
      <c r="C422" s="900"/>
      <c r="D422" s="900"/>
      <c r="E422" s="900"/>
      <c r="F422" s="900"/>
      <c r="G422" s="900"/>
      <c r="H422" s="900"/>
      <c r="I422" s="900"/>
      <c r="J422" s="900"/>
      <c r="K422" s="900"/>
      <c r="L422" s="900"/>
      <c r="M422" s="900"/>
      <c r="N422" s="900"/>
      <c r="O422" s="900"/>
      <c r="P422" s="900"/>
      <c r="Q422" s="900"/>
      <c r="R422" s="900"/>
      <c r="S422" s="900"/>
      <c r="T422" s="900"/>
      <c r="U422" s="900"/>
    </row>
    <row r="423" spans="1:21" ht="15">
      <c r="A423" s="278"/>
      <c r="B423" s="900"/>
      <c r="C423" s="900"/>
      <c r="D423" s="900"/>
      <c r="E423" s="900"/>
      <c r="F423" s="900"/>
      <c r="G423" s="900"/>
      <c r="H423" s="900"/>
      <c r="I423" s="900"/>
      <c r="J423" s="900"/>
      <c r="K423" s="900"/>
      <c r="L423" s="900"/>
      <c r="M423" s="900"/>
      <c r="N423" s="900"/>
      <c r="O423" s="900"/>
      <c r="P423" s="900"/>
      <c r="Q423" s="900"/>
      <c r="R423" s="900"/>
      <c r="S423" s="900"/>
      <c r="T423" s="900"/>
      <c r="U423" s="900"/>
    </row>
    <row r="424" spans="1:21" ht="15">
      <c r="A424" s="278"/>
      <c r="B424" s="900"/>
      <c r="C424" s="900"/>
      <c r="D424" s="900"/>
      <c r="E424" s="900"/>
      <c r="F424" s="900"/>
      <c r="G424" s="900"/>
      <c r="H424" s="900"/>
      <c r="I424" s="900"/>
      <c r="J424" s="900"/>
      <c r="K424" s="900"/>
      <c r="L424" s="900"/>
      <c r="M424" s="900"/>
      <c r="N424" s="900"/>
      <c r="O424" s="900"/>
      <c r="P424" s="900"/>
      <c r="Q424" s="900"/>
      <c r="R424" s="900"/>
      <c r="S424" s="900"/>
      <c r="T424" s="900"/>
      <c r="U424" s="900"/>
    </row>
    <row r="425" spans="1:21" ht="15">
      <c r="A425" s="278"/>
      <c r="B425" s="900"/>
      <c r="C425" s="900"/>
      <c r="D425" s="900"/>
      <c r="E425" s="900"/>
      <c r="F425" s="900"/>
      <c r="G425" s="900"/>
      <c r="H425" s="900"/>
      <c r="I425" s="900"/>
      <c r="J425" s="900"/>
      <c r="K425" s="900"/>
      <c r="L425" s="900"/>
      <c r="M425" s="900"/>
      <c r="N425" s="900"/>
      <c r="O425" s="900"/>
      <c r="P425" s="900"/>
      <c r="Q425" s="900"/>
      <c r="R425" s="900"/>
      <c r="S425" s="900"/>
      <c r="T425" s="900"/>
      <c r="U425" s="900"/>
    </row>
    <row r="426" spans="1:21" ht="15">
      <c r="A426" s="278"/>
      <c r="B426" s="900"/>
      <c r="C426" s="900"/>
      <c r="D426" s="900"/>
      <c r="E426" s="900"/>
      <c r="F426" s="900"/>
      <c r="G426" s="900"/>
      <c r="H426" s="900"/>
      <c r="I426" s="900"/>
      <c r="J426" s="900"/>
      <c r="K426" s="900"/>
      <c r="L426" s="900"/>
      <c r="M426" s="900"/>
      <c r="N426" s="900"/>
      <c r="O426" s="900"/>
      <c r="P426" s="900"/>
      <c r="Q426" s="900"/>
      <c r="R426" s="900"/>
      <c r="S426" s="900"/>
      <c r="T426" s="900"/>
      <c r="U426" s="900"/>
    </row>
    <row r="427" spans="1:21" ht="15">
      <c r="A427" s="278"/>
      <c r="B427" s="900"/>
      <c r="C427" s="900"/>
      <c r="D427" s="900"/>
      <c r="E427" s="900"/>
      <c r="F427" s="900"/>
      <c r="G427" s="900"/>
      <c r="H427" s="900"/>
      <c r="I427" s="900"/>
      <c r="J427" s="900"/>
      <c r="K427" s="900"/>
      <c r="L427" s="900"/>
      <c r="M427" s="900"/>
      <c r="N427" s="900"/>
      <c r="O427" s="900"/>
      <c r="P427" s="900"/>
      <c r="Q427" s="900"/>
      <c r="R427" s="900"/>
      <c r="S427" s="900"/>
      <c r="T427" s="900"/>
      <c r="U427" s="900"/>
    </row>
    <row r="428" spans="1:21" ht="15">
      <c r="A428" s="278"/>
      <c r="B428" s="900"/>
      <c r="C428" s="900"/>
      <c r="D428" s="900"/>
      <c r="E428" s="900"/>
      <c r="F428" s="900"/>
      <c r="G428" s="900"/>
      <c r="H428" s="900"/>
      <c r="I428" s="900"/>
      <c r="J428" s="900"/>
      <c r="K428" s="900"/>
      <c r="L428" s="900"/>
      <c r="M428" s="900"/>
      <c r="N428" s="900"/>
      <c r="O428" s="900"/>
      <c r="P428" s="900"/>
      <c r="Q428" s="900"/>
      <c r="R428" s="900"/>
      <c r="S428" s="900"/>
      <c r="T428" s="900"/>
      <c r="U428" s="900"/>
    </row>
    <row r="429" spans="1:21" ht="15">
      <c r="A429" s="278"/>
      <c r="B429" s="900"/>
      <c r="C429" s="900"/>
      <c r="D429" s="900"/>
      <c r="E429" s="900"/>
      <c r="F429" s="900"/>
      <c r="G429" s="900"/>
      <c r="H429" s="900"/>
      <c r="I429" s="900"/>
      <c r="J429" s="900"/>
      <c r="K429" s="900"/>
      <c r="L429" s="900"/>
      <c r="M429" s="900"/>
      <c r="N429" s="900"/>
      <c r="O429" s="900"/>
      <c r="P429" s="900"/>
      <c r="Q429" s="900"/>
      <c r="R429" s="900"/>
      <c r="S429" s="900"/>
      <c r="T429" s="900"/>
      <c r="U429" s="900"/>
    </row>
    <row r="430" spans="1:21" ht="15">
      <c r="A430" s="278"/>
      <c r="B430" s="900"/>
      <c r="C430" s="900"/>
      <c r="D430" s="900"/>
      <c r="E430" s="900"/>
      <c r="F430" s="900"/>
      <c r="G430" s="900"/>
      <c r="H430" s="900"/>
      <c r="I430" s="900"/>
      <c r="J430" s="900"/>
      <c r="K430" s="900"/>
      <c r="L430" s="900"/>
      <c r="M430" s="900"/>
      <c r="N430" s="900"/>
      <c r="O430" s="900"/>
      <c r="P430" s="900"/>
      <c r="Q430" s="900"/>
      <c r="R430" s="900"/>
      <c r="S430" s="900"/>
      <c r="T430" s="900"/>
      <c r="U430" s="900"/>
    </row>
    <row r="431" spans="1:21" ht="15">
      <c r="A431" s="278"/>
      <c r="B431" s="900"/>
      <c r="C431" s="900"/>
      <c r="D431" s="900"/>
      <c r="E431" s="900"/>
      <c r="F431" s="900"/>
      <c r="G431" s="900"/>
      <c r="H431" s="900"/>
      <c r="I431" s="900"/>
      <c r="J431" s="900"/>
      <c r="K431" s="900"/>
      <c r="L431" s="900"/>
      <c r="M431" s="900"/>
      <c r="N431" s="900"/>
      <c r="O431" s="900"/>
      <c r="P431" s="900"/>
      <c r="Q431" s="900"/>
      <c r="R431" s="900"/>
      <c r="S431" s="900"/>
      <c r="T431" s="900"/>
      <c r="U431" s="900"/>
    </row>
    <row r="432" spans="1:21" ht="15">
      <c r="A432" s="278"/>
      <c r="B432" s="900"/>
      <c r="C432" s="900"/>
      <c r="D432" s="900"/>
      <c r="E432" s="900"/>
      <c r="F432" s="900"/>
      <c r="G432" s="900"/>
      <c r="H432" s="900"/>
      <c r="I432" s="900"/>
      <c r="J432" s="900"/>
      <c r="K432" s="900"/>
      <c r="L432" s="900"/>
      <c r="M432" s="900"/>
      <c r="N432" s="900"/>
      <c r="O432" s="900"/>
      <c r="P432" s="900"/>
      <c r="Q432" s="900"/>
      <c r="R432" s="900"/>
      <c r="S432" s="900"/>
      <c r="T432" s="900"/>
      <c r="U432" s="900"/>
    </row>
    <row r="433" spans="1:21" ht="15">
      <c r="A433" s="278"/>
      <c r="B433" s="900"/>
      <c r="C433" s="900"/>
      <c r="D433" s="900"/>
      <c r="E433" s="900"/>
      <c r="F433" s="900"/>
      <c r="G433" s="900"/>
      <c r="H433" s="900"/>
      <c r="I433" s="900"/>
      <c r="J433" s="900"/>
      <c r="K433" s="900"/>
      <c r="L433" s="900"/>
      <c r="M433" s="900"/>
      <c r="N433" s="900"/>
      <c r="O433" s="900"/>
      <c r="P433" s="900"/>
      <c r="Q433" s="900"/>
      <c r="R433" s="900"/>
      <c r="S433" s="900"/>
      <c r="T433" s="900"/>
      <c r="U433" s="900"/>
    </row>
    <row r="434" spans="1:21" ht="15">
      <c r="A434" s="278"/>
      <c r="B434" s="900"/>
      <c r="C434" s="900"/>
      <c r="D434" s="900"/>
      <c r="E434" s="900"/>
      <c r="F434" s="900"/>
      <c r="G434" s="900"/>
      <c r="H434" s="900"/>
      <c r="I434" s="900"/>
      <c r="J434" s="900"/>
      <c r="K434" s="900"/>
      <c r="L434" s="900"/>
      <c r="M434" s="900"/>
      <c r="N434" s="900"/>
      <c r="O434" s="900"/>
      <c r="P434" s="900"/>
      <c r="Q434" s="900"/>
      <c r="R434" s="900"/>
      <c r="S434" s="900"/>
      <c r="T434" s="900"/>
      <c r="U434" s="900"/>
    </row>
    <row r="435" spans="1:21" ht="15">
      <c r="A435" s="278"/>
      <c r="B435" s="900"/>
      <c r="C435" s="900"/>
      <c r="D435" s="900"/>
      <c r="E435" s="900"/>
      <c r="F435" s="900"/>
      <c r="G435" s="900"/>
      <c r="H435" s="900"/>
      <c r="I435" s="900"/>
      <c r="J435" s="900"/>
      <c r="K435" s="900"/>
      <c r="L435" s="900"/>
      <c r="M435" s="900"/>
      <c r="N435" s="900"/>
      <c r="O435" s="900"/>
      <c r="P435" s="900"/>
      <c r="Q435" s="900"/>
      <c r="R435" s="900"/>
      <c r="S435" s="900"/>
      <c r="T435" s="900"/>
      <c r="U435" s="900"/>
    </row>
    <row r="436" spans="1:21" ht="15">
      <c r="A436" s="278"/>
      <c r="B436" s="900"/>
      <c r="C436" s="900"/>
      <c r="D436" s="900"/>
      <c r="E436" s="900"/>
      <c r="F436" s="900"/>
      <c r="G436" s="900"/>
      <c r="H436" s="900"/>
      <c r="I436" s="900"/>
      <c r="J436" s="900"/>
      <c r="K436" s="900"/>
      <c r="L436" s="900"/>
      <c r="M436" s="900"/>
      <c r="N436" s="900"/>
      <c r="O436" s="900"/>
      <c r="P436" s="900"/>
      <c r="Q436" s="900"/>
      <c r="R436" s="900"/>
      <c r="S436" s="900"/>
      <c r="T436" s="900"/>
      <c r="U436" s="900"/>
    </row>
    <row r="437" spans="1:21" ht="15">
      <c r="A437" s="278"/>
      <c r="B437" s="900"/>
      <c r="C437" s="900"/>
      <c r="D437" s="900"/>
      <c r="E437" s="900"/>
      <c r="F437" s="900"/>
      <c r="G437" s="900"/>
      <c r="H437" s="900"/>
      <c r="I437" s="900"/>
      <c r="J437" s="900"/>
      <c r="K437" s="900"/>
      <c r="L437" s="900"/>
      <c r="M437" s="900"/>
      <c r="N437" s="900"/>
      <c r="O437" s="900"/>
      <c r="P437" s="900"/>
      <c r="Q437" s="900"/>
      <c r="R437" s="900"/>
      <c r="S437" s="900"/>
      <c r="T437" s="900"/>
      <c r="U437" s="900"/>
    </row>
    <row r="438" spans="1:21" ht="15">
      <c r="A438" s="278"/>
      <c r="B438" s="900"/>
      <c r="C438" s="900"/>
      <c r="D438" s="900"/>
      <c r="E438" s="900"/>
      <c r="F438" s="900"/>
      <c r="G438" s="900"/>
      <c r="H438" s="900"/>
      <c r="I438" s="900"/>
      <c r="J438" s="900"/>
      <c r="K438" s="900"/>
      <c r="L438" s="900"/>
      <c r="M438" s="900"/>
      <c r="N438" s="900"/>
      <c r="O438" s="900"/>
      <c r="P438" s="900"/>
      <c r="Q438" s="900"/>
      <c r="R438" s="900"/>
      <c r="S438" s="900"/>
      <c r="T438" s="900"/>
      <c r="U438" s="900"/>
    </row>
    <row r="439" spans="1:21" ht="15">
      <c r="A439" s="278"/>
      <c r="B439" s="900"/>
      <c r="C439" s="900"/>
      <c r="D439" s="900"/>
      <c r="E439" s="900"/>
      <c r="F439" s="900"/>
      <c r="G439" s="900"/>
      <c r="H439" s="900"/>
      <c r="I439" s="900"/>
      <c r="J439" s="900"/>
      <c r="K439" s="900"/>
      <c r="L439" s="900"/>
      <c r="M439" s="900"/>
      <c r="N439" s="900"/>
      <c r="O439" s="900"/>
      <c r="P439" s="900"/>
      <c r="Q439" s="900"/>
      <c r="R439" s="900"/>
      <c r="S439" s="900"/>
      <c r="T439" s="900"/>
      <c r="U439" s="900"/>
    </row>
    <row r="440" spans="1:21" ht="15">
      <c r="A440" s="278"/>
      <c r="B440" s="900"/>
      <c r="C440" s="900"/>
      <c r="D440" s="900"/>
      <c r="E440" s="900"/>
      <c r="F440" s="900"/>
      <c r="G440" s="900"/>
      <c r="H440" s="900"/>
      <c r="I440" s="900"/>
      <c r="J440" s="900"/>
      <c r="K440" s="900"/>
      <c r="L440" s="900"/>
      <c r="M440" s="900"/>
      <c r="N440" s="900"/>
      <c r="O440" s="900"/>
      <c r="P440" s="900"/>
      <c r="Q440" s="900"/>
      <c r="R440" s="900"/>
      <c r="S440" s="900"/>
      <c r="T440" s="900"/>
      <c r="U440" s="900"/>
    </row>
    <row r="441" spans="1:21" ht="15">
      <c r="A441" s="278"/>
      <c r="B441" s="900"/>
      <c r="C441" s="900"/>
      <c r="D441" s="900"/>
      <c r="E441" s="900"/>
      <c r="F441" s="900"/>
      <c r="G441" s="900"/>
      <c r="H441" s="900"/>
      <c r="I441" s="900"/>
      <c r="J441" s="900"/>
      <c r="K441" s="900"/>
      <c r="L441" s="900"/>
      <c r="M441" s="900"/>
      <c r="N441" s="900"/>
      <c r="O441" s="900"/>
      <c r="P441" s="900"/>
      <c r="Q441" s="900"/>
      <c r="R441" s="900"/>
      <c r="S441" s="900"/>
      <c r="T441" s="900"/>
      <c r="U441" s="900"/>
    </row>
    <row r="442" spans="1:21" ht="15">
      <c r="A442" s="278"/>
      <c r="B442" s="900"/>
      <c r="C442" s="900"/>
      <c r="D442" s="900"/>
      <c r="E442" s="900"/>
      <c r="F442" s="900"/>
      <c r="G442" s="900"/>
      <c r="H442" s="900"/>
      <c r="I442" s="900"/>
      <c r="J442" s="900"/>
      <c r="K442" s="900"/>
      <c r="L442" s="900"/>
      <c r="M442" s="900"/>
      <c r="N442" s="900"/>
      <c r="O442" s="900"/>
      <c r="P442" s="900"/>
      <c r="Q442" s="900"/>
      <c r="R442" s="900"/>
      <c r="S442" s="900"/>
      <c r="T442" s="900"/>
      <c r="U442" s="900"/>
    </row>
    <row r="443" spans="1:21" ht="15">
      <c r="A443" s="278"/>
      <c r="B443" s="900"/>
      <c r="C443" s="900"/>
      <c r="D443" s="900"/>
      <c r="E443" s="900"/>
      <c r="F443" s="900"/>
      <c r="G443" s="900"/>
      <c r="H443" s="900"/>
      <c r="I443" s="900"/>
      <c r="J443" s="900"/>
      <c r="K443" s="900"/>
      <c r="L443" s="900"/>
      <c r="M443" s="900"/>
      <c r="N443" s="900"/>
      <c r="O443" s="900"/>
      <c r="P443" s="900"/>
      <c r="Q443" s="900"/>
      <c r="R443" s="900"/>
      <c r="S443" s="900"/>
      <c r="T443" s="900"/>
      <c r="U443" s="900"/>
    </row>
    <row r="444" spans="1:21" ht="15">
      <c r="A444" s="278"/>
      <c r="B444" s="900"/>
      <c r="C444" s="900"/>
      <c r="D444" s="900"/>
      <c r="E444" s="900"/>
      <c r="F444" s="900"/>
      <c r="G444" s="900"/>
      <c r="H444" s="900"/>
      <c r="I444" s="900"/>
      <c r="J444" s="900"/>
      <c r="K444" s="900"/>
      <c r="L444" s="900"/>
      <c r="M444" s="900"/>
      <c r="N444" s="900"/>
      <c r="O444" s="900"/>
      <c r="P444" s="900"/>
      <c r="Q444" s="900"/>
      <c r="R444" s="900"/>
      <c r="S444" s="900"/>
      <c r="T444" s="900"/>
      <c r="U444" s="900"/>
    </row>
    <row r="445" spans="1:21" ht="15">
      <c r="A445" s="278"/>
      <c r="B445" s="900"/>
      <c r="C445" s="900"/>
      <c r="D445" s="900"/>
      <c r="E445" s="900"/>
      <c r="F445" s="900"/>
      <c r="G445" s="900"/>
      <c r="H445" s="900"/>
      <c r="I445" s="900"/>
      <c r="J445" s="900"/>
      <c r="K445" s="900"/>
      <c r="L445" s="900"/>
      <c r="M445" s="900"/>
      <c r="N445" s="900"/>
      <c r="O445" s="900"/>
      <c r="P445" s="900"/>
      <c r="Q445" s="900"/>
      <c r="R445" s="900"/>
      <c r="S445" s="900"/>
      <c r="T445" s="900"/>
      <c r="U445" s="900"/>
    </row>
    <row r="446" spans="1:21" ht="15">
      <c r="A446" s="278"/>
      <c r="B446" s="900"/>
      <c r="C446" s="900"/>
      <c r="D446" s="900"/>
      <c r="E446" s="900"/>
      <c r="F446" s="900"/>
      <c r="G446" s="900"/>
      <c r="H446" s="900"/>
      <c r="I446" s="900"/>
      <c r="J446" s="900"/>
      <c r="K446" s="900"/>
      <c r="L446" s="900"/>
      <c r="M446" s="900"/>
      <c r="N446" s="900"/>
      <c r="O446" s="900"/>
      <c r="P446" s="900"/>
      <c r="Q446" s="900"/>
      <c r="R446" s="900"/>
      <c r="S446" s="900"/>
      <c r="T446" s="900"/>
      <c r="U446" s="900"/>
    </row>
    <row r="447" spans="1:21" ht="15">
      <c r="A447" s="278"/>
      <c r="B447" s="900"/>
      <c r="C447" s="900"/>
      <c r="D447" s="900"/>
      <c r="E447" s="900"/>
      <c r="F447" s="900"/>
      <c r="G447" s="900"/>
      <c r="H447" s="900"/>
      <c r="I447" s="900"/>
      <c r="J447" s="900"/>
      <c r="K447" s="900"/>
      <c r="L447" s="900"/>
      <c r="M447" s="900"/>
      <c r="N447" s="900"/>
      <c r="O447" s="900"/>
      <c r="P447" s="900"/>
      <c r="Q447" s="900"/>
      <c r="R447" s="900"/>
      <c r="S447" s="900"/>
      <c r="T447" s="900"/>
      <c r="U447" s="900"/>
    </row>
    <row r="448" spans="1:21" ht="15">
      <c r="A448" s="278"/>
      <c r="B448" s="900"/>
      <c r="C448" s="900"/>
      <c r="D448" s="900"/>
      <c r="E448" s="900"/>
      <c r="F448" s="900"/>
      <c r="G448" s="900"/>
      <c r="H448" s="900"/>
      <c r="I448" s="900"/>
      <c r="J448" s="900"/>
      <c r="K448" s="900"/>
      <c r="L448" s="900"/>
      <c r="M448" s="900"/>
      <c r="N448" s="900"/>
      <c r="O448" s="900"/>
      <c r="P448" s="900"/>
      <c r="Q448" s="900"/>
      <c r="R448" s="900"/>
      <c r="S448" s="900"/>
      <c r="T448" s="900"/>
      <c r="U448" s="900"/>
    </row>
    <row r="449" spans="1:21" ht="15">
      <c r="A449" s="278"/>
      <c r="B449" s="900"/>
      <c r="C449" s="900"/>
      <c r="D449" s="900"/>
      <c r="E449" s="900"/>
      <c r="F449" s="900"/>
      <c r="G449" s="900"/>
      <c r="H449" s="900"/>
      <c r="I449" s="900"/>
      <c r="J449" s="900"/>
      <c r="K449" s="900"/>
      <c r="L449" s="900"/>
      <c r="M449" s="900"/>
      <c r="N449" s="900"/>
      <c r="O449" s="900"/>
      <c r="P449" s="900"/>
      <c r="Q449" s="900"/>
      <c r="R449" s="900"/>
      <c r="S449" s="900"/>
      <c r="T449" s="900"/>
      <c r="U449" s="900"/>
    </row>
    <row r="450" spans="1:21" ht="15">
      <c r="A450" s="278"/>
      <c r="B450" s="900"/>
      <c r="C450" s="900"/>
      <c r="D450" s="900"/>
      <c r="E450" s="900"/>
      <c r="F450" s="900"/>
      <c r="G450" s="900"/>
      <c r="H450" s="900"/>
      <c r="I450" s="900"/>
      <c r="J450" s="900"/>
      <c r="K450" s="900"/>
      <c r="L450" s="900"/>
      <c r="M450" s="900"/>
      <c r="N450" s="900"/>
      <c r="O450" s="900"/>
      <c r="P450" s="900"/>
      <c r="Q450" s="900"/>
      <c r="R450" s="900"/>
      <c r="S450" s="900"/>
      <c r="T450" s="900"/>
      <c r="U450" s="900"/>
    </row>
    <row r="451" spans="1:21" ht="15">
      <c r="A451" s="278"/>
      <c r="B451" s="900"/>
      <c r="C451" s="900"/>
      <c r="D451" s="900"/>
      <c r="E451" s="900"/>
      <c r="F451" s="900"/>
      <c r="G451" s="900"/>
      <c r="H451" s="900"/>
      <c r="I451" s="900"/>
      <c r="J451" s="900"/>
      <c r="K451" s="900"/>
      <c r="L451" s="900"/>
      <c r="M451" s="900"/>
      <c r="N451" s="900"/>
      <c r="O451" s="900"/>
      <c r="P451" s="900"/>
      <c r="Q451" s="900"/>
      <c r="R451" s="900"/>
      <c r="S451" s="900"/>
      <c r="T451" s="900"/>
      <c r="U451" s="900"/>
    </row>
    <row r="452" spans="1:21" ht="15">
      <c r="A452" s="278"/>
      <c r="B452" s="900"/>
      <c r="C452" s="900"/>
      <c r="D452" s="900"/>
      <c r="E452" s="900"/>
      <c r="F452" s="900"/>
      <c r="G452" s="900"/>
      <c r="H452" s="900"/>
      <c r="I452" s="900"/>
      <c r="J452" s="900"/>
      <c r="K452" s="900"/>
      <c r="L452" s="900"/>
      <c r="M452" s="900"/>
      <c r="N452" s="900"/>
      <c r="O452" s="900"/>
      <c r="P452" s="900"/>
      <c r="Q452" s="900"/>
      <c r="R452" s="900"/>
      <c r="S452" s="900"/>
      <c r="T452" s="900"/>
      <c r="U452" s="900"/>
    </row>
    <row r="453" spans="1:21" ht="15">
      <c r="A453" s="278"/>
      <c r="B453" s="900"/>
      <c r="C453" s="900"/>
      <c r="D453" s="900"/>
      <c r="E453" s="900"/>
      <c r="F453" s="900"/>
      <c r="G453" s="900"/>
      <c r="H453" s="900"/>
      <c r="I453" s="900"/>
      <c r="J453" s="900"/>
      <c r="K453" s="900"/>
      <c r="L453" s="900"/>
      <c r="M453" s="900"/>
      <c r="N453" s="900"/>
      <c r="O453" s="900"/>
      <c r="P453" s="900"/>
      <c r="Q453" s="900"/>
      <c r="R453" s="900"/>
      <c r="S453" s="900"/>
      <c r="T453" s="900"/>
      <c r="U453" s="900"/>
    </row>
    <row r="454" spans="1:21" ht="15">
      <c r="A454" s="278"/>
      <c r="B454" s="900"/>
      <c r="C454" s="900"/>
      <c r="D454" s="900"/>
      <c r="E454" s="900"/>
      <c r="F454" s="900"/>
      <c r="G454" s="900"/>
      <c r="H454" s="900"/>
      <c r="I454" s="900"/>
      <c r="J454" s="900"/>
      <c r="K454" s="900"/>
      <c r="L454" s="900"/>
      <c r="M454" s="900"/>
      <c r="N454" s="900"/>
      <c r="O454" s="900"/>
      <c r="P454" s="900"/>
      <c r="Q454" s="900"/>
      <c r="R454" s="900"/>
      <c r="S454" s="900"/>
      <c r="T454" s="900"/>
      <c r="U454" s="900"/>
    </row>
    <row r="455" spans="1:21" ht="15">
      <c r="A455" s="278"/>
      <c r="B455" s="900"/>
      <c r="C455" s="900"/>
      <c r="D455" s="900"/>
      <c r="E455" s="900"/>
      <c r="F455" s="900"/>
      <c r="G455" s="900"/>
      <c r="H455" s="900"/>
      <c r="I455" s="900"/>
      <c r="J455" s="900"/>
      <c r="K455" s="900"/>
      <c r="L455" s="900"/>
      <c r="M455" s="900"/>
      <c r="N455" s="900"/>
      <c r="O455" s="900"/>
      <c r="P455" s="900"/>
      <c r="Q455" s="900"/>
      <c r="R455" s="900"/>
      <c r="S455" s="900"/>
      <c r="T455" s="900"/>
      <c r="U455" s="900"/>
    </row>
    <row r="456" spans="1:21" ht="15">
      <c r="A456" s="278"/>
      <c r="B456" s="900"/>
      <c r="C456" s="900"/>
      <c r="D456" s="900"/>
      <c r="E456" s="900"/>
      <c r="F456" s="900"/>
      <c r="G456" s="900"/>
      <c r="H456" s="900"/>
      <c r="I456" s="900"/>
      <c r="J456" s="900"/>
      <c r="K456" s="900"/>
      <c r="L456" s="900"/>
      <c r="M456" s="900"/>
      <c r="N456" s="900"/>
      <c r="O456" s="900"/>
      <c r="P456" s="900"/>
      <c r="Q456" s="900"/>
      <c r="R456" s="900"/>
      <c r="S456" s="900"/>
      <c r="T456" s="900"/>
      <c r="U456" s="900"/>
    </row>
    <row r="457" spans="1:21" ht="15">
      <c r="A457" s="278"/>
      <c r="B457" s="900"/>
      <c r="C457" s="900"/>
      <c r="D457" s="900"/>
      <c r="E457" s="900"/>
      <c r="F457" s="900"/>
      <c r="G457" s="900"/>
      <c r="H457" s="900"/>
      <c r="I457" s="900"/>
      <c r="J457" s="900"/>
      <c r="K457" s="900"/>
      <c r="L457" s="900"/>
      <c r="M457" s="900"/>
      <c r="N457" s="900"/>
      <c r="O457" s="900"/>
      <c r="P457" s="900"/>
      <c r="Q457" s="900"/>
      <c r="R457" s="900"/>
      <c r="S457" s="900"/>
      <c r="T457" s="900"/>
      <c r="U457" s="900"/>
    </row>
    <row r="458" spans="1:21" ht="15">
      <c r="A458" s="278"/>
      <c r="B458" s="900"/>
      <c r="C458" s="900"/>
      <c r="D458" s="900"/>
      <c r="E458" s="900"/>
      <c r="F458" s="900"/>
      <c r="G458" s="900"/>
      <c r="H458" s="900"/>
      <c r="I458" s="900"/>
      <c r="J458" s="900"/>
      <c r="K458" s="900"/>
      <c r="L458" s="900"/>
      <c r="M458" s="900"/>
      <c r="N458" s="900"/>
      <c r="O458" s="900"/>
      <c r="P458" s="900"/>
      <c r="Q458" s="900"/>
      <c r="R458" s="900"/>
      <c r="S458" s="900"/>
      <c r="T458" s="900"/>
      <c r="U458" s="900"/>
    </row>
    <row r="459" spans="1:21" ht="15">
      <c r="A459" s="278"/>
      <c r="B459" s="900"/>
      <c r="C459" s="900"/>
      <c r="D459" s="900"/>
      <c r="E459" s="900"/>
      <c r="F459" s="900"/>
      <c r="G459" s="900"/>
      <c r="H459" s="900"/>
      <c r="I459" s="900"/>
      <c r="J459" s="900"/>
      <c r="K459" s="900"/>
      <c r="L459" s="900"/>
      <c r="M459" s="900"/>
      <c r="N459" s="900"/>
      <c r="O459" s="900"/>
      <c r="P459" s="900"/>
      <c r="Q459" s="900"/>
      <c r="R459" s="900"/>
      <c r="S459" s="900"/>
      <c r="T459" s="900"/>
      <c r="U459" s="900"/>
    </row>
    <row r="460" spans="1:21" ht="15">
      <c r="A460" s="278"/>
      <c r="B460" s="900"/>
      <c r="C460" s="900"/>
      <c r="D460" s="900"/>
      <c r="E460" s="900"/>
      <c r="F460" s="900"/>
      <c r="G460" s="900"/>
      <c r="H460" s="900"/>
      <c r="I460" s="900"/>
      <c r="J460" s="900"/>
      <c r="K460" s="900"/>
      <c r="L460" s="900"/>
      <c r="M460" s="900"/>
      <c r="N460" s="900"/>
      <c r="O460" s="900"/>
      <c r="P460" s="900"/>
      <c r="Q460" s="900"/>
      <c r="R460" s="900"/>
      <c r="S460" s="900"/>
      <c r="T460" s="900"/>
      <c r="U460" s="900"/>
    </row>
    <row r="461" spans="1:21" ht="15">
      <c r="A461" s="278"/>
      <c r="B461" s="900"/>
      <c r="C461" s="900"/>
      <c r="D461" s="900"/>
      <c r="E461" s="900"/>
      <c r="F461" s="900"/>
      <c r="G461" s="900"/>
      <c r="H461" s="900"/>
      <c r="I461" s="900"/>
      <c r="J461" s="900"/>
      <c r="K461" s="900"/>
      <c r="L461" s="900"/>
      <c r="M461" s="900"/>
      <c r="N461" s="900"/>
      <c r="O461" s="900"/>
      <c r="P461" s="900"/>
      <c r="Q461" s="900"/>
      <c r="R461" s="900"/>
      <c r="S461" s="900"/>
      <c r="T461" s="900"/>
      <c r="U461" s="900"/>
    </row>
    <row r="462" spans="1:21" ht="15">
      <c r="A462" s="278"/>
      <c r="B462" s="900"/>
      <c r="C462" s="900"/>
      <c r="D462" s="900"/>
      <c r="E462" s="900"/>
      <c r="F462" s="900"/>
      <c r="G462" s="900"/>
      <c r="H462" s="900"/>
      <c r="I462" s="900"/>
      <c r="J462" s="900"/>
      <c r="K462" s="900"/>
      <c r="L462" s="900"/>
      <c r="M462" s="900"/>
      <c r="N462" s="900"/>
      <c r="O462" s="900"/>
      <c r="P462" s="900"/>
      <c r="Q462" s="900"/>
      <c r="R462" s="900"/>
      <c r="S462" s="900"/>
      <c r="T462" s="900"/>
      <c r="U462" s="900"/>
    </row>
    <row r="463" spans="1:21" ht="15">
      <c r="A463" s="278"/>
      <c r="B463" s="900"/>
      <c r="C463" s="900"/>
      <c r="D463" s="900"/>
      <c r="E463" s="900"/>
      <c r="F463" s="900"/>
      <c r="G463" s="900"/>
      <c r="H463" s="900"/>
      <c r="I463" s="900"/>
      <c r="J463" s="900"/>
      <c r="K463" s="900"/>
      <c r="L463" s="900"/>
      <c r="M463" s="900"/>
      <c r="N463" s="900"/>
      <c r="O463" s="900"/>
      <c r="P463" s="900"/>
      <c r="Q463" s="900"/>
      <c r="R463" s="900"/>
      <c r="S463" s="900"/>
      <c r="T463" s="900"/>
      <c r="U463" s="900"/>
    </row>
    <row r="464" spans="1:21" ht="15">
      <c r="A464" s="278"/>
      <c r="B464" s="900"/>
      <c r="C464" s="900"/>
      <c r="D464" s="900"/>
      <c r="E464" s="900"/>
      <c r="F464" s="900"/>
      <c r="G464" s="900"/>
      <c r="H464" s="900"/>
      <c r="I464" s="900"/>
      <c r="J464" s="900"/>
      <c r="K464" s="900"/>
      <c r="L464" s="900"/>
      <c r="M464" s="900"/>
      <c r="N464" s="900"/>
      <c r="O464" s="900"/>
      <c r="P464" s="900"/>
      <c r="Q464" s="900"/>
      <c r="R464" s="900"/>
      <c r="S464" s="900"/>
      <c r="T464" s="900"/>
      <c r="U464" s="900"/>
    </row>
    <row r="465" spans="1:21" ht="15">
      <c r="A465" s="278"/>
      <c r="B465" s="900"/>
      <c r="C465" s="900"/>
      <c r="D465" s="900"/>
      <c r="E465" s="900"/>
      <c r="F465" s="900"/>
      <c r="G465" s="900"/>
      <c r="H465" s="900"/>
      <c r="I465" s="900"/>
      <c r="J465" s="900"/>
      <c r="K465" s="900"/>
      <c r="L465" s="900"/>
      <c r="M465" s="900"/>
      <c r="N465" s="900"/>
      <c r="O465" s="900"/>
      <c r="P465" s="900"/>
      <c r="Q465" s="900"/>
      <c r="R465" s="900"/>
      <c r="S465" s="900"/>
      <c r="T465" s="900"/>
      <c r="U465" s="900"/>
    </row>
    <row r="466" spans="1:21" ht="15">
      <c r="A466" s="278"/>
      <c r="B466" s="900"/>
      <c r="C466" s="900"/>
      <c r="D466" s="900"/>
      <c r="E466" s="900"/>
      <c r="F466" s="900"/>
      <c r="G466" s="900"/>
      <c r="H466" s="900"/>
      <c r="I466" s="900"/>
      <c r="J466" s="900"/>
      <c r="K466" s="900"/>
      <c r="L466" s="900"/>
      <c r="M466" s="900"/>
      <c r="N466" s="900"/>
      <c r="O466" s="900"/>
      <c r="P466" s="900"/>
      <c r="Q466" s="900"/>
      <c r="R466" s="900"/>
      <c r="S466" s="900"/>
      <c r="T466" s="900"/>
      <c r="U466" s="900"/>
    </row>
    <row r="467" spans="1:21" ht="15">
      <c r="A467" s="278"/>
      <c r="B467" s="900"/>
      <c r="C467" s="900"/>
      <c r="D467" s="900"/>
      <c r="E467" s="900"/>
      <c r="F467" s="900"/>
      <c r="G467" s="900"/>
      <c r="H467" s="900"/>
      <c r="I467" s="900"/>
      <c r="J467" s="900"/>
      <c r="K467" s="900"/>
      <c r="L467" s="900"/>
      <c r="M467" s="900"/>
      <c r="N467" s="900"/>
      <c r="O467" s="900"/>
      <c r="P467" s="900"/>
      <c r="Q467" s="900"/>
      <c r="R467" s="900"/>
      <c r="S467" s="900"/>
      <c r="T467" s="900"/>
      <c r="U467" s="900"/>
    </row>
    <row r="468" spans="1:21" ht="15">
      <c r="A468" s="278"/>
      <c r="B468" s="900"/>
      <c r="C468" s="900"/>
      <c r="D468" s="900"/>
      <c r="E468" s="900"/>
      <c r="F468" s="900"/>
      <c r="G468" s="900"/>
      <c r="H468" s="900"/>
      <c r="I468" s="900"/>
      <c r="J468" s="900"/>
      <c r="K468" s="900"/>
      <c r="L468" s="900"/>
      <c r="M468" s="900"/>
      <c r="N468" s="900"/>
      <c r="O468" s="900"/>
      <c r="P468" s="900"/>
      <c r="Q468" s="900"/>
      <c r="R468" s="900"/>
      <c r="S468" s="900"/>
      <c r="T468" s="900"/>
      <c r="U468" s="900"/>
    </row>
    <row r="469" spans="1:21" ht="15">
      <c r="A469" s="278"/>
      <c r="B469" s="900"/>
      <c r="C469" s="900"/>
      <c r="D469" s="900"/>
      <c r="E469" s="900"/>
      <c r="F469" s="900"/>
      <c r="G469" s="900"/>
      <c r="H469" s="900"/>
      <c r="I469" s="900"/>
      <c r="J469" s="900"/>
      <c r="K469" s="900"/>
      <c r="L469" s="900"/>
      <c r="M469" s="900"/>
      <c r="N469" s="900"/>
      <c r="O469" s="900"/>
      <c r="P469" s="900"/>
      <c r="Q469" s="900"/>
      <c r="R469" s="900"/>
      <c r="S469" s="900"/>
      <c r="T469" s="900"/>
      <c r="U469" s="900"/>
    </row>
    <row r="470" spans="1:21" ht="15">
      <c r="A470" s="278"/>
      <c r="B470" s="900"/>
      <c r="C470" s="900"/>
      <c r="D470" s="900"/>
      <c r="E470" s="900"/>
      <c r="F470" s="900"/>
      <c r="G470" s="900"/>
      <c r="H470" s="900"/>
      <c r="I470" s="900"/>
      <c r="J470" s="900"/>
      <c r="K470" s="900"/>
      <c r="L470" s="900"/>
      <c r="M470" s="900"/>
      <c r="N470" s="900"/>
      <c r="O470" s="900"/>
      <c r="P470" s="900"/>
      <c r="Q470" s="900"/>
      <c r="R470" s="900"/>
      <c r="S470" s="900"/>
      <c r="T470" s="900"/>
      <c r="U470" s="900"/>
    </row>
    <row r="471" spans="1:21" ht="15">
      <c r="A471" s="278"/>
      <c r="B471" s="900"/>
      <c r="C471" s="900"/>
      <c r="D471" s="900"/>
      <c r="E471" s="900"/>
      <c r="F471" s="900"/>
      <c r="G471" s="900"/>
      <c r="H471" s="900"/>
      <c r="I471" s="900"/>
      <c r="J471" s="900"/>
      <c r="K471" s="900"/>
      <c r="L471" s="900"/>
      <c r="M471" s="900"/>
      <c r="N471" s="900"/>
      <c r="O471" s="900"/>
      <c r="P471" s="900"/>
      <c r="Q471" s="900"/>
      <c r="R471" s="900"/>
      <c r="S471" s="900"/>
      <c r="T471" s="900"/>
      <c r="U471" s="900"/>
    </row>
    <row r="472" spans="1:21" ht="15">
      <c r="A472" s="278"/>
      <c r="B472" s="900"/>
      <c r="C472" s="900"/>
      <c r="D472" s="900"/>
      <c r="E472" s="900"/>
      <c r="F472" s="900"/>
      <c r="G472" s="900"/>
      <c r="H472" s="900"/>
      <c r="I472" s="900"/>
      <c r="J472" s="900"/>
      <c r="K472" s="900"/>
      <c r="L472" s="900"/>
      <c r="M472" s="900"/>
      <c r="N472" s="900"/>
      <c r="O472" s="900"/>
      <c r="P472" s="900"/>
      <c r="Q472" s="900"/>
      <c r="R472" s="900"/>
      <c r="S472" s="900"/>
      <c r="T472" s="900"/>
      <c r="U472" s="900"/>
    </row>
    <row r="473" spans="1:21" ht="15">
      <c r="A473" s="278"/>
      <c r="B473" s="900"/>
      <c r="C473" s="900"/>
      <c r="D473" s="900"/>
      <c r="E473" s="900"/>
      <c r="F473" s="900"/>
      <c r="G473" s="900"/>
      <c r="H473" s="900"/>
      <c r="I473" s="900"/>
      <c r="J473" s="900"/>
      <c r="K473" s="900"/>
      <c r="L473" s="900"/>
      <c r="M473" s="900"/>
      <c r="N473" s="900"/>
      <c r="O473" s="900"/>
      <c r="P473" s="900"/>
      <c r="Q473" s="900"/>
      <c r="R473" s="900"/>
      <c r="S473" s="900"/>
      <c r="T473" s="900"/>
      <c r="U473" s="900"/>
    </row>
    <row r="474" spans="1:21" ht="15">
      <c r="A474" s="278"/>
      <c r="B474" s="900"/>
      <c r="C474" s="900"/>
      <c r="D474" s="900"/>
      <c r="E474" s="900"/>
      <c r="F474" s="900"/>
      <c r="G474" s="900"/>
      <c r="H474" s="900"/>
      <c r="I474" s="900"/>
      <c r="J474" s="900"/>
      <c r="K474" s="900"/>
      <c r="L474" s="900"/>
      <c r="M474" s="900"/>
      <c r="N474" s="900"/>
      <c r="O474" s="900"/>
      <c r="P474" s="900"/>
      <c r="Q474" s="900"/>
      <c r="R474" s="900"/>
      <c r="S474" s="900"/>
      <c r="T474" s="900"/>
      <c r="U474" s="900"/>
    </row>
    <row r="475" spans="1:21" ht="15">
      <c r="A475" s="278"/>
      <c r="B475" s="900"/>
      <c r="C475" s="900"/>
      <c r="D475" s="900"/>
      <c r="E475" s="900"/>
      <c r="F475" s="900"/>
      <c r="G475" s="900"/>
      <c r="H475" s="900"/>
      <c r="I475" s="900"/>
      <c r="J475" s="900"/>
      <c r="K475" s="900"/>
      <c r="L475" s="900"/>
      <c r="M475" s="900"/>
      <c r="N475" s="900"/>
      <c r="O475" s="900"/>
      <c r="P475" s="900"/>
      <c r="Q475" s="900"/>
      <c r="R475" s="900"/>
      <c r="S475" s="900"/>
      <c r="T475" s="900"/>
      <c r="U475" s="900"/>
    </row>
    <row r="476" spans="1:21" ht="15">
      <c r="A476" s="278"/>
      <c r="B476" s="900"/>
      <c r="C476" s="900"/>
      <c r="D476" s="900"/>
      <c r="E476" s="900"/>
      <c r="F476" s="900"/>
      <c r="G476" s="900"/>
      <c r="H476" s="900"/>
      <c r="I476" s="900"/>
      <c r="J476" s="900"/>
      <c r="K476" s="900"/>
      <c r="L476" s="900"/>
      <c r="M476" s="900"/>
      <c r="N476" s="900"/>
      <c r="O476" s="900"/>
      <c r="P476" s="900"/>
      <c r="Q476" s="900"/>
      <c r="R476" s="900"/>
      <c r="S476" s="900"/>
      <c r="T476" s="900"/>
      <c r="U476" s="900"/>
    </row>
    <row r="477" spans="1:21" ht="15">
      <c r="A477" s="278"/>
      <c r="B477" s="900"/>
      <c r="C477" s="900"/>
      <c r="D477" s="900"/>
      <c r="E477" s="900"/>
      <c r="F477" s="900"/>
      <c r="G477" s="900"/>
      <c r="H477" s="900"/>
      <c r="I477" s="900"/>
      <c r="J477" s="900"/>
      <c r="K477" s="900"/>
      <c r="L477" s="900"/>
      <c r="M477" s="900"/>
      <c r="N477" s="900"/>
      <c r="O477" s="900"/>
      <c r="P477" s="900"/>
      <c r="Q477" s="900"/>
      <c r="R477" s="900"/>
      <c r="S477" s="900"/>
      <c r="T477" s="900"/>
      <c r="U477" s="900"/>
    </row>
    <row r="478" spans="1:21" ht="15">
      <c r="A478" s="278"/>
      <c r="B478" s="900"/>
      <c r="C478" s="900"/>
      <c r="D478" s="900"/>
      <c r="E478" s="900"/>
      <c r="F478" s="900"/>
      <c r="G478" s="900"/>
      <c r="H478" s="900"/>
      <c r="I478" s="900"/>
      <c r="J478" s="900"/>
      <c r="K478" s="900"/>
      <c r="L478" s="900"/>
      <c r="M478" s="900"/>
      <c r="N478" s="900"/>
      <c r="O478" s="900"/>
      <c r="P478" s="900"/>
      <c r="Q478" s="900"/>
      <c r="R478" s="900"/>
      <c r="S478" s="900"/>
      <c r="T478" s="900"/>
      <c r="U478" s="900"/>
    </row>
    <row r="479" spans="1:21" ht="15">
      <c r="A479" s="278"/>
      <c r="B479" s="900"/>
      <c r="C479" s="900"/>
      <c r="D479" s="900"/>
      <c r="E479" s="900"/>
      <c r="F479" s="900"/>
      <c r="G479" s="900"/>
      <c r="H479" s="900"/>
      <c r="I479" s="900"/>
      <c r="J479" s="900"/>
      <c r="K479" s="900"/>
      <c r="L479" s="900"/>
      <c r="M479" s="900"/>
      <c r="N479" s="900"/>
      <c r="O479" s="900"/>
      <c r="P479" s="900"/>
      <c r="Q479" s="900"/>
      <c r="R479" s="900"/>
      <c r="S479" s="900"/>
      <c r="T479" s="900"/>
      <c r="U479" s="900"/>
    </row>
    <row r="480" spans="1:21" ht="15">
      <c r="A480" s="278"/>
      <c r="B480" s="900"/>
      <c r="C480" s="900"/>
      <c r="D480" s="900"/>
      <c r="E480" s="900"/>
      <c r="F480" s="900"/>
      <c r="G480" s="900"/>
      <c r="H480" s="900"/>
      <c r="I480" s="900"/>
      <c r="J480" s="900"/>
      <c r="K480" s="900"/>
      <c r="L480" s="900"/>
      <c r="M480" s="900"/>
      <c r="N480" s="900"/>
      <c r="O480" s="900"/>
      <c r="P480" s="900"/>
      <c r="Q480" s="900"/>
      <c r="R480" s="900"/>
      <c r="S480" s="900"/>
      <c r="T480" s="900"/>
      <c r="U480" s="900"/>
    </row>
    <row r="481" spans="1:21" ht="15">
      <c r="A481" s="278"/>
      <c r="B481" s="900"/>
      <c r="C481" s="900"/>
      <c r="D481" s="900"/>
      <c r="E481" s="900"/>
      <c r="F481" s="900"/>
      <c r="G481" s="900"/>
      <c r="H481" s="900"/>
      <c r="I481" s="900"/>
      <c r="J481" s="900"/>
      <c r="K481" s="900"/>
      <c r="L481" s="900"/>
      <c r="M481" s="900"/>
      <c r="N481" s="900"/>
      <c r="O481" s="900"/>
      <c r="P481" s="900"/>
      <c r="Q481" s="900"/>
      <c r="R481" s="900"/>
      <c r="S481" s="900"/>
      <c r="T481" s="900"/>
      <c r="U481" s="900"/>
    </row>
    <row r="482" spans="1:21" ht="15">
      <c r="A482" s="278"/>
      <c r="B482" s="900"/>
      <c r="C482" s="900"/>
      <c r="D482" s="900"/>
      <c r="E482" s="900"/>
      <c r="F482" s="900"/>
      <c r="G482" s="900"/>
      <c r="H482" s="900"/>
      <c r="I482" s="900"/>
      <c r="J482" s="900"/>
      <c r="K482" s="900"/>
      <c r="L482" s="900"/>
      <c r="M482" s="900"/>
      <c r="N482" s="900"/>
      <c r="O482" s="900"/>
      <c r="P482" s="900"/>
      <c r="Q482" s="900"/>
      <c r="R482" s="900"/>
      <c r="S482" s="900"/>
      <c r="T482" s="900"/>
      <c r="U482" s="900"/>
    </row>
    <row r="483" spans="1:21" ht="15">
      <c r="A483" s="278"/>
      <c r="B483" s="900"/>
      <c r="C483" s="900"/>
      <c r="D483" s="900"/>
      <c r="E483" s="900"/>
      <c r="F483" s="900"/>
      <c r="G483" s="900"/>
      <c r="H483" s="900"/>
      <c r="I483" s="900"/>
      <c r="J483" s="900"/>
      <c r="K483" s="900"/>
      <c r="L483" s="900"/>
      <c r="M483" s="900"/>
      <c r="N483" s="900"/>
      <c r="O483" s="900"/>
      <c r="P483" s="900"/>
      <c r="Q483" s="900"/>
      <c r="R483" s="900"/>
      <c r="S483" s="900"/>
      <c r="T483" s="900"/>
      <c r="U483" s="900"/>
    </row>
    <row r="484" spans="1:21" ht="15">
      <c r="A484" s="278"/>
      <c r="B484" s="900"/>
      <c r="C484" s="900"/>
      <c r="D484" s="900"/>
      <c r="E484" s="900"/>
      <c r="F484" s="900"/>
      <c r="G484" s="900"/>
      <c r="H484" s="900"/>
      <c r="I484" s="900"/>
      <c r="J484" s="900"/>
      <c r="K484" s="900"/>
      <c r="L484" s="900"/>
      <c r="M484" s="900"/>
      <c r="N484" s="900"/>
      <c r="O484" s="900"/>
      <c r="P484" s="900"/>
      <c r="Q484" s="900"/>
      <c r="R484" s="900"/>
      <c r="S484" s="900"/>
      <c r="T484" s="900"/>
      <c r="U484" s="900"/>
    </row>
    <row r="485" spans="1:21" ht="15">
      <c r="A485" s="278"/>
      <c r="B485" s="900"/>
      <c r="C485" s="900"/>
      <c r="D485" s="900"/>
      <c r="E485" s="900"/>
      <c r="F485" s="900"/>
      <c r="G485" s="900"/>
      <c r="H485" s="900"/>
      <c r="I485" s="900"/>
      <c r="J485" s="900"/>
      <c r="K485" s="900"/>
      <c r="L485" s="900"/>
      <c r="M485" s="900"/>
      <c r="N485" s="900"/>
      <c r="O485" s="900"/>
      <c r="P485" s="900"/>
      <c r="Q485" s="900"/>
      <c r="R485" s="900"/>
      <c r="S485" s="900"/>
      <c r="T485" s="900"/>
      <c r="U485" s="900"/>
    </row>
    <row r="486" spans="1:21" ht="15">
      <c r="A486" s="278"/>
      <c r="B486" s="900"/>
      <c r="C486" s="900"/>
      <c r="D486" s="900"/>
      <c r="E486" s="900"/>
      <c r="F486" s="900"/>
      <c r="G486" s="900"/>
      <c r="H486" s="900"/>
      <c r="I486" s="900"/>
      <c r="J486" s="900"/>
      <c r="K486" s="900"/>
      <c r="L486" s="900"/>
      <c r="M486" s="900"/>
      <c r="N486" s="900"/>
      <c r="O486" s="900"/>
      <c r="P486" s="900"/>
      <c r="Q486" s="900"/>
      <c r="R486" s="900"/>
      <c r="S486" s="900"/>
      <c r="T486" s="900"/>
      <c r="U486" s="900"/>
    </row>
    <row r="487" spans="1:21" ht="15">
      <c r="A487" s="278"/>
      <c r="B487" s="900"/>
      <c r="C487" s="900"/>
      <c r="D487" s="900"/>
      <c r="E487" s="900"/>
      <c r="F487" s="900"/>
      <c r="G487" s="900"/>
      <c r="H487" s="900"/>
      <c r="I487" s="900"/>
      <c r="J487" s="900"/>
      <c r="K487" s="900"/>
      <c r="L487" s="900"/>
      <c r="M487" s="900"/>
      <c r="N487" s="900"/>
      <c r="O487" s="900"/>
      <c r="P487" s="900"/>
      <c r="Q487" s="900"/>
      <c r="R487" s="900"/>
      <c r="S487" s="900"/>
      <c r="T487" s="900"/>
      <c r="U487" s="900"/>
    </row>
    <row r="488" spans="1:21" ht="15">
      <c r="A488" s="278"/>
      <c r="B488" s="900"/>
      <c r="C488" s="900"/>
      <c r="D488" s="900"/>
      <c r="E488" s="900"/>
      <c r="F488" s="900"/>
      <c r="G488" s="900"/>
      <c r="H488" s="900"/>
      <c r="I488" s="900"/>
      <c r="J488" s="900"/>
      <c r="K488" s="900"/>
      <c r="L488" s="900"/>
      <c r="M488" s="900"/>
      <c r="N488" s="900"/>
      <c r="O488" s="900"/>
      <c r="P488" s="900"/>
      <c r="Q488" s="900"/>
      <c r="R488" s="900"/>
      <c r="S488" s="900"/>
      <c r="T488" s="900"/>
      <c r="U488" s="900"/>
    </row>
    <row r="489" spans="1:21" ht="15">
      <c r="A489" s="278"/>
      <c r="B489" s="900"/>
      <c r="C489" s="900"/>
      <c r="D489" s="900"/>
      <c r="E489" s="900"/>
      <c r="F489" s="900"/>
      <c r="G489" s="900"/>
      <c r="H489" s="900"/>
      <c r="I489" s="900"/>
      <c r="J489" s="900"/>
      <c r="K489" s="900"/>
      <c r="L489" s="900"/>
      <c r="M489" s="900"/>
      <c r="N489" s="900"/>
      <c r="O489" s="900"/>
      <c r="P489" s="900"/>
      <c r="Q489" s="900"/>
      <c r="R489" s="900"/>
      <c r="S489" s="900"/>
      <c r="T489" s="900"/>
      <c r="U489" s="900"/>
    </row>
    <row r="490" spans="1:21" ht="15">
      <c r="A490" s="278"/>
      <c r="B490" s="900"/>
      <c r="C490" s="900"/>
      <c r="D490" s="900"/>
      <c r="E490" s="900"/>
      <c r="F490" s="900"/>
      <c r="G490" s="900"/>
      <c r="H490" s="900"/>
      <c r="I490" s="900"/>
      <c r="J490" s="900"/>
      <c r="K490" s="900"/>
      <c r="L490" s="900"/>
      <c r="M490" s="900"/>
      <c r="N490" s="900"/>
      <c r="O490" s="900"/>
      <c r="P490" s="900"/>
      <c r="Q490" s="900"/>
      <c r="R490" s="900"/>
      <c r="S490" s="900"/>
      <c r="T490" s="900"/>
      <c r="U490" s="900"/>
    </row>
    <row r="491" spans="1:21" ht="15">
      <c r="A491" s="278"/>
      <c r="B491" s="900"/>
      <c r="C491" s="900"/>
      <c r="D491" s="900"/>
      <c r="E491" s="900"/>
      <c r="F491" s="900"/>
      <c r="G491" s="900"/>
      <c r="H491" s="900"/>
      <c r="I491" s="900"/>
      <c r="J491" s="900"/>
      <c r="K491" s="900"/>
      <c r="L491" s="900"/>
      <c r="M491" s="900"/>
      <c r="N491" s="900"/>
      <c r="O491" s="900"/>
      <c r="P491" s="900"/>
      <c r="Q491" s="900"/>
      <c r="R491" s="900"/>
      <c r="S491" s="900"/>
      <c r="T491" s="900"/>
      <c r="U491" s="900"/>
    </row>
    <row r="492" spans="1:21" ht="15">
      <c r="A492" s="278"/>
      <c r="B492" s="900"/>
      <c r="C492" s="900"/>
      <c r="D492" s="900"/>
      <c r="E492" s="900"/>
      <c r="F492" s="900"/>
      <c r="G492" s="900"/>
      <c r="H492" s="900"/>
      <c r="I492" s="900"/>
      <c r="J492" s="900"/>
      <c r="K492" s="900"/>
      <c r="L492" s="900"/>
      <c r="M492" s="900"/>
      <c r="N492" s="900"/>
      <c r="O492" s="900"/>
      <c r="P492" s="900"/>
      <c r="Q492" s="900"/>
      <c r="R492" s="900"/>
      <c r="S492" s="900"/>
      <c r="T492" s="900"/>
      <c r="U492" s="900"/>
    </row>
    <row r="493" spans="1:21" ht="15">
      <c r="A493" s="278"/>
      <c r="B493" s="900"/>
      <c r="C493" s="900"/>
      <c r="D493" s="900"/>
      <c r="E493" s="900"/>
      <c r="F493" s="900"/>
      <c r="G493" s="900"/>
      <c r="H493" s="900"/>
      <c r="I493" s="900"/>
      <c r="J493" s="900"/>
      <c r="K493" s="900"/>
      <c r="L493" s="900"/>
      <c r="M493" s="900"/>
      <c r="N493" s="900"/>
      <c r="O493" s="900"/>
      <c r="P493" s="900"/>
      <c r="Q493" s="900"/>
      <c r="R493" s="900"/>
      <c r="S493" s="900"/>
      <c r="T493" s="900"/>
      <c r="U493" s="900"/>
    </row>
    <row r="494" spans="1:21" ht="15">
      <c r="A494" s="278"/>
      <c r="B494" s="900"/>
      <c r="C494" s="900"/>
      <c r="D494" s="900"/>
      <c r="E494" s="900"/>
      <c r="F494" s="900"/>
      <c r="G494" s="900"/>
      <c r="H494" s="900"/>
      <c r="I494" s="900"/>
      <c r="J494" s="900"/>
      <c r="K494" s="900"/>
      <c r="L494" s="900"/>
      <c r="M494" s="900"/>
      <c r="N494" s="900"/>
      <c r="O494" s="900"/>
      <c r="P494" s="900"/>
      <c r="Q494" s="900"/>
      <c r="R494" s="900"/>
      <c r="S494" s="900"/>
      <c r="T494" s="900"/>
      <c r="U494" s="900"/>
    </row>
    <row r="495" spans="1:21" ht="15">
      <c r="A495" s="278"/>
      <c r="B495" s="900"/>
      <c r="C495" s="900"/>
      <c r="D495" s="900"/>
      <c r="E495" s="900"/>
      <c r="F495" s="900"/>
      <c r="G495" s="900"/>
      <c r="H495" s="900"/>
      <c r="I495" s="900"/>
      <c r="J495" s="900"/>
      <c r="K495" s="900"/>
      <c r="L495" s="900"/>
      <c r="M495" s="900"/>
      <c r="N495" s="900"/>
      <c r="O495" s="900"/>
      <c r="P495" s="900"/>
      <c r="Q495" s="900"/>
      <c r="R495" s="900"/>
      <c r="S495" s="900"/>
      <c r="T495" s="900"/>
      <c r="U495" s="900"/>
    </row>
    <row r="496" spans="1:21" ht="15">
      <c r="A496" s="278"/>
      <c r="B496" s="900"/>
      <c r="C496" s="900"/>
      <c r="D496" s="900"/>
      <c r="E496" s="900"/>
      <c r="F496" s="900"/>
      <c r="G496" s="900"/>
      <c r="H496" s="900"/>
      <c r="I496" s="900"/>
      <c r="J496" s="900"/>
      <c r="K496" s="900"/>
      <c r="L496" s="900"/>
      <c r="M496" s="900"/>
      <c r="N496" s="900"/>
      <c r="O496" s="900"/>
      <c r="P496" s="900"/>
      <c r="Q496" s="900"/>
      <c r="R496" s="900"/>
      <c r="S496" s="900"/>
      <c r="T496" s="900"/>
      <c r="U496" s="900"/>
    </row>
    <row r="497" spans="1:21" ht="15">
      <c r="A497" s="278"/>
      <c r="B497" s="900"/>
      <c r="C497" s="900"/>
      <c r="D497" s="900"/>
      <c r="E497" s="900"/>
      <c r="F497" s="900"/>
      <c r="G497" s="900"/>
      <c r="H497" s="900"/>
      <c r="I497" s="900"/>
      <c r="J497" s="900"/>
      <c r="K497" s="900"/>
      <c r="L497" s="900"/>
      <c r="M497" s="900"/>
      <c r="N497" s="900"/>
      <c r="O497" s="900"/>
      <c r="P497" s="900"/>
      <c r="Q497" s="900"/>
      <c r="R497" s="900"/>
      <c r="S497" s="900"/>
      <c r="T497" s="900"/>
      <c r="U497" s="900"/>
    </row>
    <row r="498" spans="1:21" ht="15">
      <c r="A498" s="278"/>
      <c r="B498" s="900"/>
      <c r="C498" s="900"/>
      <c r="D498" s="900"/>
      <c r="E498" s="900"/>
      <c r="F498" s="900"/>
      <c r="G498" s="900"/>
      <c r="H498" s="900"/>
      <c r="I498" s="900"/>
      <c r="J498" s="900"/>
      <c r="K498" s="900"/>
      <c r="L498" s="900"/>
      <c r="M498" s="900"/>
      <c r="N498" s="900"/>
      <c r="O498" s="900"/>
      <c r="P498" s="900"/>
      <c r="Q498" s="900"/>
      <c r="R498" s="900"/>
      <c r="S498" s="900"/>
      <c r="T498" s="900"/>
      <c r="U498" s="900"/>
    </row>
    <row r="499" spans="1:21" ht="15">
      <c r="A499" s="278"/>
      <c r="B499" s="900"/>
      <c r="C499" s="900"/>
      <c r="D499" s="900"/>
      <c r="E499" s="900"/>
      <c r="F499" s="900"/>
      <c r="G499" s="900"/>
      <c r="H499" s="900"/>
      <c r="I499" s="900"/>
      <c r="J499" s="900"/>
      <c r="K499" s="900"/>
      <c r="L499" s="900"/>
      <c r="M499" s="900"/>
      <c r="N499" s="900"/>
      <c r="O499" s="900"/>
      <c r="P499" s="900"/>
      <c r="Q499" s="900"/>
      <c r="R499" s="900"/>
      <c r="S499" s="900"/>
      <c r="T499" s="900"/>
      <c r="U499" s="900"/>
    </row>
    <row r="500" spans="1:21" ht="15">
      <c r="A500" s="278"/>
      <c r="B500" s="900"/>
      <c r="C500" s="900"/>
      <c r="D500" s="900"/>
      <c r="E500" s="900"/>
      <c r="F500" s="900"/>
      <c r="G500" s="900"/>
      <c r="H500" s="900"/>
      <c r="I500" s="900"/>
      <c r="J500" s="900"/>
      <c r="K500" s="900"/>
      <c r="L500" s="900"/>
      <c r="M500" s="900"/>
      <c r="N500" s="900"/>
      <c r="O500" s="900"/>
      <c r="P500" s="900"/>
      <c r="Q500" s="900"/>
      <c r="R500" s="900"/>
      <c r="S500" s="900"/>
      <c r="T500" s="900"/>
      <c r="U500" s="900"/>
    </row>
    <row r="501" spans="1:21" ht="15">
      <c r="A501" s="278"/>
      <c r="B501" s="900"/>
      <c r="C501" s="900"/>
      <c r="D501" s="900"/>
      <c r="E501" s="900"/>
      <c r="F501" s="900"/>
      <c r="G501" s="900"/>
      <c r="H501" s="900"/>
      <c r="I501" s="900"/>
      <c r="J501" s="900"/>
      <c r="K501" s="900"/>
      <c r="L501" s="900"/>
      <c r="M501" s="900"/>
      <c r="N501" s="900"/>
      <c r="O501" s="900"/>
      <c r="P501" s="900"/>
      <c r="Q501" s="900"/>
      <c r="R501" s="900"/>
      <c r="S501" s="900"/>
      <c r="T501" s="900"/>
      <c r="U501" s="900"/>
    </row>
    <row r="502" spans="1:21" ht="15">
      <c r="A502" s="278"/>
      <c r="B502" s="900"/>
      <c r="C502" s="900"/>
      <c r="D502" s="900"/>
      <c r="E502" s="900"/>
      <c r="F502" s="900"/>
      <c r="G502" s="900"/>
      <c r="H502" s="900"/>
      <c r="I502" s="900"/>
      <c r="J502" s="900"/>
      <c r="K502" s="900"/>
      <c r="L502" s="900"/>
      <c r="M502" s="900"/>
      <c r="N502" s="900"/>
      <c r="O502" s="900"/>
      <c r="P502" s="900"/>
      <c r="Q502" s="900"/>
      <c r="R502" s="900"/>
      <c r="S502" s="900"/>
      <c r="T502" s="900"/>
      <c r="U502" s="900"/>
    </row>
    <row r="503" spans="1:21" ht="15">
      <c r="A503" s="278"/>
      <c r="B503" s="900"/>
      <c r="C503" s="900"/>
      <c r="D503" s="900"/>
      <c r="E503" s="900"/>
      <c r="F503" s="900"/>
      <c r="G503" s="900"/>
      <c r="H503" s="900"/>
      <c r="I503" s="900"/>
      <c r="J503" s="900"/>
      <c r="K503" s="900"/>
      <c r="L503" s="900"/>
      <c r="M503" s="900"/>
      <c r="N503" s="900"/>
      <c r="O503" s="900"/>
      <c r="P503" s="900"/>
      <c r="Q503" s="900"/>
      <c r="R503" s="900"/>
      <c r="S503" s="900"/>
      <c r="T503" s="900"/>
      <c r="U503" s="900"/>
    </row>
    <row r="504" spans="1:21" ht="15">
      <c r="A504" s="278"/>
      <c r="B504" s="900"/>
      <c r="C504" s="900"/>
      <c r="D504" s="900"/>
      <c r="E504" s="900"/>
      <c r="F504" s="900"/>
      <c r="G504" s="900"/>
      <c r="H504" s="900"/>
      <c r="I504" s="900"/>
      <c r="J504" s="900"/>
      <c r="K504" s="900"/>
      <c r="L504" s="900"/>
      <c r="M504" s="900"/>
      <c r="N504" s="900"/>
      <c r="O504" s="900"/>
      <c r="P504" s="900"/>
      <c r="Q504" s="900"/>
      <c r="R504" s="900"/>
      <c r="S504" s="900"/>
      <c r="T504" s="900"/>
      <c r="U504" s="900"/>
    </row>
    <row r="505" spans="1:21" ht="15">
      <c r="A505" s="278"/>
      <c r="B505" s="900"/>
      <c r="C505" s="900"/>
      <c r="D505" s="900"/>
      <c r="E505" s="900"/>
      <c r="F505" s="900"/>
      <c r="G505" s="900"/>
      <c r="H505" s="900"/>
      <c r="I505" s="900"/>
      <c r="J505" s="900"/>
      <c r="K505" s="900"/>
      <c r="L505" s="900"/>
      <c r="M505" s="900"/>
      <c r="N505" s="900"/>
      <c r="O505" s="900"/>
      <c r="P505" s="900"/>
      <c r="Q505" s="900"/>
      <c r="R505" s="900"/>
      <c r="S505" s="900"/>
      <c r="T505" s="900"/>
      <c r="U505" s="900"/>
    </row>
    <row r="506" spans="1:21" ht="15">
      <c r="A506" s="278"/>
      <c r="B506" s="900"/>
      <c r="C506" s="900"/>
      <c r="D506" s="900"/>
      <c r="E506" s="900"/>
      <c r="F506" s="900"/>
      <c r="G506" s="900"/>
      <c r="H506" s="900"/>
      <c r="I506" s="900"/>
      <c r="J506" s="900"/>
      <c r="K506" s="900"/>
      <c r="L506" s="900"/>
      <c r="M506" s="900"/>
      <c r="N506" s="900"/>
      <c r="O506" s="900"/>
      <c r="P506" s="900"/>
      <c r="Q506" s="900"/>
      <c r="R506" s="900"/>
      <c r="S506" s="900"/>
      <c r="T506" s="900"/>
      <c r="U506" s="900"/>
    </row>
    <row r="507" spans="1:21" ht="15">
      <c r="A507" s="278"/>
      <c r="B507" s="900"/>
      <c r="C507" s="900"/>
      <c r="D507" s="900"/>
      <c r="E507" s="900"/>
      <c r="F507" s="900"/>
      <c r="G507" s="900"/>
      <c r="H507" s="900"/>
      <c r="I507" s="900"/>
      <c r="J507" s="900"/>
      <c r="K507" s="900"/>
      <c r="L507" s="900"/>
      <c r="M507" s="900"/>
      <c r="N507" s="900"/>
      <c r="O507" s="900"/>
      <c r="P507" s="900"/>
      <c r="Q507" s="900"/>
      <c r="R507" s="900"/>
      <c r="S507" s="900"/>
      <c r="T507" s="900"/>
      <c r="U507" s="900"/>
    </row>
    <row r="508" spans="1:21" ht="15">
      <c r="A508" s="278"/>
      <c r="B508" s="900"/>
      <c r="C508" s="900"/>
      <c r="D508" s="900"/>
      <c r="E508" s="900"/>
      <c r="F508" s="900"/>
      <c r="G508" s="900"/>
      <c r="H508" s="900"/>
      <c r="I508" s="900"/>
      <c r="J508" s="900"/>
      <c r="K508" s="900"/>
      <c r="L508" s="900"/>
      <c r="M508" s="900"/>
      <c r="N508" s="900"/>
      <c r="O508" s="900"/>
      <c r="P508" s="900"/>
      <c r="Q508" s="900"/>
      <c r="R508" s="900"/>
      <c r="S508" s="900"/>
      <c r="T508" s="900"/>
      <c r="U508" s="900"/>
    </row>
    <row r="509" spans="1:21" ht="15">
      <c r="A509" s="278"/>
      <c r="B509" s="900"/>
      <c r="C509" s="900"/>
      <c r="D509" s="900"/>
      <c r="E509" s="900"/>
      <c r="F509" s="900"/>
      <c r="G509" s="900"/>
      <c r="H509" s="900"/>
      <c r="I509" s="900"/>
      <c r="J509" s="900"/>
      <c r="K509" s="900"/>
      <c r="L509" s="900"/>
      <c r="M509" s="900"/>
      <c r="N509" s="900"/>
      <c r="O509" s="900"/>
      <c r="P509" s="900"/>
      <c r="Q509" s="900"/>
      <c r="R509" s="900"/>
      <c r="S509" s="900"/>
      <c r="T509" s="900"/>
      <c r="U509" s="900"/>
    </row>
    <row r="510" spans="1:21" ht="15">
      <c r="A510" s="278"/>
      <c r="B510" s="900"/>
      <c r="C510" s="900"/>
      <c r="D510" s="900"/>
      <c r="E510" s="900"/>
      <c r="F510" s="900"/>
      <c r="G510" s="900"/>
      <c r="H510" s="900"/>
      <c r="I510" s="900"/>
      <c r="J510" s="900"/>
      <c r="K510" s="900"/>
      <c r="L510" s="900"/>
      <c r="M510" s="900"/>
      <c r="N510" s="900"/>
      <c r="O510" s="900"/>
      <c r="P510" s="900"/>
      <c r="Q510" s="900"/>
      <c r="R510" s="900"/>
      <c r="S510" s="900"/>
      <c r="T510" s="900"/>
      <c r="U510" s="900"/>
    </row>
    <row r="511" spans="1:21" ht="15">
      <c r="A511" s="278"/>
      <c r="B511" s="900"/>
      <c r="C511" s="900"/>
      <c r="D511" s="900"/>
      <c r="E511" s="900"/>
      <c r="F511" s="900"/>
      <c r="G511" s="900"/>
      <c r="H511" s="900"/>
      <c r="I511" s="900"/>
      <c r="J511" s="900"/>
      <c r="K511" s="900"/>
      <c r="L511" s="900"/>
      <c r="M511" s="900"/>
      <c r="N511" s="900"/>
      <c r="O511" s="900"/>
      <c r="P511" s="900"/>
      <c r="Q511" s="900"/>
      <c r="R511" s="900"/>
      <c r="S511" s="900"/>
      <c r="T511" s="900"/>
      <c r="U511" s="900"/>
    </row>
    <row r="512" spans="1:21" ht="15">
      <c r="A512" s="278"/>
      <c r="B512" s="900"/>
      <c r="C512" s="900"/>
      <c r="D512" s="900"/>
      <c r="E512" s="900"/>
      <c r="F512" s="900"/>
      <c r="G512" s="900"/>
      <c r="H512" s="900"/>
      <c r="I512" s="900"/>
      <c r="J512" s="900"/>
      <c r="K512" s="900"/>
      <c r="L512" s="900"/>
      <c r="M512" s="900"/>
      <c r="N512" s="900"/>
      <c r="O512" s="900"/>
      <c r="P512" s="900"/>
      <c r="Q512" s="900"/>
      <c r="R512" s="900"/>
      <c r="S512" s="900"/>
      <c r="T512" s="900"/>
      <c r="U512" s="900"/>
    </row>
    <row r="513" spans="1:21" ht="15">
      <c r="A513" s="278"/>
      <c r="B513" s="900"/>
      <c r="C513" s="900"/>
      <c r="D513" s="900"/>
      <c r="E513" s="900"/>
      <c r="F513" s="900"/>
      <c r="G513" s="900"/>
      <c r="H513" s="900"/>
      <c r="I513" s="900"/>
      <c r="J513" s="900"/>
      <c r="K513" s="900"/>
      <c r="L513" s="900"/>
      <c r="M513" s="900"/>
      <c r="N513" s="900"/>
      <c r="O513" s="900"/>
      <c r="P513" s="900"/>
      <c r="Q513" s="900"/>
      <c r="R513" s="900"/>
      <c r="S513" s="900"/>
      <c r="T513" s="900"/>
      <c r="U513" s="900"/>
    </row>
    <row r="514" spans="1:21" ht="15">
      <c r="A514" s="278"/>
      <c r="B514" s="900"/>
      <c r="C514" s="900"/>
      <c r="D514" s="900"/>
      <c r="E514" s="900"/>
      <c r="F514" s="900"/>
      <c r="G514" s="900"/>
      <c r="H514" s="900"/>
      <c r="I514" s="900"/>
      <c r="J514" s="900"/>
      <c r="K514" s="900"/>
      <c r="L514" s="900"/>
      <c r="M514" s="900"/>
      <c r="N514" s="900"/>
      <c r="O514" s="900"/>
      <c r="P514" s="900"/>
      <c r="Q514" s="900"/>
      <c r="R514" s="900"/>
      <c r="S514" s="900"/>
      <c r="T514" s="900"/>
      <c r="U514" s="900"/>
    </row>
    <row r="515" spans="1:21" ht="15">
      <c r="A515" s="278"/>
      <c r="B515" s="900"/>
      <c r="C515" s="900"/>
      <c r="D515" s="900"/>
      <c r="E515" s="900"/>
      <c r="F515" s="900"/>
      <c r="G515" s="900"/>
      <c r="H515" s="900"/>
      <c r="I515" s="900"/>
      <c r="J515" s="900"/>
      <c r="K515" s="900"/>
      <c r="L515" s="900"/>
      <c r="M515" s="900"/>
      <c r="N515" s="900"/>
      <c r="O515" s="900"/>
      <c r="P515" s="900"/>
      <c r="Q515" s="900"/>
      <c r="R515" s="900"/>
      <c r="S515" s="900"/>
      <c r="T515" s="900"/>
      <c r="U515" s="900"/>
    </row>
    <row r="516" spans="1:21" ht="15">
      <c r="A516" s="278"/>
      <c r="B516" s="900"/>
      <c r="C516" s="900"/>
      <c r="D516" s="900"/>
      <c r="E516" s="900"/>
      <c r="F516" s="900"/>
      <c r="G516" s="900"/>
      <c r="H516" s="900"/>
      <c r="I516" s="900"/>
      <c r="J516" s="900"/>
      <c r="K516" s="900"/>
      <c r="L516" s="900"/>
      <c r="M516" s="900"/>
      <c r="N516" s="900"/>
      <c r="O516" s="900"/>
      <c r="P516" s="900"/>
      <c r="Q516" s="900"/>
      <c r="R516" s="900"/>
      <c r="S516" s="900"/>
      <c r="T516" s="900"/>
      <c r="U516" s="900"/>
    </row>
    <row r="517" spans="1:21" ht="15">
      <c r="A517" s="278"/>
      <c r="B517" s="900"/>
      <c r="C517" s="900"/>
      <c r="D517" s="900"/>
      <c r="E517" s="900"/>
      <c r="F517" s="900"/>
      <c r="G517" s="900"/>
      <c r="H517" s="900"/>
      <c r="I517" s="900"/>
      <c r="J517" s="900"/>
      <c r="K517" s="900"/>
      <c r="L517" s="900"/>
      <c r="M517" s="900"/>
      <c r="N517" s="900"/>
      <c r="O517" s="900"/>
      <c r="P517" s="900"/>
      <c r="Q517" s="900"/>
      <c r="R517" s="900"/>
      <c r="S517" s="900"/>
      <c r="T517" s="900"/>
      <c r="U517" s="900"/>
    </row>
    <row r="518" spans="1:21" ht="15">
      <c r="A518" s="278"/>
      <c r="B518" s="900"/>
      <c r="C518" s="900"/>
      <c r="D518" s="900"/>
      <c r="E518" s="900"/>
      <c r="F518" s="900"/>
      <c r="G518" s="900"/>
      <c r="H518" s="900"/>
      <c r="I518" s="900"/>
      <c r="J518" s="900"/>
      <c r="K518" s="900"/>
      <c r="L518" s="900"/>
      <c r="M518" s="900"/>
      <c r="N518" s="900"/>
      <c r="O518" s="900"/>
      <c r="P518" s="900"/>
      <c r="Q518" s="900"/>
      <c r="R518" s="900"/>
      <c r="S518" s="900"/>
      <c r="T518" s="900"/>
      <c r="U518" s="900"/>
    </row>
    <row r="519" spans="1:21" ht="15">
      <c r="A519" s="278"/>
      <c r="B519" s="900"/>
      <c r="C519" s="900"/>
      <c r="D519" s="900"/>
      <c r="E519" s="900"/>
      <c r="F519" s="900"/>
      <c r="G519" s="900"/>
      <c r="H519" s="900"/>
      <c r="I519" s="900"/>
      <c r="J519" s="900"/>
      <c r="K519" s="900"/>
      <c r="L519" s="900"/>
      <c r="M519" s="900"/>
      <c r="N519" s="900"/>
      <c r="O519" s="900"/>
      <c r="P519" s="900"/>
      <c r="Q519" s="900"/>
      <c r="R519" s="900"/>
      <c r="S519" s="900"/>
      <c r="T519" s="900"/>
      <c r="U519" s="900"/>
    </row>
    <row r="520" spans="1:21" ht="15">
      <c r="A520" s="278"/>
      <c r="B520" s="900"/>
      <c r="C520" s="900"/>
      <c r="D520" s="900"/>
      <c r="E520" s="900"/>
      <c r="F520" s="900"/>
      <c r="G520" s="900"/>
      <c r="H520" s="900"/>
      <c r="I520" s="900"/>
      <c r="J520" s="900"/>
      <c r="K520" s="900"/>
      <c r="L520" s="900"/>
      <c r="M520" s="900"/>
      <c r="N520" s="900"/>
      <c r="O520" s="900"/>
      <c r="P520" s="900"/>
      <c r="Q520" s="900"/>
      <c r="R520" s="900"/>
      <c r="S520" s="900"/>
      <c r="T520" s="900"/>
      <c r="U520" s="900"/>
    </row>
    <row r="521" spans="1:21" ht="15">
      <c r="A521" s="278"/>
      <c r="B521" s="900"/>
      <c r="C521" s="900"/>
      <c r="D521" s="900"/>
      <c r="E521" s="900"/>
      <c r="F521" s="900"/>
      <c r="G521" s="900"/>
      <c r="H521" s="900"/>
      <c r="I521" s="900"/>
      <c r="J521" s="900"/>
      <c r="K521" s="900"/>
      <c r="L521" s="900"/>
      <c r="M521" s="900"/>
      <c r="N521" s="900"/>
      <c r="O521" s="900"/>
      <c r="P521" s="900"/>
      <c r="Q521" s="900"/>
      <c r="R521" s="900"/>
      <c r="S521" s="900"/>
      <c r="T521" s="900"/>
      <c r="U521" s="900"/>
    </row>
    <row r="522" spans="1:21" ht="15">
      <c r="A522" s="278"/>
      <c r="B522" s="900"/>
      <c r="C522" s="900"/>
      <c r="D522" s="900"/>
      <c r="E522" s="900"/>
      <c r="F522" s="900"/>
      <c r="G522" s="900"/>
      <c r="H522" s="900"/>
      <c r="I522" s="900"/>
      <c r="J522" s="900"/>
      <c r="K522" s="900"/>
      <c r="L522" s="900"/>
      <c r="M522" s="900"/>
      <c r="N522" s="900"/>
      <c r="O522" s="900"/>
      <c r="P522" s="900"/>
      <c r="Q522" s="900"/>
      <c r="R522" s="900"/>
      <c r="S522" s="900"/>
      <c r="T522" s="900"/>
      <c r="U522" s="900"/>
    </row>
    <row r="523" spans="1:21" ht="15">
      <c r="A523" s="278"/>
      <c r="B523" s="900"/>
      <c r="C523" s="900"/>
      <c r="D523" s="900"/>
      <c r="E523" s="900"/>
      <c r="F523" s="900"/>
      <c r="G523" s="900"/>
      <c r="H523" s="900"/>
      <c r="I523" s="900"/>
      <c r="J523" s="900"/>
      <c r="K523" s="900"/>
      <c r="L523" s="900"/>
      <c r="M523" s="900"/>
      <c r="N523" s="900"/>
      <c r="O523" s="900"/>
      <c r="P523" s="900"/>
      <c r="Q523" s="900"/>
      <c r="R523" s="900"/>
      <c r="S523" s="900"/>
      <c r="T523" s="900"/>
      <c r="U523" s="900"/>
    </row>
    <row r="524" spans="1:21" ht="15">
      <c r="A524" s="278"/>
      <c r="B524" s="900"/>
      <c r="C524" s="900"/>
      <c r="D524" s="900"/>
      <c r="E524" s="900"/>
      <c r="F524" s="900"/>
      <c r="G524" s="900"/>
      <c r="H524" s="900"/>
      <c r="I524" s="900"/>
      <c r="J524" s="900"/>
      <c r="K524" s="900"/>
      <c r="L524" s="900"/>
      <c r="M524" s="900"/>
      <c r="N524" s="900"/>
      <c r="O524" s="900"/>
      <c r="P524" s="900"/>
      <c r="Q524" s="900"/>
      <c r="R524" s="900"/>
      <c r="S524" s="900"/>
      <c r="T524" s="900"/>
      <c r="U524" s="900"/>
    </row>
    <row r="525" spans="1:21" ht="15">
      <c r="A525" s="278"/>
      <c r="B525" s="900"/>
      <c r="C525" s="900"/>
      <c r="D525" s="900"/>
      <c r="E525" s="900"/>
      <c r="F525" s="900"/>
      <c r="G525" s="900"/>
      <c r="H525" s="900"/>
      <c r="I525" s="900"/>
      <c r="J525" s="900"/>
      <c r="K525" s="900"/>
      <c r="L525" s="900"/>
      <c r="M525" s="900"/>
      <c r="N525" s="900"/>
      <c r="O525" s="900"/>
      <c r="P525" s="900"/>
      <c r="Q525" s="900"/>
      <c r="R525" s="900"/>
      <c r="S525" s="900"/>
      <c r="T525" s="900"/>
      <c r="U525" s="900"/>
    </row>
    <row r="526" spans="1:21" ht="15">
      <c r="A526" s="278"/>
      <c r="B526" s="900"/>
      <c r="C526" s="900"/>
      <c r="D526" s="900"/>
      <c r="E526" s="900"/>
      <c r="F526" s="900"/>
      <c r="G526" s="900"/>
      <c r="H526" s="900"/>
      <c r="I526" s="900"/>
      <c r="J526" s="900"/>
      <c r="K526" s="900"/>
      <c r="L526" s="900"/>
      <c r="M526" s="900"/>
      <c r="N526" s="900"/>
      <c r="O526" s="900"/>
      <c r="P526" s="900"/>
      <c r="Q526" s="900"/>
      <c r="R526" s="900"/>
      <c r="S526" s="900"/>
      <c r="T526" s="900"/>
      <c r="U526" s="900"/>
    </row>
    <row r="527" spans="1:21" ht="15">
      <c r="A527" s="278"/>
      <c r="B527" s="900"/>
      <c r="C527" s="900"/>
      <c r="D527" s="900"/>
      <c r="E527" s="900"/>
      <c r="F527" s="900"/>
      <c r="G527" s="900"/>
      <c r="H527" s="900"/>
      <c r="I527" s="900"/>
      <c r="J527" s="900"/>
      <c r="K527" s="900"/>
      <c r="L527" s="900"/>
      <c r="M527" s="900"/>
      <c r="N527" s="900"/>
      <c r="O527" s="900"/>
      <c r="P527" s="900"/>
      <c r="Q527" s="900"/>
      <c r="R527" s="900"/>
      <c r="S527" s="900"/>
      <c r="T527" s="900"/>
      <c r="U527" s="900"/>
    </row>
    <row r="528" spans="1:21" ht="15">
      <c r="A528" s="278"/>
      <c r="B528" s="900"/>
      <c r="C528" s="900"/>
      <c r="D528" s="900"/>
      <c r="E528" s="900"/>
      <c r="F528" s="900"/>
      <c r="G528" s="900"/>
      <c r="H528" s="900"/>
      <c r="I528" s="900"/>
      <c r="J528" s="900"/>
      <c r="K528" s="900"/>
      <c r="L528" s="900"/>
      <c r="M528" s="900"/>
      <c r="N528" s="900"/>
      <c r="O528" s="900"/>
      <c r="P528" s="900"/>
      <c r="Q528" s="900"/>
      <c r="R528" s="900"/>
      <c r="S528" s="900"/>
      <c r="T528" s="900"/>
      <c r="U528" s="900"/>
    </row>
    <row r="529" spans="1:21" ht="15">
      <c r="A529" s="278"/>
      <c r="B529" s="900"/>
      <c r="C529" s="900"/>
      <c r="D529" s="900"/>
      <c r="E529" s="900"/>
      <c r="F529" s="900"/>
      <c r="G529" s="900"/>
      <c r="H529" s="900"/>
      <c r="I529" s="900"/>
      <c r="J529" s="900"/>
      <c r="K529" s="900"/>
      <c r="L529" s="900"/>
      <c r="M529" s="900"/>
      <c r="N529" s="900"/>
      <c r="O529" s="900"/>
      <c r="P529" s="900"/>
      <c r="Q529" s="900"/>
      <c r="R529" s="900"/>
      <c r="S529" s="900"/>
      <c r="T529" s="900"/>
      <c r="U529" s="900"/>
    </row>
    <row r="530" spans="1:21" ht="15">
      <c r="A530" s="278"/>
      <c r="B530" s="900"/>
      <c r="C530" s="900"/>
      <c r="D530" s="900"/>
      <c r="E530" s="900"/>
      <c r="F530" s="900"/>
      <c r="G530" s="900"/>
      <c r="H530" s="900"/>
      <c r="I530" s="900"/>
      <c r="J530" s="900"/>
      <c r="K530" s="900"/>
      <c r="L530" s="900"/>
      <c r="M530" s="900"/>
      <c r="N530" s="900"/>
      <c r="O530" s="900"/>
      <c r="P530" s="900"/>
      <c r="Q530" s="900"/>
      <c r="R530" s="900"/>
      <c r="S530" s="900"/>
      <c r="T530" s="900"/>
      <c r="U530" s="900"/>
    </row>
    <row r="531" spans="1:21" ht="15">
      <c r="A531" s="278"/>
      <c r="B531" s="900"/>
      <c r="C531" s="900"/>
      <c r="D531" s="900"/>
      <c r="E531" s="900"/>
      <c r="F531" s="900"/>
      <c r="G531" s="900"/>
      <c r="H531" s="900"/>
      <c r="I531" s="900"/>
      <c r="J531" s="900"/>
      <c r="K531" s="900"/>
      <c r="L531" s="900"/>
      <c r="M531" s="900"/>
      <c r="N531" s="900"/>
      <c r="O531" s="900"/>
      <c r="P531" s="900"/>
      <c r="Q531" s="900"/>
      <c r="R531" s="900"/>
      <c r="S531" s="900"/>
      <c r="T531" s="900"/>
      <c r="U531" s="900"/>
    </row>
    <row r="532" spans="1:21" ht="15">
      <c r="A532" s="278"/>
      <c r="B532" s="900"/>
      <c r="C532" s="900"/>
      <c r="D532" s="900"/>
      <c r="E532" s="900"/>
      <c r="F532" s="900"/>
      <c r="G532" s="900"/>
      <c r="H532" s="900"/>
      <c r="I532" s="900"/>
      <c r="J532" s="900"/>
      <c r="K532" s="900"/>
      <c r="L532" s="900"/>
      <c r="M532" s="900"/>
      <c r="N532" s="900"/>
      <c r="O532" s="900"/>
      <c r="P532" s="900"/>
      <c r="Q532" s="900"/>
      <c r="R532" s="900"/>
      <c r="S532" s="900"/>
      <c r="T532" s="900"/>
      <c r="U532" s="900"/>
    </row>
    <row r="533" spans="1:21" ht="15">
      <c r="A533" s="278"/>
      <c r="B533" s="900"/>
      <c r="C533" s="900"/>
      <c r="D533" s="900"/>
      <c r="E533" s="900"/>
      <c r="F533" s="900"/>
      <c r="G533" s="900"/>
      <c r="H533" s="900"/>
      <c r="I533" s="900"/>
      <c r="J533" s="900"/>
      <c r="K533" s="900"/>
      <c r="L533" s="900"/>
      <c r="M533" s="900"/>
      <c r="N533" s="900"/>
      <c r="O533" s="900"/>
      <c r="P533" s="900"/>
      <c r="Q533" s="900"/>
      <c r="R533" s="900"/>
      <c r="S533" s="900"/>
      <c r="T533" s="900"/>
      <c r="U533" s="900"/>
    </row>
    <row r="534" spans="1:21" ht="15">
      <c r="A534" s="278"/>
      <c r="B534" s="900"/>
      <c r="C534" s="900"/>
      <c r="D534" s="900"/>
      <c r="E534" s="900"/>
      <c r="F534" s="900"/>
      <c r="G534" s="900"/>
      <c r="H534" s="900"/>
      <c r="I534" s="900"/>
      <c r="J534" s="900"/>
      <c r="K534" s="900"/>
      <c r="L534" s="900"/>
      <c r="M534" s="900"/>
      <c r="N534" s="900"/>
      <c r="O534" s="900"/>
      <c r="P534" s="900"/>
      <c r="Q534" s="900"/>
      <c r="R534" s="900"/>
      <c r="S534" s="900"/>
      <c r="T534" s="900"/>
      <c r="U534" s="900"/>
    </row>
    <row r="535" spans="1:21" ht="15">
      <c r="A535" s="278"/>
      <c r="B535" s="900"/>
      <c r="C535" s="900"/>
      <c r="D535" s="900"/>
      <c r="E535" s="900"/>
      <c r="F535" s="900"/>
      <c r="G535" s="900"/>
      <c r="H535" s="900"/>
      <c r="I535" s="900"/>
      <c r="J535" s="900"/>
      <c r="K535" s="900"/>
      <c r="L535" s="900"/>
      <c r="M535" s="900"/>
      <c r="N535" s="900"/>
      <c r="O535" s="900"/>
      <c r="P535" s="900"/>
      <c r="Q535" s="900"/>
      <c r="R535" s="900"/>
      <c r="S535" s="900"/>
      <c r="T535" s="900"/>
      <c r="U535" s="900"/>
    </row>
    <row r="536" spans="1:21" ht="15">
      <c r="A536" s="278"/>
      <c r="B536" s="900"/>
      <c r="C536" s="900"/>
      <c r="D536" s="900"/>
      <c r="E536" s="900"/>
      <c r="F536" s="900"/>
      <c r="G536" s="900"/>
      <c r="H536" s="900"/>
      <c r="I536" s="900"/>
      <c r="J536" s="900"/>
      <c r="K536" s="900"/>
      <c r="L536" s="900"/>
      <c r="M536" s="900"/>
      <c r="N536" s="900"/>
      <c r="O536" s="900"/>
      <c r="P536" s="900"/>
      <c r="Q536" s="900"/>
      <c r="R536" s="900"/>
      <c r="S536" s="900"/>
      <c r="T536" s="900"/>
      <c r="U536" s="900"/>
    </row>
    <row r="537" spans="1:21" ht="15">
      <c r="A537" s="278"/>
      <c r="B537" s="900"/>
      <c r="C537" s="900"/>
      <c r="D537" s="900"/>
      <c r="E537" s="900"/>
      <c r="F537" s="900"/>
      <c r="G537" s="900"/>
      <c r="H537" s="900"/>
      <c r="I537" s="900"/>
      <c r="J537" s="900"/>
      <c r="K537" s="900"/>
      <c r="L537" s="900"/>
      <c r="M537" s="900"/>
      <c r="N537" s="900"/>
      <c r="O537" s="900"/>
      <c r="P537" s="900"/>
      <c r="Q537" s="900"/>
      <c r="R537" s="900"/>
      <c r="S537" s="900"/>
      <c r="T537" s="900"/>
      <c r="U537" s="900"/>
    </row>
    <row r="538" spans="1:21" ht="15">
      <c r="A538" s="278"/>
      <c r="B538" s="900"/>
      <c r="C538" s="900"/>
      <c r="D538" s="900"/>
      <c r="E538" s="900"/>
      <c r="F538" s="900"/>
      <c r="G538" s="900"/>
      <c r="H538" s="900"/>
      <c r="I538" s="900"/>
      <c r="J538" s="900"/>
      <c r="K538" s="900"/>
      <c r="L538" s="900"/>
      <c r="M538" s="900"/>
      <c r="N538" s="900"/>
      <c r="O538" s="900"/>
      <c r="P538" s="900"/>
      <c r="Q538" s="900"/>
      <c r="R538" s="900"/>
      <c r="S538" s="900"/>
      <c r="T538" s="900"/>
      <c r="U538" s="900"/>
    </row>
    <row r="539" spans="1:21" ht="15">
      <c r="A539" s="278"/>
      <c r="B539" s="900"/>
      <c r="C539" s="900"/>
      <c r="D539" s="900"/>
      <c r="E539" s="900"/>
      <c r="F539" s="900"/>
      <c r="G539" s="900"/>
      <c r="H539" s="900"/>
      <c r="I539" s="900"/>
      <c r="J539" s="900"/>
      <c r="K539" s="900"/>
      <c r="L539" s="900"/>
      <c r="M539" s="900"/>
      <c r="N539" s="900"/>
      <c r="O539" s="900"/>
      <c r="P539" s="900"/>
      <c r="Q539" s="900"/>
      <c r="R539" s="900"/>
      <c r="S539" s="900"/>
      <c r="T539" s="900"/>
      <c r="U539" s="900"/>
    </row>
    <row r="540" spans="1:21" ht="15">
      <c r="A540" s="278"/>
      <c r="B540" s="900"/>
      <c r="C540" s="900"/>
      <c r="D540" s="900"/>
      <c r="E540" s="900"/>
      <c r="F540" s="900"/>
      <c r="G540" s="900"/>
      <c r="H540" s="900"/>
      <c r="I540" s="900"/>
      <c r="J540" s="900"/>
      <c r="K540" s="900"/>
      <c r="L540" s="900"/>
      <c r="M540" s="900"/>
      <c r="N540" s="900"/>
      <c r="O540" s="900"/>
      <c r="P540" s="900"/>
      <c r="Q540" s="900"/>
      <c r="R540" s="900"/>
      <c r="S540" s="900"/>
      <c r="T540" s="900"/>
      <c r="U540" s="900"/>
    </row>
    <row r="541" spans="1:21" ht="15">
      <c r="A541" s="278"/>
      <c r="B541" s="900"/>
      <c r="C541" s="900"/>
      <c r="D541" s="900"/>
      <c r="E541" s="900"/>
      <c r="F541" s="900"/>
      <c r="G541" s="900"/>
      <c r="H541" s="900"/>
      <c r="I541" s="900"/>
      <c r="J541" s="900"/>
      <c r="K541" s="900"/>
      <c r="L541" s="900"/>
      <c r="M541" s="900"/>
      <c r="N541" s="900"/>
      <c r="O541" s="900"/>
      <c r="P541" s="900"/>
      <c r="Q541" s="900"/>
      <c r="R541" s="900"/>
      <c r="S541" s="900"/>
      <c r="T541" s="900"/>
      <c r="U541" s="900"/>
    </row>
    <row r="542" spans="1:21" ht="15">
      <c r="A542" s="278"/>
      <c r="B542" s="900"/>
      <c r="C542" s="900"/>
      <c r="D542" s="900"/>
      <c r="E542" s="900"/>
      <c r="F542" s="900"/>
      <c r="G542" s="900"/>
      <c r="H542" s="900"/>
      <c r="I542" s="900"/>
      <c r="J542" s="900"/>
      <c r="K542" s="900"/>
      <c r="L542" s="900"/>
      <c r="M542" s="900"/>
      <c r="N542" s="900"/>
      <c r="O542" s="900"/>
      <c r="P542" s="900"/>
      <c r="Q542" s="900"/>
      <c r="R542" s="900"/>
      <c r="S542" s="900"/>
      <c r="T542" s="900"/>
      <c r="U542" s="900"/>
    </row>
    <row r="543" spans="1:21" ht="15">
      <c r="A543" s="278"/>
      <c r="B543" s="900"/>
      <c r="C543" s="900"/>
      <c r="D543" s="900"/>
      <c r="E543" s="900"/>
      <c r="F543" s="900"/>
      <c r="G543" s="900"/>
      <c r="H543" s="900"/>
      <c r="I543" s="900"/>
      <c r="J543" s="900"/>
      <c r="K543" s="900"/>
      <c r="L543" s="900"/>
      <c r="M543" s="900"/>
      <c r="N543" s="900"/>
      <c r="O543" s="900"/>
      <c r="P543" s="900"/>
      <c r="Q543" s="900"/>
      <c r="R543" s="900"/>
      <c r="S543" s="900"/>
      <c r="T543" s="900"/>
      <c r="U543" s="900"/>
    </row>
    <row r="544" spans="1:21" ht="15">
      <c r="A544" s="278"/>
      <c r="B544" s="900"/>
      <c r="C544" s="900"/>
      <c r="D544" s="900"/>
      <c r="E544" s="900"/>
      <c r="F544" s="900"/>
      <c r="G544" s="900"/>
      <c r="H544" s="900"/>
      <c r="I544" s="900"/>
      <c r="J544" s="900"/>
      <c r="K544" s="900"/>
      <c r="L544" s="900"/>
      <c r="M544" s="900"/>
      <c r="N544" s="900"/>
      <c r="O544" s="900"/>
      <c r="P544" s="900"/>
      <c r="Q544" s="900"/>
      <c r="R544" s="900"/>
      <c r="S544" s="900"/>
      <c r="T544" s="900"/>
      <c r="U544" s="900"/>
    </row>
    <row r="545" spans="1:21" ht="15">
      <c r="A545" s="278"/>
      <c r="B545" s="900"/>
      <c r="C545" s="900"/>
      <c r="D545" s="900"/>
      <c r="E545" s="900"/>
      <c r="F545" s="900"/>
      <c r="G545" s="900"/>
      <c r="H545" s="900"/>
      <c r="I545" s="900"/>
      <c r="J545" s="900"/>
      <c r="K545" s="900"/>
      <c r="L545" s="900"/>
      <c r="M545" s="900"/>
      <c r="N545" s="900"/>
      <c r="O545" s="900"/>
      <c r="P545" s="900"/>
      <c r="Q545" s="900"/>
      <c r="R545" s="900"/>
      <c r="S545" s="900"/>
      <c r="T545" s="900"/>
      <c r="U545" s="900"/>
    </row>
    <row r="546" spans="1:21" ht="15">
      <c r="A546" s="278"/>
      <c r="B546" s="900"/>
      <c r="C546" s="900"/>
      <c r="D546" s="900"/>
      <c r="E546" s="900"/>
      <c r="F546" s="900"/>
      <c r="G546" s="900"/>
      <c r="H546" s="900"/>
      <c r="I546" s="900"/>
      <c r="J546" s="900"/>
      <c r="K546" s="900"/>
      <c r="L546" s="900"/>
      <c r="M546" s="900"/>
      <c r="N546" s="900"/>
      <c r="O546" s="900"/>
      <c r="P546" s="900"/>
      <c r="Q546" s="900"/>
      <c r="R546" s="900"/>
      <c r="S546" s="900"/>
      <c r="T546" s="900"/>
      <c r="U546" s="900"/>
    </row>
    <row r="547" spans="1:21" ht="15">
      <c r="A547" s="278"/>
      <c r="B547" s="900"/>
      <c r="C547" s="900"/>
      <c r="D547" s="900"/>
      <c r="E547" s="900"/>
      <c r="F547" s="900"/>
      <c r="G547" s="900"/>
      <c r="H547" s="900"/>
      <c r="I547" s="900"/>
      <c r="J547" s="900"/>
      <c r="K547" s="900"/>
      <c r="L547" s="900"/>
      <c r="M547" s="900"/>
      <c r="N547" s="900"/>
      <c r="O547" s="900"/>
      <c r="P547" s="900"/>
      <c r="Q547" s="900"/>
      <c r="R547" s="900"/>
      <c r="S547" s="900"/>
      <c r="T547" s="900"/>
      <c r="U547" s="900"/>
    </row>
    <row r="548" spans="1:21" ht="15">
      <c r="A548" s="278"/>
      <c r="B548" s="900"/>
      <c r="C548" s="900"/>
      <c r="D548" s="900"/>
      <c r="E548" s="900"/>
      <c r="F548" s="900"/>
      <c r="G548" s="900"/>
      <c r="H548" s="900"/>
      <c r="I548" s="900"/>
      <c r="J548" s="900"/>
      <c r="K548" s="900"/>
      <c r="L548" s="900"/>
      <c r="M548" s="900"/>
      <c r="N548" s="900"/>
      <c r="O548" s="900"/>
      <c r="P548" s="900"/>
      <c r="Q548" s="900"/>
      <c r="R548" s="900"/>
      <c r="S548" s="900"/>
      <c r="T548" s="900"/>
      <c r="U548" s="900"/>
    </row>
    <row r="549" spans="1:21" ht="15">
      <c r="A549" s="278"/>
      <c r="B549" s="900"/>
      <c r="C549" s="900"/>
      <c r="D549" s="900"/>
      <c r="E549" s="900"/>
      <c r="F549" s="900"/>
      <c r="G549" s="900"/>
      <c r="H549" s="900"/>
      <c r="I549" s="900"/>
      <c r="J549" s="900"/>
      <c r="K549" s="900"/>
      <c r="L549" s="900"/>
      <c r="M549" s="900"/>
      <c r="N549" s="900"/>
      <c r="O549" s="900"/>
      <c r="P549" s="900"/>
      <c r="Q549" s="900"/>
      <c r="R549" s="900"/>
      <c r="S549" s="900"/>
      <c r="T549" s="900"/>
      <c r="U549" s="900"/>
    </row>
    <row r="550" spans="1:21" ht="15">
      <c r="A550" s="278"/>
      <c r="B550" s="900"/>
      <c r="C550" s="900"/>
      <c r="D550" s="900"/>
      <c r="E550" s="900"/>
      <c r="F550" s="900"/>
      <c r="G550" s="900"/>
      <c r="H550" s="900"/>
      <c r="I550" s="900"/>
      <c r="J550" s="900"/>
      <c r="K550" s="900"/>
      <c r="L550" s="900"/>
      <c r="M550" s="900"/>
      <c r="N550" s="900"/>
      <c r="O550" s="900"/>
      <c r="P550" s="900"/>
      <c r="Q550" s="900"/>
      <c r="R550" s="900"/>
      <c r="S550" s="900"/>
      <c r="T550" s="900"/>
      <c r="U550" s="900"/>
    </row>
    <row r="551" spans="1:21" ht="15">
      <c r="A551" s="278"/>
      <c r="B551" s="900"/>
      <c r="C551" s="900"/>
      <c r="D551" s="900"/>
      <c r="E551" s="900"/>
      <c r="F551" s="900"/>
      <c r="G551" s="900"/>
      <c r="H551" s="900"/>
      <c r="I551" s="900"/>
      <c r="J551" s="900"/>
      <c r="K551" s="900"/>
      <c r="L551" s="900"/>
      <c r="M551" s="900"/>
      <c r="N551" s="900"/>
      <c r="O551" s="900"/>
      <c r="P551" s="900"/>
      <c r="Q551" s="900"/>
      <c r="R551" s="900"/>
      <c r="S551" s="900"/>
      <c r="T551" s="900"/>
      <c r="U551" s="900"/>
    </row>
    <row r="552" spans="1:21" ht="15">
      <c r="A552" s="278"/>
      <c r="B552" s="900"/>
      <c r="C552" s="900"/>
      <c r="D552" s="900"/>
      <c r="E552" s="900"/>
      <c r="F552" s="900"/>
      <c r="G552" s="900"/>
      <c r="H552" s="900"/>
      <c r="I552" s="900"/>
      <c r="J552" s="900"/>
      <c r="K552" s="900"/>
      <c r="L552" s="900"/>
      <c r="M552" s="900"/>
      <c r="N552" s="900"/>
      <c r="O552" s="900"/>
      <c r="P552" s="900"/>
      <c r="Q552" s="900"/>
      <c r="R552" s="900"/>
      <c r="S552" s="900"/>
      <c r="T552" s="900"/>
      <c r="U552" s="900"/>
    </row>
    <row r="553" spans="1:21" ht="15">
      <c r="A553" s="278"/>
      <c r="B553" s="900"/>
      <c r="C553" s="900"/>
      <c r="D553" s="900"/>
      <c r="E553" s="900"/>
      <c r="F553" s="900"/>
      <c r="G553" s="900"/>
      <c r="H553" s="900"/>
      <c r="I553" s="900"/>
      <c r="J553" s="900"/>
      <c r="K553" s="900"/>
      <c r="L553" s="900"/>
      <c r="M553" s="900"/>
      <c r="N553" s="900"/>
      <c r="O553" s="900"/>
      <c r="P553" s="900"/>
      <c r="Q553" s="900"/>
      <c r="R553" s="900"/>
      <c r="S553" s="900"/>
      <c r="T553" s="900"/>
      <c r="U553" s="900"/>
    </row>
    <row r="554" spans="1:21" ht="15">
      <c r="A554" s="278"/>
      <c r="B554" s="900"/>
      <c r="C554" s="900"/>
      <c r="D554" s="900"/>
      <c r="E554" s="900"/>
      <c r="F554" s="900"/>
      <c r="G554" s="900"/>
      <c r="H554" s="900"/>
      <c r="I554" s="900"/>
      <c r="J554" s="900"/>
      <c r="K554" s="900"/>
      <c r="L554" s="900"/>
      <c r="M554" s="900"/>
      <c r="N554" s="900"/>
      <c r="O554" s="900"/>
      <c r="P554" s="900"/>
      <c r="Q554" s="900"/>
      <c r="R554" s="900"/>
      <c r="S554" s="900"/>
      <c r="T554" s="900"/>
      <c r="U554" s="900"/>
    </row>
    <row r="555" spans="1:21" ht="15">
      <c r="A555" s="278"/>
      <c r="B555" s="900"/>
      <c r="C555" s="900"/>
      <c r="D555" s="900"/>
      <c r="E555" s="900"/>
      <c r="F555" s="900"/>
      <c r="G555" s="900"/>
      <c r="H555" s="900"/>
      <c r="I555" s="900"/>
      <c r="J555" s="900"/>
      <c r="K555" s="900"/>
      <c r="L555" s="900"/>
      <c r="M555" s="900"/>
      <c r="N555" s="900"/>
      <c r="O555" s="900"/>
      <c r="P555" s="900"/>
      <c r="Q555" s="900"/>
      <c r="R555" s="900"/>
      <c r="S555" s="900"/>
      <c r="T555" s="900"/>
      <c r="U555" s="900"/>
    </row>
    <row r="556" spans="1:21" ht="15">
      <c r="A556" s="278"/>
      <c r="B556" s="900"/>
      <c r="C556" s="900"/>
      <c r="D556" s="900"/>
      <c r="E556" s="900"/>
      <c r="F556" s="900"/>
      <c r="G556" s="900"/>
      <c r="H556" s="900"/>
      <c r="I556" s="900"/>
      <c r="J556" s="900"/>
      <c r="K556" s="900"/>
      <c r="L556" s="900"/>
      <c r="M556" s="900"/>
      <c r="N556" s="900"/>
      <c r="O556" s="900"/>
      <c r="P556" s="900"/>
      <c r="Q556" s="900"/>
      <c r="R556" s="900"/>
      <c r="S556" s="900"/>
      <c r="T556" s="900"/>
      <c r="U556" s="900"/>
    </row>
    <row r="557" spans="1:21" ht="15">
      <c r="A557" s="278"/>
      <c r="B557" s="900"/>
      <c r="C557" s="900"/>
      <c r="D557" s="900"/>
      <c r="E557" s="900"/>
      <c r="F557" s="900"/>
      <c r="G557" s="900"/>
      <c r="H557" s="900"/>
      <c r="I557" s="900"/>
      <c r="J557" s="900"/>
      <c r="K557" s="900"/>
      <c r="L557" s="900"/>
      <c r="M557" s="900"/>
      <c r="N557" s="900"/>
      <c r="O557" s="900"/>
      <c r="P557" s="900"/>
      <c r="Q557" s="900"/>
      <c r="R557" s="900"/>
      <c r="S557" s="900"/>
      <c r="T557" s="900"/>
      <c r="U557" s="900"/>
    </row>
    <row r="558" spans="1:21" ht="15">
      <c r="A558" s="278"/>
      <c r="B558" s="900"/>
      <c r="C558" s="900"/>
      <c r="D558" s="900"/>
      <c r="E558" s="900"/>
      <c r="F558" s="900"/>
      <c r="G558" s="900"/>
      <c r="H558" s="900"/>
      <c r="I558" s="900"/>
      <c r="J558" s="900"/>
      <c r="K558" s="900"/>
      <c r="L558" s="900"/>
      <c r="M558" s="900"/>
      <c r="N558" s="900"/>
      <c r="O558" s="900"/>
      <c r="P558" s="900"/>
      <c r="Q558" s="900"/>
      <c r="R558" s="900"/>
      <c r="S558" s="900"/>
      <c r="T558" s="900"/>
      <c r="U558" s="900"/>
    </row>
    <row r="559" spans="1:21" ht="15">
      <c r="A559" s="278"/>
      <c r="B559" s="900"/>
      <c r="C559" s="900"/>
      <c r="D559" s="900"/>
      <c r="E559" s="900"/>
      <c r="F559" s="900"/>
      <c r="G559" s="900"/>
      <c r="H559" s="900"/>
      <c r="I559" s="900"/>
      <c r="J559" s="900"/>
      <c r="K559" s="900"/>
      <c r="L559" s="900"/>
      <c r="M559" s="900"/>
      <c r="N559" s="900"/>
      <c r="O559" s="900"/>
      <c r="P559" s="900"/>
      <c r="Q559" s="900"/>
      <c r="R559" s="900"/>
      <c r="S559" s="900"/>
      <c r="T559" s="900"/>
      <c r="U559" s="900"/>
    </row>
    <row r="560" spans="1:21" ht="15">
      <c r="A560" s="278"/>
      <c r="B560" s="900"/>
      <c r="C560" s="900"/>
      <c r="D560" s="900"/>
      <c r="E560" s="900"/>
      <c r="F560" s="900"/>
      <c r="G560" s="900"/>
      <c r="H560" s="900"/>
      <c r="I560" s="900"/>
      <c r="J560" s="900"/>
      <c r="K560" s="900"/>
      <c r="L560" s="900"/>
      <c r="M560" s="900"/>
      <c r="N560" s="900"/>
      <c r="O560" s="900"/>
      <c r="P560" s="900"/>
      <c r="Q560" s="900"/>
      <c r="R560" s="900"/>
      <c r="S560" s="900"/>
      <c r="T560" s="900"/>
      <c r="U560" s="900"/>
    </row>
    <row r="561" spans="1:21" ht="15">
      <c r="A561" s="278"/>
      <c r="B561" s="900"/>
      <c r="C561" s="900"/>
      <c r="D561" s="900"/>
      <c r="E561" s="900"/>
      <c r="F561" s="900"/>
      <c r="G561" s="900"/>
      <c r="H561" s="900"/>
      <c r="I561" s="900"/>
      <c r="J561" s="900"/>
      <c r="K561" s="900"/>
      <c r="L561" s="900"/>
      <c r="M561" s="900"/>
      <c r="N561" s="900"/>
      <c r="O561" s="900"/>
      <c r="P561" s="900"/>
      <c r="Q561" s="900"/>
      <c r="R561" s="900"/>
      <c r="S561" s="900"/>
      <c r="T561" s="900"/>
      <c r="U561" s="900"/>
    </row>
    <row r="562" spans="1:21" ht="15">
      <c r="A562" s="278"/>
      <c r="B562" s="900"/>
      <c r="C562" s="900"/>
      <c r="D562" s="900"/>
      <c r="E562" s="900"/>
      <c r="F562" s="900"/>
      <c r="G562" s="900"/>
      <c r="H562" s="900"/>
      <c r="I562" s="900"/>
      <c r="J562" s="900"/>
      <c r="K562" s="900"/>
      <c r="L562" s="900"/>
      <c r="M562" s="900"/>
      <c r="N562" s="900"/>
      <c r="O562" s="900"/>
      <c r="P562" s="900"/>
      <c r="Q562" s="900"/>
      <c r="R562" s="900"/>
      <c r="S562" s="900"/>
      <c r="T562" s="900"/>
      <c r="U562" s="900"/>
    </row>
    <row r="563" spans="1:21" ht="15">
      <c r="A563" s="278"/>
      <c r="B563" s="900"/>
      <c r="C563" s="900"/>
      <c r="D563" s="900"/>
      <c r="E563" s="900"/>
      <c r="F563" s="900"/>
      <c r="G563" s="900"/>
      <c r="H563" s="900"/>
      <c r="I563" s="900"/>
      <c r="J563" s="900"/>
      <c r="K563" s="900"/>
      <c r="L563" s="900"/>
      <c r="M563" s="900"/>
      <c r="N563" s="900"/>
      <c r="O563" s="900"/>
      <c r="P563" s="900"/>
      <c r="Q563" s="900"/>
      <c r="R563" s="900"/>
      <c r="S563" s="900"/>
      <c r="T563" s="900"/>
      <c r="U563" s="900"/>
    </row>
    <row r="564" spans="1:21" ht="15">
      <c r="A564" s="278"/>
      <c r="B564" s="900"/>
      <c r="C564" s="900"/>
      <c r="D564" s="900"/>
      <c r="E564" s="900"/>
      <c r="F564" s="900"/>
      <c r="G564" s="900"/>
      <c r="H564" s="900"/>
      <c r="I564" s="900"/>
      <c r="J564" s="900"/>
      <c r="K564" s="900"/>
      <c r="L564" s="900"/>
      <c r="M564" s="900"/>
      <c r="N564" s="900"/>
      <c r="O564" s="900"/>
      <c r="P564" s="900"/>
      <c r="Q564" s="900"/>
      <c r="R564" s="900"/>
      <c r="S564" s="900"/>
      <c r="T564" s="900"/>
      <c r="U564" s="900"/>
    </row>
    <row r="565" spans="1:21" ht="15">
      <c r="A565" s="278"/>
      <c r="B565" s="900"/>
      <c r="C565" s="900"/>
      <c r="D565" s="900"/>
      <c r="E565" s="900"/>
      <c r="F565" s="900"/>
      <c r="G565" s="900"/>
      <c r="H565" s="900"/>
      <c r="I565" s="900"/>
      <c r="J565" s="900"/>
      <c r="K565" s="900"/>
      <c r="L565" s="900"/>
      <c r="M565" s="900"/>
      <c r="N565" s="900"/>
      <c r="O565" s="900"/>
      <c r="P565" s="900"/>
      <c r="Q565" s="900"/>
      <c r="R565" s="900"/>
      <c r="S565" s="900"/>
      <c r="T565" s="900"/>
      <c r="U565" s="900"/>
    </row>
    <row r="566" spans="1:21" ht="15">
      <c r="A566" s="278"/>
      <c r="B566" s="900"/>
      <c r="C566" s="900"/>
      <c r="D566" s="900"/>
      <c r="E566" s="900"/>
      <c r="F566" s="900"/>
      <c r="G566" s="900"/>
      <c r="H566" s="900"/>
      <c r="I566" s="900"/>
      <c r="J566" s="900"/>
      <c r="K566" s="900"/>
      <c r="L566" s="900"/>
      <c r="M566" s="900"/>
      <c r="N566" s="900"/>
      <c r="O566" s="900"/>
      <c r="P566" s="900"/>
      <c r="Q566" s="900"/>
      <c r="R566" s="900"/>
      <c r="S566" s="900"/>
      <c r="T566" s="900"/>
      <c r="U566" s="900"/>
    </row>
    <row r="567" spans="1:21" ht="15">
      <c r="A567" s="278"/>
      <c r="B567" s="900"/>
      <c r="C567" s="900"/>
      <c r="D567" s="900"/>
      <c r="E567" s="900"/>
      <c r="F567" s="900"/>
      <c r="G567" s="900"/>
      <c r="H567" s="900"/>
      <c r="I567" s="900"/>
      <c r="J567" s="900"/>
      <c r="K567" s="900"/>
      <c r="L567" s="900"/>
      <c r="M567" s="900"/>
      <c r="N567" s="900"/>
      <c r="O567" s="900"/>
      <c r="P567" s="900"/>
      <c r="Q567" s="900"/>
      <c r="R567" s="900"/>
      <c r="S567" s="900"/>
      <c r="T567" s="900"/>
      <c r="U567" s="900"/>
    </row>
    <row r="568" spans="1:21" ht="15">
      <c r="A568" s="278"/>
      <c r="B568" s="900"/>
      <c r="C568" s="900"/>
      <c r="D568" s="900"/>
      <c r="E568" s="900"/>
      <c r="F568" s="900"/>
      <c r="G568" s="900"/>
      <c r="H568" s="900"/>
      <c r="I568" s="900"/>
      <c r="J568" s="900"/>
      <c r="K568" s="900"/>
      <c r="L568" s="900"/>
      <c r="M568" s="900"/>
      <c r="N568" s="900"/>
      <c r="O568" s="900"/>
      <c r="P568" s="900"/>
      <c r="Q568" s="900"/>
      <c r="R568" s="900"/>
      <c r="S568" s="900"/>
      <c r="T568" s="900"/>
      <c r="U568" s="900"/>
    </row>
    <row r="569" spans="1:21" ht="15">
      <c r="A569" s="278"/>
      <c r="B569" s="900"/>
      <c r="C569" s="900"/>
      <c r="D569" s="900"/>
      <c r="E569" s="900"/>
      <c r="F569" s="900"/>
      <c r="G569" s="900"/>
      <c r="H569" s="900"/>
      <c r="I569" s="900"/>
      <c r="J569" s="900"/>
      <c r="K569" s="900"/>
      <c r="L569" s="900"/>
      <c r="M569" s="900"/>
      <c r="N569" s="900"/>
      <c r="O569" s="900"/>
      <c r="P569" s="900"/>
      <c r="Q569" s="900"/>
      <c r="R569" s="900"/>
      <c r="S569" s="900"/>
      <c r="T569" s="900"/>
      <c r="U569" s="900"/>
    </row>
    <row r="570" spans="1:21" ht="15">
      <c r="A570" s="278"/>
      <c r="B570" s="900"/>
      <c r="C570" s="900"/>
      <c r="D570" s="900"/>
      <c r="E570" s="900"/>
      <c r="F570" s="900"/>
      <c r="G570" s="900"/>
      <c r="H570" s="900"/>
      <c r="I570" s="900"/>
      <c r="J570" s="900"/>
      <c r="K570" s="900"/>
      <c r="L570" s="900"/>
      <c r="M570" s="900"/>
      <c r="N570" s="900"/>
      <c r="O570" s="900"/>
      <c r="P570" s="900"/>
      <c r="Q570" s="900"/>
      <c r="R570" s="900"/>
      <c r="S570" s="900"/>
      <c r="T570" s="900"/>
      <c r="U570" s="900"/>
    </row>
    <row r="571" spans="1:21" ht="15">
      <c r="A571" s="278"/>
      <c r="B571" s="900"/>
      <c r="C571" s="900"/>
      <c r="D571" s="900"/>
      <c r="E571" s="900"/>
      <c r="F571" s="900"/>
      <c r="G571" s="900"/>
      <c r="H571" s="900"/>
      <c r="I571" s="900"/>
      <c r="J571" s="900"/>
      <c r="K571" s="900"/>
      <c r="L571" s="900"/>
      <c r="M571" s="900"/>
      <c r="N571" s="900"/>
      <c r="O571" s="900"/>
      <c r="P571" s="900"/>
      <c r="Q571" s="900"/>
      <c r="R571" s="900"/>
      <c r="S571" s="900"/>
      <c r="T571" s="900"/>
      <c r="U571" s="900"/>
    </row>
    <row r="572" spans="1:21" ht="15">
      <c r="A572" s="278"/>
      <c r="B572" s="900"/>
      <c r="C572" s="900"/>
      <c r="D572" s="900"/>
      <c r="E572" s="900"/>
      <c r="F572" s="900"/>
      <c r="G572" s="900"/>
      <c r="H572" s="900"/>
      <c r="I572" s="900"/>
      <c r="J572" s="900"/>
      <c r="K572" s="900"/>
      <c r="L572" s="900"/>
      <c r="M572" s="900"/>
      <c r="N572" s="900"/>
      <c r="O572" s="900"/>
      <c r="P572" s="900"/>
      <c r="Q572" s="900"/>
      <c r="R572" s="900"/>
      <c r="S572" s="900"/>
      <c r="T572" s="900"/>
      <c r="U572" s="900"/>
    </row>
    <row r="573" spans="1:21" ht="15">
      <c r="A573" s="278"/>
      <c r="B573" s="900"/>
      <c r="C573" s="900"/>
      <c r="D573" s="900"/>
      <c r="E573" s="900"/>
      <c r="F573" s="900"/>
      <c r="G573" s="900"/>
      <c r="H573" s="900"/>
      <c r="I573" s="900"/>
      <c r="J573" s="900"/>
      <c r="K573" s="900"/>
      <c r="L573" s="900"/>
      <c r="M573" s="900"/>
      <c r="N573" s="900"/>
      <c r="O573" s="900"/>
      <c r="P573" s="900"/>
      <c r="Q573" s="900"/>
      <c r="R573" s="900"/>
      <c r="S573" s="900"/>
      <c r="T573" s="900"/>
      <c r="U573" s="900"/>
    </row>
    <row r="574" spans="1:21" ht="15">
      <c r="A574" s="278"/>
      <c r="B574" s="900"/>
      <c r="C574" s="900"/>
      <c r="D574" s="900"/>
      <c r="E574" s="900"/>
      <c r="F574" s="900"/>
      <c r="G574" s="900"/>
      <c r="H574" s="900"/>
      <c r="I574" s="900"/>
      <c r="J574" s="900"/>
      <c r="K574" s="900"/>
      <c r="L574" s="900"/>
      <c r="M574" s="900"/>
      <c r="N574" s="900"/>
      <c r="O574" s="900"/>
      <c r="P574" s="900"/>
      <c r="Q574" s="900"/>
      <c r="R574" s="900"/>
      <c r="S574" s="900"/>
      <c r="T574" s="900"/>
      <c r="U574" s="900"/>
    </row>
    <row r="575" spans="1:21" ht="15">
      <c r="A575" s="278"/>
      <c r="B575" s="900"/>
      <c r="C575" s="900"/>
      <c r="D575" s="900"/>
      <c r="E575" s="900"/>
      <c r="F575" s="900"/>
      <c r="G575" s="900"/>
      <c r="H575" s="900"/>
      <c r="I575" s="900"/>
      <c r="J575" s="900"/>
      <c r="K575" s="900"/>
      <c r="L575" s="900"/>
      <c r="M575" s="900"/>
      <c r="N575" s="900"/>
      <c r="O575" s="900"/>
      <c r="P575" s="900"/>
      <c r="Q575" s="900"/>
      <c r="R575" s="900"/>
      <c r="S575" s="900"/>
      <c r="T575" s="900"/>
      <c r="U575" s="900"/>
    </row>
    <row r="576" spans="1:21" ht="15">
      <c r="A576" s="278"/>
      <c r="B576" s="900"/>
      <c r="C576" s="900"/>
      <c r="D576" s="900"/>
      <c r="E576" s="900"/>
      <c r="F576" s="900"/>
      <c r="G576" s="900"/>
      <c r="H576" s="900"/>
      <c r="I576" s="900"/>
      <c r="J576" s="900"/>
      <c r="K576" s="900"/>
      <c r="L576" s="900"/>
      <c r="M576" s="900"/>
      <c r="N576" s="900"/>
      <c r="O576" s="900"/>
      <c r="P576" s="900"/>
      <c r="Q576" s="900"/>
      <c r="R576" s="900"/>
      <c r="S576" s="900"/>
      <c r="T576" s="900"/>
      <c r="U576" s="900"/>
    </row>
    <row r="577" spans="1:21" ht="15">
      <c r="A577" s="278"/>
      <c r="B577" s="900"/>
      <c r="C577" s="900"/>
      <c r="D577" s="900"/>
      <c r="E577" s="900"/>
      <c r="F577" s="900"/>
      <c r="G577" s="900"/>
      <c r="H577" s="900"/>
      <c r="I577" s="900"/>
      <c r="J577" s="900"/>
      <c r="K577" s="900"/>
      <c r="L577" s="900"/>
      <c r="M577" s="900"/>
      <c r="N577" s="900"/>
      <c r="O577" s="900"/>
      <c r="P577" s="900"/>
      <c r="Q577" s="900"/>
      <c r="R577" s="900"/>
      <c r="S577" s="900"/>
      <c r="T577" s="900"/>
      <c r="U577" s="900"/>
    </row>
    <row r="578" spans="1:21" ht="15">
      <c r="A578" s="278"/>
      <c r="B578" s="900"/>
      <c r="C578" s="900"/>
      <c r="D578" s="900"/>
      <c r="E578" s="900"/>
      <c r="F578" s="900"/>
      <c r="G578" s="900"/>
      <c r="H578" s="900"/>
      <c r="I578" s="900"/>
      <c r="J578" s="900"/>
      <c r="K578" s="900"/>
      <c r="L578" s="900"/>
      <c r="M578" s="900"/>
      <c r="N578" s="900"/>
      <c r="O578" s="900"/>
      <c r="P578" s="900"/>
      <c r="Q578" s="900"/>
      <c r="R578" s="900"/>
      <c r="S578" s="900"/>
      <c r="T578" s="900"/>
      <c r="U578" s="900"/>
    </row>
    <row r="579" spans="1:21" ht="15">
      <c r="A579" s="278"/>
      <c r="B579" s="900"/>
      <c r="C579" s="900"/>
      <c r="D579" s="900"/>
      <c r="E579" s="900"/>
      <c r="F579" s="900"/>
      <c r="G579" s="900"/>
      <c r="H579" s="900"/>
      <c r="I579" s="900"/>
      <c r="J579" s="900"/>
      <c r="K579" s="900"/>
      <c r="L579" s="900"/>
      <c r="M579" s="900"/>
      <c r="N579" s="900"/>
      <c r="O579" s="900"/>
      <c r="P579" s="900"/>
      <c r="Q579" s="900"/>
      <c r="R579" s="900"/>
      <c r="S579" s="900"/>
      <c r="T579" s="900"/>
      <c r="U579" s="900"/>
    </row>
    <row r="580" spans="1:21" ht="15">
      <c r="A580" s="278"/>
      <c r="B580" s="900"/>
      <c r="C580" s="900"/>
      <c r="D580" s="900"/>
      <c r="E580" s="900"/>
      <c r="F580" s="900"/>
      <c r="G580" s="900"/>
      <c r="H580" s="900"/>
      <c r="I580" s="900"/>
      <c r="J580" s="900"/>
      <c r="K580" s="900"/>
      <c r="L580" s="900"/>
      <c r="M580" s="900"/>
      <c r="N580" s="900"/>
      <c r="O580" s="900"/>
      <c r="P580" s="900"/>
      <c r="Q580" s="900"/>
      <c r="R580" s="900"/>
      <c r="S580" s="900"/>
      <c r="T580" s="900"/>
      <c r="U580" s="900"/>
    </row>
    <row r="581" spans="1:21" ht="15">
      <c r="A581" s="278"/>
      <c r="B581" s="900"/>
      <c r="C581" s="900"/>
      <c r="D581" s="900"/>
      <c r="E581" s="900"/>
      <c r="F581" s="900"/>
      <c r="G581" s="900"/>
      <c r="H581" s="900"/>
      <c r="I581" s="900"/>
      <c r="J581" s="900"/>
      <c r="K581" s="900"/>
      <c r="L581" s="900"/>
      <c r="M581" s="900"/>
      <c r="N581" s="900"/>
      <c r="O581" s="900"/>
      <c r="P581" s="900"/>
      <c r="Q581" s="900"/>
      <c r="R581" s="900"/>
      <c r="S581" s="900"/>
      <c r="T581" s="900"/>
      <c r="U581" s="900"/>
    </row>
    <row r="582" spans="1:21" ht="15">
      <c r="A582" s="278"/>
      <c r="B582" s="900"/>
      <c r="C582" s="900"/>
      <c r="D582" s="900"/>
      <c r="E582" s="900"/>
      <c r="F582" s="900"/>
      <c r="G582" s="900"/>
      <c r="H582" s="900"/>
      <c r="I582" s="900"/>
      <c r="J582" s="900"/>
      <c r="K582" s="900"/>
      <c r="L582" s="900"/>
      <c r="M582" s="900"/>
      <c r="N582" s="900"/>
      <c r="O582" s="900"/>
      <c r="P582" s="900"/>
      <c r="Q582" s="900"/>
      <c r="R582" s="900"/>
      <c r="S582" s="900"/>
      <c r="T582" s="900"/>
      <c r="U582" s="900"/>
    </row>
    <row r="583" spans="1:21" ht="15">
      <c r="A583" s="278"/>
      <c r="B583" s="900"/>
      <c r="C583" s="900"/>
      <c r="D583" s="900"/>
      <c r="E583" s="900"/>
      <c r="F583" s="900"/>
      <c r="G583" s="900"/>
      <c r="H583" s="900"/>
      <c r="I583" s="900"/>
      <c r="J583" s="900"/>
      <c r="K583" s="900"/>
      <c r="L583" s="900"/>
      <c r="M583" s="900"/>
      <c r="N583" s="900"/>
      <c r="O583" s="900"/>
      <c r="P583" s="900"/>
      <c r="Q583" s="900"/>
      <c r="R583" s="900"/>
      <c r="S583" s="900"/>
      <c r="T583" s="900"/>
      <c r="U583" s="900"/>
    </row>
    <row r="584" spans="1:21" ht="15">
      <c r="A584" s="278"/>
      <c r="B584" s="900"/>
      <c r="C584" s="900"/>
      <c r="D584" s="900"/>
      <c r="E584" s="900"/>
      <c r="F584" s="900"/>
      <c r="G584" s="900"/>
      <c r="H584" s="900"/>
      <c r="I584" s="900"/>
      <c r="J584" s="900"/>
      <c r="K584" s="900"/>
      <c r="L584" s="900"/>
      <c r="M584" s="900"/>
      <c r="N584" s="900"/>
      <c r="O584" s="900"/>
      <c r="P584" s="900"/>
      <c r="Q584" s="900"/>
      <c r="R584" s="900"/>
      <c r="S584" s="900"/>
      <c r="T584" s="900"/>
      <c r="U584" s="900"/>
    </row>
    <row r="585" spans="1:21" ht="15">
      <c r="A585" s="278"/>
      <c r="B585" s="900"/>
      <c r="C585" s="900"/>
      <c r="D585" s="900"/>
      <c r="E585" s="900"/>
      <c r="F585" s="900"/>
      <c r="G585" s="900"/>
      <c r="H585" s="900"/>
      <c r="I585" s="900"/>
      <c r="J585" s="900"/>
      <c r="K585" s="900"/>
      <c r="L585" s="900"/>
      <c r="M585" s="900"/>
      <c r="N585" s="900"/>
      <c r="O585" s="900"/>
      <c r="P585" s="900"/>
      <c r="Q585" s="900"/>
      <c r="R585" s="900"/>
      <c r="S585" s="900"/>
      <c r="T585" s="900"/>
      <c r="U585" s="900"/>
    </row>
    <row r="586" spans="1:21" ht="15">
      <c r="A586" s="278"/>
      <c r="B586" s="900"/>
      <c r="C586" s="900"/>
      <c r="D586" s="900"/>
      <c r="E586" s="900"/>
      <c r="F586" s="900"/>
      <c r="G586" s="900"/>
      <c r="H586" s="900"/>
      <c r="I586" s="900"/>
      <c r="J586" s="900"/>
      <c r="K586" s="900"/>
      <c r="L586" s="900"/>
      <c r="M586" s="900"/>
      <c r="N586" s="900"/>
      <c r="O586" s="900"/>
      <c r="P586" s="900"/>
      <c r="Q586" s="900"/>
      <c r="R586" s="900"/>
      <c r="S586" s="900"/>
      <c r="T586" s="900"/>
      <c r="U586" s="900"/>
    </row>
    <row r="587" spans="1:21" ht="15">
      <c r="A587" s="278"/>
      <c r="B587" s="900"/>
      <c r="C587" s="900"/>
      <c r="D587" s="900"/>
      <c r="E587" s="900"/>
      <c r="F587" s="900"/>
      <c r="G587" s="900"/>
      <c r="H587" s="900"/>
      <c r="I587" s="900"/>
      <c r="J587" s="900"/>
      <c r="K587" s="900"/>
      <c r="L587" s="900"/>
      <c r="M587" s="900"/>
      <c r="N587" s="900"/>
      <c r="O587" s="900"/>
      <c r="P587" s="900"/>
      <c r="Q587" s="900"/>
      <c r="R587" s="900"/>
      <c r="S587" s="900"/>
      <c r="T587" s="900"/>
      <c r="U587" s="900"/>
    </row>
    <row r="588" spans="1:21" ht="15">
      <c r="A588" s="278"/>
      <c r="B588" s="900"/>
      <c r="C588" s="900"/>
      <c r="D588" s="900"/>
      <c r="E588" s="900"/>
      <c r="F588" s="900"/>
      <c r="G588" s="900"/>
      <c r="H588" s="900"/>
      <c r="I588" s="900"/>
      <c r="J588" s="900"/>
      <c r="K588" s="900"/>
      <c r="L588" s="900"/>
      <c r="M588" s="900"/>
      <c r="N588" s="900"/>
      <c r="O588" s="900"/>
      <c r="P588" s="900"/>
      <c r="Q588" s="900"/>
      <c r="R588" s="900"/>
      <c r="S588" s="900"/>
      <c r="T588" s="900"/>
      <c r="U588" s="900"/>
    </row>
    <row r="589" spans="1:21" ht="15">
      <c r="A589" s="278"/>
      <c r="B589" s="900"/>
      <c r="C589" s="900"/>
      <c r="D589" s="900"/>
      <c r="E589" s="900"/>
      <c r="F589" s="900"/>
      <c r="G589" s="900"/>
      <c r="H589" s="900"/>
      <c r="I589" s="900"/>
      <c r="J589" s="900"/>
      <c r="K589" s="900"/>
      <c r="L589" s="900"/>
      <c r="M589" s="900"/>
      <c r="N589" s="900"/>
      <c r="O589" s="900"/>
      <c r="P589" s="900"/>
      <c r="Q589" s="900"/>
      <c r="R589" s="900"/>
      <c r="S589" s="900"/>
      <c r="T589" s="900"/>
      <c r="U589" s="900"/>
    </row>
    <row r="590" spans="1:21" ht="15">
      <c r="A590" s="278"/>
      <c r="B590" s="900"/>
      <c r="C590" s="900"/>
      <c r="D590" s="900"/>
      <c r="E590" s="900"/>
      <c r="F590" s="900"/>
      <c r="G590" s="900"/>
      <c r="H590" s="900"/>
      <c r="I590" s="900"/>
      <c r="J590" s="900"/>
      <c r="K590" s="900"/>
      <c r="L590" s="900"/>
      <c r="M590" s="900"/>
      <c r="N590" s="900"/>
      <c r="O590" s="900"/>
      <c r="P590" s="900"/>
      <c r="Q590" s="900"/>
      <c r="R590" s="900"/>
      <c r="S590" s="900"/>
      <c r="T590" s="900"/>
      <c r="U590" s="900"/>
    </row>
    <row r="591" spans="1:21" ht="15">
      <c r="A591" s="278"/>
      <c r="B591" s="900"/>
      <c r="C591" s="900"/>
      <c r="D591" s="900"/>
      <c r="E591" s="900"/>
      <c r="F591" s="900"/>
      <c r="G591" s="900"/>
      <c r="H591" s="900"/>
      <c r="I591" s="900"/>
      <c r="J591" s="900"/>
      <c r="K591" s="900"/>
      <c r="L591" s="900"/>
      <c r="M591" s="900"/>
      <c r="N591" s="900"/>
      <c r="O591" s="900"/>
      <c r="P591" s="900"/>
      <c r="Q591" s="900"/>
      <c r="R591" s="900"/>
      <c r="S591" s="900"/>
      <c r="T591" s="900"/>
      <c r="U591" s="900"/>
    </row>
    <row r="592" spans="1:21" ht="15">
      <c r="A592" s="278"/>
      <c r="B592" s="900"/>
      <c r="C592" s="900"/>
      <c r="D592" s="900"/>
      <c r="E592" s="900"/>
      <c r="F592" s="900"/>
      <c r="G592" s="900"/>
      <c r="H592" s="900"/>
      <c r="I592" s="900"/>
      <c r="J592" s="900"/>
      <c r="K592" s="900"/>
      <c r="L592" s="900"/>
      <c r="M592" s="900"/>
      <c r="N592" s="900"/>
      <c r="O592" s="900"/>
      <c r="P592" s="900"/>
      <c r="Q592" s="900"/>
      <c r="R592" s="900"/>
      <c r="S592" s="900"/>
      <c r="T592" s="900"/>
      <c r="U592" s="900"/>
    </row>
    <row r="593" spans="1:21" ht="15">
      <c r="A593" s="278"/>
      <c r="B593" s="900"/>
      <c r="C593" s="900"/>
      <c r="D593" s="900"/>
      <c r="E593" s="900"/>
      <c r="F593" s="900"/>
      <c r="G593" s="900"/>
      <c r="H593" s="900"/>
      <c r="I593" s="900"/>
      <c r="J593" s="900"/>
      <c r="K593" s="900"/>
      <c r="L593" s="900"/>
      <c r="M593" s="900"/>
      <c r="N593" s="900"/>
      <c r="O593" s="900"/>
      <c r="P593" s="900"/>
      <c r="Q593" s="900"/>
      <c r="R593" s="900"/>
      <c r="S593" s="900"/>
      <c r="T593" s="900"/>
      <c r="U593" s="900"/>
    </row>
    <row r="594" spans="1:21" ht="15">
      <c r="A594" s="278"/>
      <c r="B594" s="900"/>
      <c r="C594" s="900"/>
      <c r="D594" s="900"/>
      <c r="E594" s="900"/>
      <c r="F594" s="900"/>
      <c r="G594" s="900"/>
      <c r="H594" s="900"/>
      <c r="I594" s="900"/>
      <c r="J594" s="900"/>
      <c r="K594" s="900"/>
      <c r="L594" s="900"/>
      <c r="M594" s="900"/>
      <c r="N594" s="900"/>
      <c r="O594" s="900"/>
      <c r="P594" s="900"/>
      <c r="Q594" s="900"/>
      <c r="R594" s="900"/>
      <c r="S594" s="900"/>
      <c r="T594" s="900"/>
      <c r="U594" s="900"/>
    </row>
    <row r="595" spans="1:21" ht="15">
      <c r="A595" s="278"/>
      <c r="B595" s="900"/>
      <c r="C595" s="900"/>
      <c r="D595" s="900"/>
      <c r="E595" s="900"/>
      <c r="F595" s="900"/>
      <c r="G595" s="900"/>
      <c r="H595" s="900"/>
      <c r="I595" s="900"/>
      <c r="J595" s="900"/>
      <c r="K595" s="900"/>
      <c r="L595" s="900"/>
      <c r="M595" s="900"/>
      <c r="N595" s="900"/>
      <c r="O595" s="900"/>
      <c r="P595" s="900"/>
      <c r="Q595" s="900"/>
      <c r="R595" s="900"/>
      <c r="S595" s="900"/>
      <c r="T595" s="900"/>
      <c r="U595" s="900"/>
    </row>
    <row r="596" spans="1:21" ht="15">
      <c r="A596" s="278"/>
      <c r="B596" s="900"/>
      <c r="C596" s="900"/>
      <c r="D596" s="900"/>
      <c r="E596" s="900"/>
      <c r="F596" s="900"/>
      <c r="G596" s="900"/>
      <c r="H596" s="900"/>
      <c r="I596" s="900"/>
      <c r="J596" s="900"/>
      <c r="K596" s="900"/>
      <c r="L596" s="900"/>
      <c r="M596" s="900"/>
      <c r="N596" s="900"/>
      <c r="O596" s="900"/>
      <c r="P596" s="900"/>
      <c r="Q596" s="900"/>
      <c r="R596" s="900"/>
      <c r="S596" s="900"/>
      <c r="T596" s="900"/>
      <c r="U596" s="900"/>
    </row>
    <row r="597" spans="1:21" ht="15">
      <c r="A597" s="278"/>
      <c r="B597" s="900"/>
      <c r="C597" s="900"/>
      <c r="D597" s="900"/>
      <c r="E597" s="900"/>
      <c r="F597" s="900"/>
      <c r="G597" s="900"/>
      <c r="H597" s="900"/>
      <c r="I597" s="900"/>
      <c r="J597" s="900"/>
      <c r="K597" s="900"/>
      <c r="L597" s="900"/>
      <c r="M597" s="900"/>
      <c r="N597" s="900"/>
      <c r="O597" s="900"/>
      <c r="P597" s="900"/>
      <c r="Q597" s="900"/>
      <c r="R597" s="900"/>
      <c r="S597" s="900"/>
      <c r="T597" s="900"/>
      <c r="U597" s="900"/>
    </row>
    <row r="598" spans="1:21" ht="15">
      <c r="A598" s="278"/>
      <c r="B598" s="900"/>
      <c r="C598" s="900"/>
      <c r="D598" s="900"/>
      <c r="E598" s="900"/>
      <c r="F598" s="900"/>
      <c r="G598" s="900"/>
      <c r="H598" s="900"/>
      <c r="I598" s="900"/>
      <c r="J598" s="900"/>
      <c r="K598" s="900"/>
      <c r="L598" s="900"/>
      <c r="M598" s="900"/>
      <c r="N598" s="900"/>
      <c r="O598" s="900"/>
      <c r="P598" s="900"/>
      <c r="Q598" s="900"/>
      <c r="R598" s="900"/>
      <c r="S598" s="900"/>
      <c r="T598" s="900"/>
      <c r="U598" s="900"/>
    </row>
    <row r="599" spans="1:21" ht="15">
      <c r="A599" s="278"/>
      <c r="B599" s="900"/>
      <c r="C599" s="900"/>
      <c r="D599" s="900"/>
      <c r="E599" s="900"/>
      <c r="F599" s="900"/>
      <c r="G599" s="900"/>
      <c r="H599" s="900"/>
      <c r="I599" s="900"/>
      <c r="J599" s="900"/>
      <c r="K599" s="900"/>
      <c r="L599" s="900"/>
      <c r="M599" s="900"/>
      <c r="N599" s="900"/>
      <c r="O599" s="900"/>
      <c r="P599" s="900"/>
      <c r="Q599" s="900"/>
      <c r="R599" s="900"/>
      <c r="S599" s="900"/>
      <c r="T599" s="900"/>
      <c r="U599" s="900"/>
    </row>
    <row r="600" spans="1:21" ht="15">
      <c r="A600" s="278"/>
      <c r="B600" s="900"/>
      <c r="C600" s="900"/>
      <c r="D600" s="900"/>
      <c r="E600" s="900"/>
      <c r="F600" s="900"/>
      <c r="G600" s="900"/>
      <c r="H600" s="900"/>
      <c r="I600" s="900"/>
      <c r="J600" s="900"/>
      <c r="K600" s="900"/>
      <c r="L600" s="900"/>
      <c r="M600" s="900"/>
      <c r="N600" s="900"/>
      <c r="O600" s="900"/>
      <c r="P600" s="900"/>
      <c r="Q600" s="900"/>
      <c r="R600" s="900"/>
      <c r="S600" s="900"/>
      <c r="T600" s="900"/>
      <c r="U600" s="900"/>
    </row>
    <row r="601" spans="1:21" ht="15">
      <c r="A601" s="278"/>
      <c r="B601" s="900"/>
      <c r="C601" s="900"/>
      <c r="D601" s="900"/>
      <c r="E601" s="900"/>
      <c r="F601" s="900"/>
      <c r="G601" s="900"/>
      <c r="H601" s="900"/>
      <c r="I601" s="900"/>
      <c r="J601" s="900"/>
      <c r="K601" s="900"/>
      <c r="L601" s="900"/>
      <c r="M601" s="900"/>
      <c r="N601" s="900"/>
      <c r="O601" s="900"/>
      <c r="P601" s="900"/>
      <c r="Q601" s="900"/>
      <c r="R601" s="900"/>
      <c r="S601" s="900"/>
      <c r="T601" s="900"/>
      <c r="U601" s="900"/>
    </row>
    <row r="602" spans="1:21" ht="15">
      <c r="A602" s="278"/>
      <c r="B602" s="900"/>
      <c r="C602" s="900"/>
      <c r="D602" s="900"/>
      <c r="E602" s="900"/>
      <c r="F602" s="900"/>
      <c r="G602" s="900"/>
      <c r="H602" s="900"/>
      <c r="I602" s="900"/>
      <c r="J602" s="900"/>
      <c r="K602" s="900"/>
      <c r="L602" s="900"/>
      <c r="M602" s="900"/>
      <c r="N602" s="900"/>
      <c r="O602" s="900"/>
      <c r="P602" s="900"/>
      <c r="Q602" s="900"/>
      <c r="R602" s="900"/>
      <c r="S602" s="900"/>
      <c r="T602" s="900"/>
      <c r="U602" s="900"/>
    </row>
    <row r="603" spans="1:21" ht="15">
      <c r="A603" s="278"/>
      <c r="B603" s="900"/>
      <c r="C603" s="900"/>
      <c r="D603" s="900"/>
      <c r="E603" s="900"/>
      <c r="F603" s="900"/>
      <c r="G603" s="900"/>
      <c r="H603" s="900"/>
      <c r="I603" s="900"/>
      <c r="J603" s="900"/>
      <c r="K603" s="900"/>
      <c r="L603" s="900"/>
      <c r="M603" s="900"/>
      <c r="N603" s="900"/>
      <c r="O603" s="900"/>
      <c r="P603" s="900"/>
      <c r="Q603" s="900"/>
      <c r="R603" s="900"/>
      <c r="S603" s="900"/>
      <c r="T603" s="900"/>
      <c r="U603" s="900"/>
    </row>
    <row r="604" spans="1:21" ht="15">
      <c r="A604" s="278"/>
      <c r="B604" s="900"/>
      <c r="C604" s="900"/>
      <c r="D604" s="900"/>
      <c r="E604" s="900"/>
      <c r="F604" s="900"/>
      <c r="G604" s="900"/>
      <c r="H604" s="900"/>
      <c r="I604" s="900"/>
      <c r="J604" s="900"/>
      <c r="K604" s="900"/>
      <c r="L604" s="900"/>
      <c r="M604" s="900"/>
      <c r="N604" s="900"/>
      <c r="O604" s="900"/>
      <c r="P604" s="900"/>
      <c r="Q604" s="900"/>
      <c r="R604" s="900"/>
      <c r="S604" s="900"/>
      <c r="T604" s="900"/>
      <c r="U604" s="900"/>
    </row>
    <row r="605" spans="1:21" ht="15">
      <c r="A605" s="278"/>
      <c r="B605" s="900"/>
      <c r="C605" s="900"/>
      <c r="D605" s="900"/>
      <c r="E605" s="900"/>
      <c r="F605" s="900"/>
      <c r="G605" s="900"/>
      <c r="H605" s="900"/>
      <c r="I605" s="900"/>
      <c r="J605" s="900"/>
      <c r="K605" s="900"/>
      <c r="L605" s="900"/>
      <c r="M605" s="900"/>
      <c r="N605" s="900"/>
      <c r="O605" s="900"/>
      <c r="P605" s="900"/>
      <c r="Q605" s="900"/>
      <c r="R605" s="900"/>
      <c r="S605" s="900"/>
      <c r="T605" s="900"/>
      <c r="U605" s="900"/>
    </row>
    <row r="606" spans="1:21" ht="15">
      <c r="A606" s="278"/>
      <c r="B606" s="900"/>
      <c r="C606" s="900"/>
      <c r="D606" s="900"/>
      <c r="E606" s="900"/>
      <c r="F606" s="900"/>
      <c r="G606" s="900"/>
      <c r="H606" s="900"/>
      <c r="I606" s="900"/>
      <c r="J606" s="900"/>
      <c r="K606" s="900"/>
      <c r="L606" s="900"/>
      <c r="M606" s="900"/>
      <c r="N606" s="900"/>
      <c r="O606" s="900"/>
      <c r="P606" s="900"/>
      <c r="Q606" s="900"/>
      <c r="R606" s="900"/>
      <c r="S606" s="900"/>
      <c r="T606" s="900"/>
      <c r="U606" s="900"/>
    </row>
    <row r="607" spans="1:21" ht="15">
      <c r="A607" s="278"/>
      <c r="B607" s="900"/>
      <c r="C607" s="900"/>
      <c r="D607" s="900"/>
      <c r="E607" s="900"/>
      <c r="F607" s="900"/>
      <c r="G607" s="900"/>
      <c r="H607" s="900"/>
      <c r="I607" s="900"/>
      <c r="J607" s="900"/>
      <c r="K607" s="900"/>
      <c r="L607" s="900"/>
      <c r="M607" s="900"/>
      <c r="N607" s="900"/>
      <c r="O607" s="900"/>
      <c r="P607" s="900"/>
      <c r="Q607" s="900"/>
      <c r="R607" s="900"/>
      <c r="S607" s="900"/>
      <c r="T607" s="900"/>
      <c r="U607" s="900"/>
    </row>
    <row r="608" spans="1:21" ht="15">
      <c r="A608" s="278"/>
      <c r="B608" s="900"/>
      <c r="C608" s="900"/>
      <c r="D608" s="900"/>
      <c r="E608" s="900"/>
      <c r="F608" s="900"/>
      <c r="G608" s="900"/>
      <c r="H608" s="900"/>
      <c r="I608" s="900"/>
      <c r="J608" s="900"/>
      <c r="K608" s="900"/>
      <c r="L608" s="900"/>
      <c r="M608" s="900"/>
      <c r="N608" s="900"/>
      <c r="O608" s="900"/>
      <c r="P608" s="900"/>
      <c r="Q608" s="900"/>
      <c r="R608" s="900"/>
      <c r="S608" s="900"/>
      <c r="T608" s="900"/>
      <c r="U608" s="900"/>
    </row>
    <row r="609" spans="1:21" ht="15">
      <c r="A609" s="278"/>
      <c r="B609" s="900"/>
      <c r="C609" s="900"/>
      <c r="D609" s="900"/>
      <c r="E609" s="900"/>
      <c r="F609" s="900"/>
      <c r="G609" s="900"/>
      <c r="H609" s="900"/>
      <c r="I609" s="900"/>
      <c r="J609" s="900"/>
      <c r="K609" s="900"/>
      <c r="L609" s="900"/>
      <c r="M609" s="900"/>
      <c r="N609" s="900"/>
      <c r="O609" s="900"/>
      <c r="P609" s="900"/>
      <c r="Q609" s="900"/>
      <c r="R609" s="900"/>
      <c r="S609" s="900"/>
      <c r="T609" s="900"/>
      <c r="U609" s="900"/>
    </row>
    <row r="610" spans="1:21" ht="15">
      <c r="A610" s="278"/>
      <c r="B610" s="900"/>
      <c r="C610" s="900"/>
      <c r="D610" s="900"/>
      <c r="E610" s="900"/>
      <c r="F610" s="900"/>
      <c r="G610" s="900"/>
      <c r="H610" s="900"/>
      <c r="I610" s="900"/>
      <c r="J610" s="900"/>
      <c r="K610" s="900"/>
      <c r="L610" s="900"/>
      <c r="M610" s="900"/>
      <c r="N610" s="900"/>
      <c r="O610" s="900"/>
      <c r="P610" s="900"/>
      <c r="Q610" s="900"/>
      <c r="R610" s="900"/>
      <c r="S610" s="900"/>
      <c r="T610" s="900"/>
      <c r="U610" s="900"/>
    </row>
    <row r="611" spans="1:21" ht="15">
      <c r="A611" s="278"/>
      <c r="B611" s="900"/>
      <c r="C611" s="900"/>
      <c r="D611" s="900"/>
      <c r="E611" s="900"/>
      <c r="F611" s="900"/>
      <c r="G611" s="900"/>
      <c r="H611" s="900"/>
      <c r="I611" s="900"/>
      <c r="J611" s="900"/>
      <c r="K611" s="900"/>
      <c r="L611" s="900"/>
      <c r="M611" s="900"/>
      <c r="N611" s="900"/>
      <c r="O611" s="900"/>
      <c r="P611" s="900"/>
      <c r="Q611" s="900"/>
      <c r="R611" s="900"/>
      <c r="S611" s="900"/>
      <c r="T611" s="900"/>
      <c r="U611" s="900"/>
    </row>
    <row r="612" spans="1:21" ht="15">
      <c r="A612" s="278"/>
      <c r="B612" s="900"/>
      <c r="C612" s="900"/>
      <c r="D612" s="900"/>
      <c r="E612" s="900"/>
      <c r="F612" s="900"/>
      <c r="G612" s="900"/>
      <c r="H612" s="900"/>
      <c r="I612" s="900"/>
      <c r="J612" s="900"/>
      <c r="K612" s="900"/>
      <c r="L612" s="900"/>
      <c r="M612" s="900"/>
      <c r="N612" s="900"/>
      <c r="O612" s="900"/>
      <c r="P612" s="900"/>
      <c r="Q612" s="900"/>
      <c r="R612" s="900"/>
      <c r="S612" s="900"/>
      <c r="T612" s="900"/>
      <c r="U612" s="900"/>
    </row>
    <row r="613" spans="1:21" ht="15">
      <c r="A613" s="278"/>
      <c r="B613" s="900"/>
      <c r="C613" s="900"/>
      <c r="D613" s="900"/>
      <c r="E613" s="900"/>
      <c r="F613" s="900"/>
      <c r="G613" s="900"/>
      <c r="H613" s="900"/>
      <c r="I613" s="900"/>
      <c r="J613" s="900"/>
      <c r="K613" s="900"/>
      <c r="L613" s="900"/>
      <c r="M613" s="900"/>
      <c r="N613" s="900"/>
      <c r="O613" s="900"/>
      <c r="P613" s="900"/>
      <c r="Q613" s="900"/>
      <c r="R613" s="900"/>
      <c r="S613" s="900"/>
      <c r="T613" s="900"/>
      <c r="U613" s="900"/>
    </row>
    <row r="614" spans="1:21" ht="15">
      <c r="A614" s="278"/>
      <c r="B614" s="900"/>
      <c r="C614" s="900"/>
      <c r="D614" s="900"/>
      <c r="E614" s="900"/>
      <c r="F614" s="900"/>
      <c r="G614" s="900"/>
      <c r="H614" s="900"/>
      <c r="I614" s="900"/>
      <c r="J614" s="900"/>
      <c r="K614" s="900"/>
      <c r="L614" s="900"/>
      <c r="M614" s="900"/>
      <c r="N614" s="900"/>
      <c r="O614" s="900"/>
      <c r="P614" s="900"/>
      <c r="Q614" s="900"/>
      <c r="R614" s="900"/>
      <c r="S614" s="900"/>
      <c r="T614" s="900"/>
      <c r="U614" s="900"/>
    </row>
    <row r="615" spans="1:21" ht="15">
      <c r="A615" s="278"/>
      <c r="B615" s="900"/>
      <c r="C615" s="900"/>
      <c r="D615" s="900"/>
      <c r="E615" s="900"/>
      <c r="F615" s="900"/>
      <c r="G615" s="900"/>
      <c r="H615" s="900"/>
      <c r="I615" s="900"/>
      <c r="J615" s="900"/>
      <c r="K615" s="900"/>
      <c r="L615" s="900"/>
      <c r="M615" s="900"/>
      <c r="N615" s="900"/>
      <c r="O615" s="900"/>
      <c r="P615" s="900"/>
      <c r="Q615" s="900"/>
      <c r="R615" s="900"/>
      <c r="S615" s="900"/>
      <c r="T615" s="900"/>
      <c r="U615" s="900"/>
    </row>
    <row r="616" spans="1:21" ht="15">
      <c r="A616" s="278"/>
      <c r="B616" s="900"/>
      <c r="C616" s="900"/>
      <c r="D616" s="900"/>
      <c r="E616" s="900"/>
      <c r="F616" s="900"/>
      <c r="G616" s="900"/>
      <c r="H616" s="900"/>
      <c r="I616" s="900"/>
      <c r="J616" s="900"/>
      <c r="K616" s="900"/>
      <c r="L616" s="900"/>
      <c r="M616" s="900"/>
      <c r="N616" s="900"/>
      <c r="O616" s="900"/>
      <c r="P616" s="900"/>
      <c r="Q616" s="900"/>
      <c r="R616" s="900"/>
      <c r="S616" s="900"/>
      <c r="T616" s="900"/>
      <c r="U616" s="900"/>
    </row>
    <row r="617" spans="1:21" ht="15">
      <c r="A617" s="278"/>
      <c r="B617" s="900"/>
      <c r="C617" s="900"/>
      <c r="D617" s="900"/>
      <c r="E617" s="900"/>
      <c r="F617" s="900"/>
      <c r="G617" s="900"/>
      <c r="H617" s="900"/>
      <c r="I617" s="900"/>
      <c r="J617" s="900"/>
      <c r="K617" s="900"/>
      <c r="L617" s="900"/>
      <c r="M617" s="900"/>
      <c r="N617" s="900"/>
      <c r="O617" s="900"/>
      <c r="P617" s="900"/>
      <c r="Q617" s="900"/>
      <c r="R617" s="900"/>
      <c r="S617" s="900"/>
      <c r="T617" s="900"/>
      <c r="U617" s="900"/>
    </row>
    <row r="618" spans="1:21" ht="15">
      <c r="A618" s="278"/>
      <c r="B618" s="900"/>
      <c r="C618" s="900"/>
      <c r="D618" s="900"/>
      <c r="E618" s="900"/>
      <c r="F618" s="900"/>
      <c r="G618" s="900"/>
      <c r="H618" s="900"/>
      <c r="I618" s="900"/>
      <c r="J618" s="900"/>
      <c r="K618" s="900"/>
      <c r="L618" s="900"/>
      <c r="M618" s="900"/>
      <c r="N618" s="900"/>
      <c r="O618" s="900"/>
      <c r="P618" s="900"/>
      <c r="Q618" s="900"/>
      <c r="R618" s="900"/>
      <c r="S618" s="900"/>
      <c r="T618" s="900"/>
      <c r="U618" s="900"/>
    </row>
    <row r="619" spans="1:21" ht="15">
      <c r="A619" s="278"/>
      <c r="B619" s="900"/>
      <c r="C619" s="900"/>
      <c r="D619" s="900"/>
      <c r="E619" s="900"/>
      <c r="F619" s="900"/>
      <c r="G619" s="900"/>
      <c r="H619" s="900"/>
      <c r="I619" s="900"/>
      <c r="J619" s="900"/>
      <c r="K619" s="900"/>
      <c r="L619" s="900"/>
      <c r="M619" s="900"/>
      <c r="N619" s="900"/>
      <c r="O619" s="900"/>
      <c r="P619" s="900"/>
      <c r="Q619" s="900"/>
      <c r="R619" s="900"/>
      <c r="S619" s="900"/>
      <c r="T619" s="900"/>
      <c r="U619" s="900"/>
    </row>
    <row r="620" spans="1:21" ht="15">
      <c r="A620" s="278"/>
      <c r="B620" s="900"/>
      <c r="C620" s="900"/>
      <c r="D620" s="900"/>
      <c r="E620" s="900"/>
      <c r="F620" s="900"/>
      <c r="G620" s="900"/>
      <c r="H620" s="900"/>
      <c r="I620" s="900"/>
      <c r="J620" s="900"/>
      <c r="K620" s="900"/>
      <c r="L620" s="900"/>
      <c r="M620" s="900"/>
      <c r="N620" s="900"/>
      <c r="O620" s="900"/>
      <c r="P620" s="900"/>
      <c r="Q620" s="900"/>
      <c r="R620" s="900"/>
      <c r="S620" s="900"/>
      <c r="T620" s="900"/>
      <c r="U620" s="900"/>
    </row>
    <row r="621" spans="1:21" ht="15">
      <c r="A621" s="278"/>
      <c r="B621" s="900"/>
      <c r="C621" s="900"/>
      <c r="D621" s="900"/>
      <c r="E621" s="900"/>
      <c r="F621" s="900"/>
      <c r="G621" s="900"/>
      <c r="H621" s="900"/>
      <c r="I621" s="900"/>
      <c r="J621" s="900"/>
      <c r="K621" s="900"/>
      <c r="L621" s="900"/>
      <c r="M621" s="900"/>
      <c r="N621" s="900"/>
      <c r="O621" s="900"/>
      <c r="P621" s="900"/>
      <c r="Q621" s="900"/>
      <c r="R621" s="900"/>
      <c r="S621" s="900"/>
      <c r="T621" s="900"/>
      <c r="U621" s="900"/>
    </row>
    <row r="622" spans="1:21" ht="15">
      <c r="A622" s="278"/>
      <c r="B622" s="900"/>
      <c r="C622" s="900"/>
      <c r="D622" s="900"/>
      <c r="E622" s="900"/>
      <c r="F622" s="900"/>
      <c r="G622" s="900"/>
      <c r="H622" s="900"/>
      <c r="I622" s="900"/>
      <c r="J622" s="900"/>
      <c r="K622" s="900"/>
      <c r="L622" s="900"/>
      <c r="M622" s="900"/>
      <c r="N622" s="900"/>
      <c r="O622" s="900"/>
      <c r="P622" s="900"/>
      <c r="Q622" s="900"/>
      <c r="R622" s="900"/>
      <c r="S622" s="900"/>
      <c r="T622" s="900"/>
      <c r="U622" s="900"/>
    </row>
    <row r="623" spans="1:21" ht="15">
      <c r="A623" s="278"/>
      <c r="B623" s="900"/>
      <c r="C623" s="900"/>
      <c r="D623" s="900"/>
      <c r="E623" s="900"/>
      <c r="F623" s="900"/>
      <c r="G623" s="900"/>
      <c r="H623" s="900"/>
      <c r="I623" s="900"/>
      <c r="J623" s="900"/>
      <c r="K623" s="900"/>
      <c r="L623" s="900"/>
      <c r="M623" s="900"/>
      <c r="N623" s="900"/>
      <c r="O623" s="900"/>
      <c r="P623" s="900"/>
      <c r="Q623" s="900"/>
      <c r="R623" s="900"/>
      <c r="S623" s="900"/>
      <c r="T623" s="900"/>
      <c r="U623" s="900"/>
    </row>
    <row r="624" spans="1:21" ht="15">
      <c r="A624" s="278"/>
      <c r="B624" s="900"/>
      <c r="C624" s="900"/>
      <c r="D624" s="900"/>
      <c r="E624" s="900"/>
      <c r="F624" s="900"/>
      <c r="G624" s="900"/>
      <c r="H624" s="900"/>
      <c r="I624" s="900"/>
      <c r="J624" s="900"/>
      <c r="K624" s="900"/>
      <c r="L624" s="900"/>
      <c r="M624" s="900"/>
      <c r="N624" s="900"/>
      <c r="O624" s="900"/>
      <c r="P624" s="900"/>
      <c r="Q624" s="900"/>
      <c r="R624" s="900"/>
      <c r="S624" s="900"/>
      <c r="T624" s="900"/>
      <c r="U624" s="900"/>
    </row>
    <row r="625" spans="1:21" ht="15">
      <c r="A625" s="278"/>
      <c r="B625" s="900"/>
      <c r="C625" s="900"/>
      <c r="D625" s="900"/>
      <c r="E625" s="900"/>
      <c r="F625" s="900"/>
      <c r="G625" s="900"/>
      <c r="H625" s="900"/>
      <c r="I625" s="900"/>
      <c r="J625" s="900"/>
      <c r="K625" s="900"/>
      <c r="L625" s="900"/>
      <c r="M625" s="900"/>
      <c r="N625" s="900"/>
      <c r="O625" s="900"/>
      <c r="P625" s="900"/>
      <c r="Q625" s="900"/>
      <c r="R625" s="900"/>
      <c r="S625" s="900"/>
      <c r="T625" s="900"/>
      <c r="U625" s="900"/>
    </row>
    <row r="626" spans="1:21" ht="15">
      <c r="A626" s="278"/>
      <c r="B626" s="900"/>
      <c r="C626" s="900"/>
      <c r="D626" s="900"/>
      <c r="E626" s="900"/>
      <c r="F626" s="900"/>
      <c r="G626" s="900"/>
      <c r="H626" s="900"/>
      <c r="I626" s="900"/>
      <c r="J626" s="900"/>
      <c r="K626" s="900"/>
      <c r="L626" s="900"/>
      <c r="M626" s="900"/>
      <c r="N626" s="900"/>
      <c r="O626" s="900"/>
      <c r="P626" s="900"/>
      <c r="Q626" s="900"/>
      <c r="R626" s="900"/>
      <c r="S626" s="900"/>
      <c r="T626" s="900"/>
      <c r="U626" s="900"/>
    </row>
    <row r="627" spans="1:21" ht="15">
      <c r="A627" s="278"/>
      <c r="B627" s="900"/>
      <c r="C627" s="900"/>
      <c r="D627" s="900"/>
      <c r="E627" s="900"/>
      <c r="F627" s="900"/>
      <c r="G627" s="900"/>
      <c r="H627" s="900"/>
      <c r="I627" s="900"/>
      <c r="J627" s="900"/>
      <c r="K627" s="900"/>
      <c r="L627" s="900"/>
      <c r="M627" s="900"/>
      <c r="N627" s="900"/>
      <c r="O627" s="900"/>
      <c r="P627" s="900"/>
      <c r="Q627" s="900"/>
      <c r="R627" s="900"/>
      <c r="S627" s="900"/>
      <c r="T627" s="900"/>
      <c r="U627" s="900"/>
    </row>
    <row r="628" spans="1:21" ht="15">
      <c r="A628" s="278"/>
      <c r="B628" s="900"/>
      <c r="C628" s="900"/>
      <c r="D628" s="900"/>
      <c r="E628" s="900"/>
      <c r="F628" s="900"/>
      <c r="G628" s="900"/>
      <c r="H628" s="900"/>
      <c r="I628" s="900"/>
      <c r="J628" s="900"/>
      <c r="K628" s="900"/>
      <c r="L628" s="900"/>
      <c r="M628" s="900"/>
      <c r="N628" s="900"/>
      <c r="O628" s="900"/>
      <c r="P628" s="900"/>
      <c r="Q628" s="900"/>
      <c r="R628" s="900"/>
      <c r="S628" s="900"/>
      <c r="T628" s="900"/>
      <c r="U628" s="900"/>
    </row>
    <row r="629" spans="1:21" ht="15">
      <c r="A629" s="278"/>
      <c r="B629" s="900"/>
      <c r="C629" s="900"/>
      <c r="D629" s="900"/>
      <c r="E629" s="900"/>
      <c r="F629" s="900"/>
      <c r="G629" s="900"/>
      <c r="H629" s="900"/>
      <c r="I629" s="900"/>
      <c r="J629" s="900"/>
      <c r="K629" s="900"/>
      <c r="L629" s="900"/>
      <c r="M629" s="900"/>
      <c r="N629" s="900"/>
      <c r="O629" s="900"/>
      <c r="P629" s="900"/>
      <c r="Q629" s="900"/>
      <c r="R629" s="900"/>
      <c r="S629" s="900"/>
      <c r="T629" s="900"/>
      <c r="U629" s="900"/>
    </row>
    <row r="630" spans="1:21" ht="15">
      <c r="A630" s="278"/>
      <c r="B630" s="900"/>
      <c r="C630" s="900"/>
      <c r="D630" s="900"/>
      <c r="E630" s="900"/>
      <c r="F630" s="900"/>
      <c r="G630" s="900"/>
      <c r="H630" s="900"/>
      <c r="I630" s="900"/>
      <c r="J630" s="900"/>
      <c r="K630" s="900"/>
      <c r="L630" s="900"/>
      <c r="M630" s="900"/>
      <c r="N630" s="900"/>
      <c r="O630" s="900"/>
      <c r="P630" s="900"/>
      <c r="Q630" s="900"/>
      <c r="R630" s="900"/>
      <c r="S630" s="900"/>
      <c r="T630" s="900"/>
      <c r="U630" s="900"/>
    </row>
    <row r="631" spans="1:21" ht="15">
      <c r="A631" s="278"/>
      <c r="B631" s="900"/>
      <c r="C631" s="900"/>
      <c r="D631" s="900"/>
      <c r="E631" s="900"/>
      <c r="F631" s="900"/>
      <c r="G631" s="900"/>
      <c r="H631" s="900"/>
      <c r="I631" s="900"/>
      <c r="J631" s="900"/>
      <c r="K631" s="900"/>
      <c r="L631" s="900"/>
      <c r="M631" s="900"/>
      <c r="N631" s="900"/>
      <c r="O631" s="900"/>
      <c r="P631" s="900"/>
      <c r="Q631" s="900"/>
      <c r="R631" s="900"/>
      <c r="S631" s="900"/>
      <c r="T631" s="900"/>
      <c r="U631" s="900"/>
    </row>
    <row r="632" spans="1:21" ht="15">
      <c r="A632" s="278"/>
      <c r="B632" s="900"/>
      <c r="C632" s="900"/>
      <c r="D632" s="900"/>
      <c r="E632" s="900"/>
      <c r="F632" s="900"/>
      <c r="G632" s="900"/>
      <c r="H632" s="900"/>
      <c r="I632" s="900"/>
      <c r="J632" s="900"/>
      <c r="K632" s="900"/>
      <c r="L632" s="900"/>
      <c r="M632" s="900"/>
      <c r="N632" s="900"/>
      <c r="O632" s="900"/>
      <c r="P632" s="900"/>
      <c r="Q632" s="900"/>
      <c r="R632" s="900"/>
      <c r="S632" s="900"/>
      <c r="T632" s="900"/>
      <c r="U632" s="900"/>
    </row>
    <row r="633" spans="1:21" ht="15">
      <c r="A633" s="278"/>
      <c r="B633" s="900"/>
      <c r="C633" s="900"/>
      <c r="D633" s="900"/>
      <c r="E633" s="900"/>
      <c r="F633" s="900"/>
      <c r="G633" s="900"/>
      <c r="H633" s="900"/>
      <c r="I633" s="900"/>
      <c r="J633" s="900"/>
      <c r="K633" s="900"/>
      <c r="L633" s="900"/>
      <c r="M633" s="900"/>
      <c r="N633" s="900"/>
      <c r="O633" s="900"/>
      <c r="P633" s="900"/>
      <c r="Q633" s="900"/>
      <c r="R633" s="900"/>
      <c r="S633" s="900"/>
      <c r="T633" s="900"/>
      <c r="U633" s="900"/>
    </row>
    <row r="634" spans="1:21" ht="15">
      <c r="A634" s="278"/>
      <c r="B634" s="900"/>
      <c r="C634" s="900"/>
      <c r="D634" s="900"/>
      <c r="E634" s="900"/>
      <c r="F634" s="900"/>
      <c r="G634" s="900"/>
      <c r="H634" s="900"/>
      <c r="I634" s="900"/>
      <c r="J634" s="900"/>
      <c r="K634" s="900"/>
      <c r="L634" s="900"/>
      <c r="M634" s="900"/>
      <c r="N634" s="900"/>
      <c r="O634" s="900"/>
      <c r="P634" s="900"/>
      <c r="Q634" s="900"/>
      <c r="R634" s="900"/>
      <c r="S634" s="900"/>
      <c r="T634" s="900"/>
      <c r="U634" s="900"/>
    </row>
    <row r="635" spans="1:21" ht="15">
      <c r="A635" s="278"/>
      <c r="B635" s="900"/>
      <c r="C635" s="900"/>
      <c r="D635" s="900"/>
      <c r="E635" s="900"/>
      <c r="F635" s="900"/>
      <c r="G635" s="900"/>
      <c r="H635" s="900"/>
      <c r="I635" s="900"/>
      <c r="J635" s="900"/>
      <c r="K635" s="900"/>
      <c r="L635" s="900"/>
      <c r="M635" s="900"/>
      <c r="N635" s="900"/>
      <c r="O635" s="900"/>
      <c r="P635" s="900"/>
      <c r="Q635" s="900"/>
      <c r="R635" s="900"/>
      <c r="S635" s="900"/>
      <c r="T635" s="900"/>
      <c r="U635" s="900"/>
    </row>
    <row r="636" spans="1:21" ht="15">
      <c r="A636" s="278"/>
      <c r="B636" s="900"/>
      <c r="C636" s="900"/>
      <c r="D636" s="900"/>
      <c r="E636" s="900"/>
      <c r="F636" s="900"/>
      <c r="G636" s="900"/>
      <c r="H636" s="900"/>
      <c r="I636" s="900"/>
      <c r="J636" s="900"/>
      <c r="K636" s="900"/>
      <c r="L636" s="900"/>
      <c r="M636" s="900"/>
      <c r="N636" s="900"/>
      <c r="O636" s="900"/>
      <c r="P636" s="900"/>
      <c r="Q636" s="900"/>
      <c r="R636" s="900"/>
      <c r="S636" s="900"/>
      <c r="T636" s="900"/>
      <c r="U636" s="900"/>
    </row>
    <row r="637" spans="1:21" ht="15">
      <c r="A637" s="278"/>
      <c r="B637" s="900"/>
      <c r="C637" s="900"/>
      <c r="D637" s="900"/>
      <c r="E637" s="900"/>
      <c r="F637" s="900"/>
      <c r="G637" s="900"/>
      <c r="H637" s="900"/>
      <c r="I637" s="900"/>
      <c r="J637" s="900"/>
      <c r="K637" s="900"/>
      <c r="L637" s="900"/>
      <c r="M637" s="900"/>
      <c r="N637" s="900"/>
      <c r="O637" s="900"/>
      <c r="P637" s="900"/>
      <c r="Q637" s="900"/>
      <c r="R637" s="900"/>
      <c r="S637" s="900"/>
      <c r="T637" s="900"/>
      <c r="U637" s="900"/>
    </row>
    <row r="638" spans="1:21" ht="15">
      <c r="A638" s="278"/>
      <c r="B638" s="900"/>
      <c r="C638" s="900"/>
      <c r="D638" s="900"/>
      <c r="E638" s="900"/>
      <c r="F638" s="900"/>
      <c r="G638" s="900"/>
      <c r="H638" s="900"/>
      <c r="I638" s="900"/>
      <c r="J638" s="900"/>
      <c r="K638" s="900"/>
      <c r="L638" s="900"/>
      <c r="M638" s="900"/>
      <c r="N638" s="900"/>
      <c r="O638" s="900"/>
      <c r="P638" s="900"/>
      <c r="Q638" s="900"/>
      <c r="R638" s="900"/>
      <c r="S638" s="900"/>
      <c r="T638" s="900"/>
      <c r="U638" s="900"/>
    </row>
    <row r="639" spans="1:21" ht="15">
      <c r="A639" s="278"/>
      <c r="B639" s="900"/>
      <c r="C639" s="900"/>
      <c r="D639" s="900"/>
      <c r="E639" s="900"/>
      <c r="F639" s="900"/>
      <c r="G639" s="900"/>
      <c r="H639" s="900"/>
      <c r="I639" s="900"/>
      <c r="J639" s="900"/>
      <c r="K639" s="900"/>
      <c r="L639" s="900"/>
      <c r="M639" s="900"/>
      <c r="N639" s="900"/>
      <c r="O639" s="900"/>
      <c r="P639" s="900"/>
      <c r="Q639" s="900"/>
      <c r="R639" s="900"/>
      <c r="S639" s="900"/>
      <c r="T639" s="900"/>
      <c r="U639" s="900"/>
    </row>
    <row r="640" spans="1:21" ht="15">
      <c r="A640" s="278"/>
      <c r="B640" s="900"/>
      <c r="C640" s="900"/>
      <c r="D640" s="900"/>
      <c r="E640" s="900"/>
      <c r="F640" s="900"/>
      <c r="G640" s="900"/>
      <c r="H640" s="900"/>
      <c r="I640" s="900"/>
      <c r="J640" s="900"/>
      <c r="K640" s="900"/>
      <c r="L640" s="900"/>
      <c r="M640" s="900"/>
      <c r="N640" s="900"/>
      <c r="O640" s="900"/>
      <c r="P640" s="900"/>
      <c r="Q640" s="900"/>
      <c r="R640" s="900"/>
      <c r="S640" s="900"/>
      <c r="T640" s="900"/>
      <c r="U640" s="900"/>
    </row>
    <row r="641" spans="1:21" ht="15">
      <c r="A641" s="278"/>
      <c r="B641" s="900"/>
      <c r="C641" s="900"/>
      <c r="D641" s="900"/>
      <c r="E641" s="900"/>
      <c r="F641" s="900"/>
      <c r="G641" s="900"/>
      <c r="H641" s="900"/>
      <c r="I641" s="900"/>
      <c r="J641" s="900"/>
      <c r="K641" s="900"/>
      <c r="L641" s="900"/>
      <c r="M641" s="900"/>
      <c r="N641" s="900"/>
      <c r="O641" s="900"/>
      <c r="P641" s="900"/>
      <c r="Q641" s="900"/>
      <c r="R641" s="900"/>
      <c r="S641" s="900"/>
      <c r="T641" s="900"/>
      <c r="U641" s="900"/>
    </row>
    <row r="642" spans="1:21" ht="15">
      <c r="A642" s="278"/>
      <c r="B642" s="900"/>
      <c r="C642" s="900"/>
      <c r="D642" s="900"/>
      <c r="E642" s="900"/>
      <c r="F642" s="900"/>
      <c r="G642" s="900"/>
      <c r="H642" s="900"/>
      <c r="I642" s="900"/>
      <c r="J642" s="900"/>
      <c r="K642" s="900"/>
      <c r="L642" s="900"/>
      <c r="M642" s="900"/>
      <c r="N642" s="900"/>
      <c r="O642" s="900"/>
      <c r="P642" s="900"/>
      <c r="Q642" s="900"/>
      <c r="R642" s="900"/>
      <c r="S642" s="900"/>
      <c r="T642" s="900"/>
      <c r="U642" s="900"/>
    </row>
    <row r="643" spans="1:21" ht="15">
      <c r="A643" s="278"/>
      <c r="B643" s="900"/>
      <c r="C643" s="900"/>
      <c r="D643" s="900"/>
      <c r="E643" s="900"/>
      <c r="F643" s="900"/>
      <c r="G643" s="900"/>
      <c r="H643" s="900"/>
      <c r="I643" s="900"/>
      <c r="J643" s="900"/>
      <c r="K643" s="900"/>
      <c r="L643" s="900"/>
      <c r="M643" s="900"/>
      <c r="N643" s="900"/>
      <c r="O643" s="900"/>
      <c r="P643" s="900"/>
      <c r="Q643" s="900"/>
      <c r="R643" s="900"/>
      <c r="S643" s="900"/>
      <c r="T643" s="900"/>
      <c r="U643" s="900"/>
    </row>
    <row r="644" spans="1:21" ht="15">
      <c r="A644" s="278"/>
      <c r="B644" s="900"/>
      <c r="C644" s="900"/>
      <c r="D644" s="900"/>
      <c r="E644" s="900"/>
      <c r="F644" s="900"/>
      <c r="G644" s="900"/>
      <c r="H644" s="900"/>
      <c r="I644" s="900"/>
      <c r="J644" s="900"/>
      <c r="K644" s="900"/>
      <c r="L644" s="900"/>
      <c r="M644" s="900"/>
      <c r="N644" s="900"/>
      <c r="O644" s="900"/>
      <c r="P644" s="900"/>
      <c r="Q644" s="900"/>
      <c r="R644" s="900"/>
      <c r="S644" s="900"/>
      <c r="T644" s="900"/>
      <c r="U644" s="900"/>
    </row>
    <row r="645" spans="1:21" ht="15">
      <c r="A645" s="278"/>
      <c r="B645" s="900"/>
      <c r="C645" s="900"/>
      <c r="D645" s="900"/>
      <c r="E645" s="900"/>
      <c r="F645" s="900"/>
      <c r="G645" s="900"/>
      <c r="H645" s="900"/>
      <c r="I645" s="900"/>
      <c r="J645" s="900"/>
      <c r="K645" s="900"/>
      <c r="L645" s="900"/>
      <c r="M645" s="900"/>
      <c r="N645" s="900"/>
      <c r="O645" s="900"/>
      <c r="P645" s="900"/>
      <c r="Q645" s="900"/>
      <c r="R645" s="900"/>
      <c r="S645" s="900"/>
      <c r="T645" s="900"/>
      <c r="U645" s="900"/>
    </row>
    <row r="646" spans="1:21" ht="15">
      <c r="A646" s="278"/>
      <c r="B646" s="900"/>
      <c r="C646" s="900"/>
      <c r="D646" s="900"/>
      <c r="E646" s="900"/>
      <c r="F646" s="900"/>
      <c r="G646" s="900"/>
      <c r="H646" s="900"/>
      <c r="I646" s="900"/>
      <c r="J646" s="900"/>
      <c r="K646" s="900"/>
      <c r="L646" s="900"/>
      <c r="M646" s="900"/>
      <c r="N646" s="900"/>
      <c r="O646" s="900"/>
      <c r="P646" s="900"/>
      <c r="Q646" s="900"/>
      <c r="R646" s="900"/>
      <c r="S646" s="900"/>
      <c r="T646" s="900"/>
      <c r="U646" s="900"/>
    </row>
    <row r="647" spans="1:21" ht="15">
      <c r="A647" s="278"/>
      <c r="B647" s="900"/>
      <c r="C647" s="900"/>
      <c r="D647" s="900"/>
      <c r="E647" s="900"/>
      <c r="F647" s="900"/>
      <c r="G647" s="900"/>
      <c r="H647" s="900"/>
      <c r="I647" s="900"/>
      <c r="J647" s="900"/>
      <c r="K647" s="900"/>
      <c r="L647" s="900"/>
      <c r="M647" s="900"/>
      <c r="N647" s="900"/>
      <c r="O647" s="900"/>
      <c r="P647" s="900"/>
      <c r="Q647" s="900"/>
      <c r="R647" s="900"/>
      <c r="S647" s="900"/>
      <c r="T647" s="900"/>
      <c r="U647" s="900"/>
    </row>
    <row r="648" spans="1:21" ht="15">
      <c r="A648" s="278"/>
      <c r="B648" s="900"/>
      <c r="C648" s="900"/>
      <c r="D648" s="900"/>
      <c r="E648" s="900"/>
      <c r="F648" s="900"/>
      <c r="G648" s="900"/>
      <c r="H648" s="900"/>
      <c r="I648" s="900"/>
      <c r="J648" s="900"/>
      <c r="K648" s="900"/>
      <c r="L648" s="900"/>
      <c r="M648" s="900"/>
      <c r="N648" s="900"/>
      <c r="O648" s="900"/>
      <c r="P648" s="900"/>
      <c r="Q648" s="900"/>
      <c r="R648" s="900"/>
      <c r="S648" s="900"/>
      <c r="T648" s="900"/>
      <c r="U648" s="900"/>
    </row>
    <row r="649" spans="1:21" ht="15">
      <c r="A649" s="278"/>
      <c r="B649" s="900"/>
      <c r="C649" s="900"/>
      <c r="D649" s="900"/>
      <c r="E649" s="900"/>
      <c r="F649" s="900"/>
      <c r="G649" s="900"/>
      <c r="H649" s="900"/>
      <c r="I649" s="900"/>
      <c r="J649" s="900"/>
      <c r="K649" s="900"/>
      <c r="L649" s="900"/>
      <c r="M649" s="900"/>
      <c r="N649" s="900"/>
      <c r="O649" s="900"/>
      <c r="P649" s="900"/>
      <c r="Q649" s="900"/>
      <c r="R649" s="900"/>
      <c r="S649" s="900"/>
      <c r="T649" s="900"/>
      <c r="U649" s="900"/>
    </row>
    <row r="650" spans="1:21" ht="15">
      <c r="A650" s="278"/>
      <c r="B650" s="900"/>
      <c r="C650" s="900"/>
      <c r="D650" s="900"/>
      <c r="E650" s="900"/>
      <c r="F650" s="900"/>
      <c r="G650" s="900"/>
      <c r="H650" s="900"/>
      <c r="I650" s="900"/>
      <c r="J650" s="900"/>
      <c r="K650" s="900"/>
      <c r="L650" s="900"/>
      <c r="M650" s="900"/>
      <c r="N650" s="900"/>
      <c r="O650" s="900"/>
      <c r="P650" s="900"/>
      <c r="Q650" s="900"/>
      <c r="R650" s="900"/>
      <c r="S650" s="900"/>
      <c r="T650" s="900"/>
      <c r="U650" s="900"/>
    </row>
    <row r="651" spans="1:21" ht="15">
      <c r="A651" s="278"/>
      <c r="B651" s="900"/>
      <c r="C651" s="900"/>
      <c r="D651" s="900"/>
      <c r="E651" s="900"/>
      <c r="F651" s="900"/>
      <c r="G651" s="900"/>
      <c r="H651" s="900"/>
      <c r="I651" s="900"/>
      <c r="J651" s="900"/>
      <c r="K651" s="900"/>
      <c r="L651" s="900"/>
      <c r="M651" s="900"/>
      <c r="N651" s="900"/>
      <c r="O651" s="900"/>
      <c r="P651" s="900"/>
      <c r="Q651" s="900"/>
      <c r="R651" s="900"/>
      <c r="S651" s="900"/>
      <c r="T651" s="900"/>
      <c r="U651" s="900"/>
    </row>
    <row r="652" spans="1:21" ht="15">
      <c r="A652" s="278"/>
      <c r="B652" s="900"/>
      <c r="C652" s="900"/>
      <c r="D652" s="900"/>
      <c r="E652" s="900"/>
      <c r="F652" s="900"/>
      <c r="G652" s="900"/>
      <c r="H652" s="900"/>
      <c r="I652" s="900"/>
      <c r="J652" s="900"/>
      <c r="K652" s="900"/>
      <c r="L652" s="900"/>
      <c r="M652" s="900"/>
      <c r="N652" s="900"/>
      <c r="O652" s="900"/>
      <c r="P652" s="900"/>
      <c r="Q652" s="900"/>
      <c r="R652" s="900"/>
      <c r="S652" s="900"/>
      <c r="T652" s="900"/>
      <c r="U652" s="900"/>
    </row>
    <row r="653" spans="1:21" ht="15">
      <c r="A653" s="278"/>
      <c r="B653" s="900"/>
      <c r="C653" s="900"/>
      <c r="D653" s="900"/>
      <c r="E653" s="900"/>
      <c r="F653" s="900"/>
      <c r="G653" s="900"/>
      <c r="H653" s="900"/>
      <c r="I653" s="900"/>
      <c r="J653" s="900"/>
      <c r="K653" s="900"/>
      <c r="L653" s="900"/>
      <c r="M653" s="900"/>
      <c r="N653" s="900"/>
      <c r="O653" s="900"/>
      <c r="P653" s="900"/>
      <c r="Q653" s="900"/>
      <c r="R653" s="900"/>
      <c r="S653" s="900"/>
      <c r="T653" s="900"/>
      <c r="U653" s="900"/>
    </row>
    <row r="654" spans="1:21" ht="15">
      <c r="A654" s="278"/>
      <c r="B654" s="900"/>
      <c r="C654" s="900"/>
      <c r="D654" s="900"/>
      <c r="E654" s="900"/>
      <c r="F654" s="900"/>
      <c r="G654" s="900"/>
      <c r="H654" s="900"/>
      <c r="I654" s="900"/>
      <c r="J654" s="900"/>
      <c r="K654" s="900"/>
      <c r="L654" s="900"/>
      <c r="M654" s="900"/>
      <c r="N654" s="900"/>
      <c r="O654" s="900"/>
      <c r="P654" s="900"/>
      <c r="Q654" s="900"/>
      <c r="R654" s="900"/>
      <c r="S654" s="900"/>
      <c r="T654" s="900"/>
      <c r="U654" s="900"/>
    </row>
    <row r="655" spans="1:21" ht="15">
      <c r="A655" s="278"/>
      <c r="B655" s="900"/>
      <c r="C655" s="900"/>
      <c r="D655" s="900"/>
      <c r="E655" s="900"/>
      <c r="F655" s="900"/>
      <c r="G655" s="900"/>
      <c r="H655" s="900"/>
      <c r="I655" s="900"/>
      <c r="J655" s="900"/>
      <c r="K655" s="900"/>
      <c r="L655" s="900"/>
      <c r="M655" s="900"/>
      <c r="N655" s="900"/>
      <c r="O655" s="900"/>
      <c r="P655" s="900"/>
      <c r="Q655" s="900"/>
      <c r="R655" s="900"/>
      <c r="S655" s="900"/>
      <c r="T655" s="900"/>
      <c r="U655" s="900"/>
    </row>
    <row r="656" spans="1:21" ht="15">
      <c r="A656" s="278"/>
      <c r="B656" s="900"/>
      <c r="C656" s="900"/>
      <c r="D656" s="900"/>
      <c r="E656" s="900"/>
      <c r="F656" s="900"/>
      <c r="G656" s="900"/>
      <c r="H656" s="900"/>
      <c r="I656" s="900"/>
      <c r="J656" s="900"/>
      <c r="K656" s="900"/>
      <c r="L656" s="900"/>
      <c r="M656" s="900"/>
      <c r="N656" s="900"/>
      <c r="O656" s="900"/>
      <c r="P656" s="900"/>
      <c r="Q656" s="900"/>
      <c r="R656" s="900"/>
      <c r="S656" s="900"/>
      <c r="T656" s="900"/>
      <c r="U656" s="900"/>
    </row>
    <row r="657" spans="1:21" ht="15">
      <c r="A657" s="278"/>
      <c r="B657" s="900"/>
      <c r="C657" s="900"/>
      <c r="D657" s="900"/>
      <c r="E657" s="900"/>
      <c r="F657" s="900"/>
      <c r="G657" s="900"/>
      <c r="H657" s="900"/>
      <c r="I657" s="900"/>
      <c r="J657" s="900"/>
      <c r="K657" s="900"/>
      <c r="L657" s="900"/>
      <c r="M657" s="900"/>
      <c r="N657" s="900"/>
      <c r="O657" s="900"/>
      <c r="P657" s="900"/>
      <c r="Q657" s="900"/>
      <c r="R657" s="900"/>
      <c r="S657" s="900"/>
      <c r="T657" s="900"/>
      <c r="U657" s="900"/>
    </row>
    <row r="658" spans="1:21" ht="15">
      <c r="A658" s="278"/>
      <c r="B658" s="900"/>
      <c r="C658" s="900"/>
      <c r="D658" s="900"/>
      <c r="E658" s="900"/>
      <c r="F658" s="900"/>
      <c r="G658" s="900"/>
      <c r="H658" s="900"/>
      <c r="I658" s="900"/>
      <c r="J658" s="900"/>
      <c r="K658" s="900"/>
      <c r="L658" s="900"/>
      <c r="M658" s="900"/>
      <c r="N658" s="900"/>
      <c r="O658" s="900"/>
      <c r="P658" s="900"/>
      <c r="Q658" s="900"/>
      <c r="R658" s="900"/>
      <c r="S658" s="900"/>
      <c r="T658" s="900"/>
      <c r="U658" s="900"/>
    </row>
    <row r="659" spans="1:21" ht="15">
      <c r="A659" s="278"/>
      <c r="B659" s="900"/>
      <c r="C659" s="900"/>
      <c r="D659" s="900"/>
      <c r="E659" s="900"/>
      <c r="F659" s="900"/>
      <c r="G659" s="900"/>
      <c r="H659" s="900"/>
      <c r="I659" s="900"/>
      <c r="J659" s="900"/>
      <c r="K659" s="900"/>
      <c r="L659" s="900"/>
      <c r="M659" s="900"/>
      <c r="N659" s="900"/>
      <c r="O659" s="900"/>
      <c r="P659" s="900"/>
      <c r="Q659" s="900"/>
      <c r="R659" s="900"/>
      <c r="S659" s="900"/>
      <c r="T659" s="900"/>
      <c r="U659" s="900"/>
    </row>
    <row r="660" spans="1:21" ht="15">
      <c r="A660" s="278"/>
      <c r="B660" s="900"/>
      <c r="C660" s="900"/>
      <c r="D660" s="900"/>
      <c r="E660" s="900"/>
      <c r="F660" s="900"/>
      <c r="G660" s="900"/>
      <c r="H660" s="900"/>
      <c r="I660" s="900"/>
      <c r="J660" s="900"/>
      <c r="K660" s="900"/>
      <c r="L660" s="900"/>
      <c r="M660" s="900"/>
      <c r="N660" s="900"/>
      <c r="O660" s="900"/>
      <c r="P660" s="900"/>
      <c r="Q660" s="900"/>
      <c r="R660" s="900"/>
      <c r="S660" s="900"/>
      <c r="T660" s="900"/>
      <c r="U660" s="900"/>
    </row>
    <row r="661" spans="1:21" ht="15">
      <c r="A661" s="278"/>
      <c r="B661" s="900"/>
      <c r="C661" s="900"/>
      <c r="D661" s="900"/>
      <c r="E661" s="900"/>
      <c r="F661" s="900"/>
      <c r="G661" s="900"/>
      <c r="H661" s="900"/>
      <c r="I661" s="900"/>
      <c r="J661" s="900"/>
      <c r="K661" s="900"/>
      <c r="L661" s="900"/>
      <c r="M661" s="900"/>
      <c r="N661" s="900"/>
      <c r="O661" s="900"/>
      <c r="P661" s="900"/>
      <c r="Q661" s="900"/>
      <c r="R661" s="900"/>
      <c r="S661" s="900"/>
      <c r="T661" s="900"/>
      <c r="U661" s="900"/>
    </row>
    <row r="662" spans="1:21" ht="15">
      <c r="A662" s="278"/>
      <c r="B662" s="900"/>
      <c r="C662" s="900"/>
      <c r="D662" s="900"/>
      <c r="E662" s="900"/>
      <c r="F662" s="900"/>
      <c r="G662" s="900"/>
      <c r="H662" s="900"/>
      <c r="I662" s="900"/>
      <c r="J662" s="900"/>
      <c r="K662" s="900"/>
      <c r="L662" s="900"/>
      <c r="M662" s="900"/>
      <c r="N662" s="900"/>
      <c r="O662" s="900"/>
      <c r="P662" s="900"/>
      <c r="Q662" s="900"/>
      <c r="R662" s="900"/>
      <c r="S662" s="900"/>
      <c r="T662" s="900"/>
      <c r="U662" s="900"/>
    </row>
    <row r="663" spans="1:21" ht="15">
      <c r="A663" s="278"/>
      <c r="B663" s="900"/>
      <c r="C663" s="900"/>
      <c r="D663" s="900"/>
      <c r="E663" s="900"/>
      <c r="F663" s="900"/>
      <c r="G663" s="900"/>
      <c r="H663" s="900"/>
      <c r="I663" s="900"/>
      <c r="J663" s="900"/>
      <c r="K663" s="900"/>
      <c r="L663" s="900"/>
      <c r="M663" s="900"/>
      <c r="N663" s="900"/>
      <c r="O663" s="900"/>
      <c r="P663" s="900"/>
      <c r="Q663" s="900"/>
      <c r="R663" s="900"/>
      <c r="S663" s="900"/>
      <c r="T663" s="900"/>
      <c r="U663" s="900"/>
    </row>
    <row r="664" spans="1:21" ht="15">
      <c r="A664" s="278"/>
      <c r="B664" s="900"/>
      <c r="C664" s="900"/>
      <c r="D664" s="900"/>
      <c r="E664" s="900"/>
      <c r="F664" s="900"/>
      <c r="G664" s="900"/>
      <c r="H664" s="900"/>
      <c r="I664" s="900"/>
      <c r="J664" s="900"/>
      <c r="K664" s="900"/>
      <c r="L664" s="900"/>
      <c r="M664" s="900"/>
      <c r="N664" s="900"/>
      <c r="O664" s="900"/>
      <c r="P664" s="900"/>
      <c r="Q664" s="900"/>
      <c r="R664" s="900"/>
      <c r="S664" s="900"/>
      <c r="T664" s="900"/>
      <c r="U664" s="900"/>
    </row>
    <row r="665" spans="1:21" ht="15">
      <c r="A665" s="278"/>
      <c r="B665" s="900"/>
      <c r="C665" s="900"/>
      <c r="D665" s="900"/>
      <c r="E665" s="900"/>
      <c r="F665" s="900"/>
      <c r="G665" s="900"/>
      <c r="H665" s="900"/>
      <c r="I665" s="900"/>
      <c r="J665" s="900"/>
      <c r="K665" s="900"/>
      <c r="L665" s="900"/>
      <c r="M665" s="900"/>
      <c r="N665" s="900"/>
      <c r="O665" s="900"/>
      <c r="P665" s="900"/>
      <c r="Q665" s="900"/>
      <c r="R665" s="900"/>
      <c r="S665" s="900"/>
      <c r="T665" s="900"/>
      <c r="U665" s="900"/>
    </row>
    <row r="666" spans="1:21" ht="15">
      <c r="A666" s="278"/>
      <c r="B666" s="900"/>
      <c r="C666" s="900"/>
      <c r="D666" s="900"/>
      <c r="E666" s="900"/>
      <c r="F666" s="900"/>
      <c r="G666" s="900"/>
      <c r="H666" s="900"/>
      <c r="I666" s="900"/>
      <c r="J666" s="900"/>
      <c r="K666" s="900"/>
      <c r="L666" s="900"/>
      <c r="M666" s="900"/>
      <c r="N666" s="900"/>
      <c r="O666" s="900"/>
      <c r="P666" s="900"/>
      <c r="Q666" s="900"/>
      <c r="R666" s="900"/>
      <c r="S666" s="900"/>
      <c r="T666" s="900"/>
      <c r="U666" s="900"/>
    </row>
    <row r="667" spans="1:21" ht="15">
      <c r="A667" s="278"/>
      <c r="B667" s="900"/>
      <c r="C667" s="900"/>
      <c r="D667" s="900"/>
      <c r="E667" s="900"/>
      <c r="F667" s="900"/>
      <c r="G667" s="900"/>
      <c r="H667" s="900"/>
      <c r="I667" s="900"/>
      <c r="J667" s="900"/>
      <c r="K667" s="900"/>
      <c r="L667" s="900"/>
      <c r="M667" s="900"/>
      <c r="N667" s="900"/>
      <c r="O667" s="900"/>
      <c r="P667" s="900"/>
      <c r="Q667" s="900"/>
      <c r="R667" s="900"/>
      <c r="S667" s="900"/>
      <c r="T667" s="900"/>
      <c r="U667" s="900"/>
    </row>
    <row r="668" spans="1:21" ht="15">
      <c r="A668" s="278"/>
      <c r="B668" s="900"/>
      <c r="C668" s="900"/>
      <c r="D668" s="900"/>
      <c r="E668" s="900"/>
      <c r="F668" s="900"/>
      <c r="G668" s="900"/>
      <c r="H668" s="900"/>
      <c r="I668" s="900"/>
      <c r="J668" s="900"/>
      <c r="K668" s="900"/>
      <c r="L668" s="900"/>
      <c r="M668" s="900"/>
      <c r="N668" s="900"/>
      <c r="O668" s="900"/>
      <c r="P668" s="900"/>
      <c r="Q668" s="900"/>
      <c r="R668" s="900"/>
      <c r="S668" s="900"/>
      <c r="T668" s="900"/>
      <c r="U668" s="900"/>
    </row>
    <row r="669" spans="1:21" ht="15">
      <c r="A669" s="278"/>
      <c r="B669" s="900"/>
      <c r="C669" s="900"/>
      <c r="D669" s="900"/>
      <c r="E669" s="900"/>
      <c r="F669" s="900"/>
      <c r="G669" s="900"/>
      <c r="H669" s="900"/>
      <c r="I669" s="900"/>
      <c r="J669" s="900"/>
      <c r="K669" s="900"/>
      <c r="L669" s="900"/>
      <c r="M669" s="900"/>
      <c r="N669" s="900"/>
      <c r="O669" s="900"/>
      <c r="P669" s="900"/>
      <c r="Q669" s="900"/>
      <c r="R669" s="900"/>
      <c r="S669" s="900"/>
      <c r="T669" s="900"/>
      <c r="U669" s="900"/>
    </row>
    <row r="670" spans="1:21" ht="15">
      <c r="A670" s="278"/>
      <c r="B670" s="900"/>
      <c r="C670" s="900"/>
      <c r="D670" s="900"/>
      <c r="E670" s="900"/>
      <c r="F670" s="900"/>
      <c r="G670" s="900"/>
      <c r="H670" s="900"/>
      <c r="I670" s="900"/>
      <c r="J670" s="900"/>
      <c r="K670" s="900"/>
      <c r="L670" s="900"/>
      <c r="M670" s="900"/>
      <c r="N670" s="900"/>
      <c r="O670" s="900"/>
      <c r="P670" s="900"/>
      <c r="Q670" s="900"/>
      <c r="R670" s="900"/>
      <c r="S670" s="900"/>
      <c r="T670" s="900"/>
      <c r="U670" s="900"/>
    </row>
    <row r="671" spans="1:21" ht="15">
      <c r="A671" s="278"/>
      <c r="B671" s="900"/>
      <c r="C671" s="900"/>
      <c r="D671" s="900"/>
      <c r="E671" s="900"/>
      <c r="F671" s="900"/>
      <c r="G671" s="900"/>
      <c r="H671" s="900"/>
      <c r="I671" s="900"/>
      <c r="J671" s="900"/>
      <c r="K671" s="900"/>
      <c r="L671" s="900"/>
      <c r="M671" s="900"/>
      <c r="N671" s="900"/>
      <c r="O671" s="900"/>
      <c r="P671" s="900"/>
      <c r="Q671" s="900"/>
      <c r="R671" s="900"/>
      <c r="S671" s="900"/>
      <c r="T671" s="900"/>
      <c r="U671" s="900"/>
    </row>
    <row r="672" spans="1:21" ht="15">
      <c r="A672" s="278"/>
      <c r="B672" s="900"/>
      <c r="C672" s="900"/>
      <c r="D672" s="900"/>
      <c r="E672" s="900"/>
      <c r="F672" s="900"/>
      <c r="G672" s="900"/>
      <c r="H672" s="900"/>
      <c r="I672" s="900"/>
      <c r="J672" s="900"/>
      <c r="K672" s="900"/>
      <c r="L672" s="900"/>
      <c r="M672" s="900"/>
      <c r="N672" s="900"/>
      <c r="O672" s="900"/>
      <c r="P672" s="900"/>
      <c r="Q672" s="900"/>
      <c r="R672" s="900"/>
      <c r="S672" s="900"/>
      <c r="T672" s="900"/>
      <c r="U672" s="900"/>
    </row>
    <row r="673" spans="1:21" ht="15">
      <c r="A673" s="278"/>
      <c r="B673" s="900"/>
      <c r="C673" s="900"/>
      <c r="D673" s="900"/>
      <c r="E673" s="900"/>
      <c r="F673" s="900"/>
      <c r="G673" s="900"/>
      <c r="H673" s="900"/>
      <c r="I673" s="900"/>
      <c r="J673" s="900"/>
      <c r="K673" s="900"/>
      <c r="L673" s="900"/>
      <c r="M673" s="900"/>
      <c r="N673" s="900"/>
      <c r="O673" s="900"/>
      <c r="P673" s="900"/>
      <c r="Q673" s="900"/>
      <c r="R673" s="900"/>
      <c r="S673" s="900"/>
      <c r="T673" s="900"/>
      <c r="U673" s="900"/>
    </row>
    <row r="674" spans="1:21" ht="15">
      <c r="A674" s="278"/>
      <c r="B674" s="900"/>
      <c r="C674" s="900"/>
      <c r="D674" s="900"/>
      <c r="E674" s="900"/>
      <c r="F674" s="900"/>
      <c r="G674" s="900"/>
      <c r="H674" s="900"/>
      <c r="I674" s="900"/>
      <c r="J674" s="900"/>
      <c r="K674" s="900"/>
      <c r="L674" s="900"/>
      <c r="M674" s="900"/>
      <c r="N674" s="900"/>
      <c r="O674" s="900"/>
      <c r="P674" s="900"/>
      <c r="Q674" s="900"/>
      <c r="R674" s="900"/>
      <c r="S674" s="900"/>
      <c r="T674" s="900"/>
      <c r="U674" s="900"/>
    </row>
    <row r="675" spans="1:21" ht="15">
      <c r="A675" s="278"/>
      <c r="B675" s="900"/>
      <c r="C675" s="900"/>
      <c r="D675" s="900"/>
      <c r="E675" s="900"/>
      <c r="F675" s="900"/>
      <c r="G675" s="900"/>
      <c r="H675" s="900"/>
      <c r="I675" s="900"/>
      <c r="J675" s="900"/>
      <c r="K675" s="900"/>
      <c r="L675" s="900"/>
      <c r="M675" s="900"/>
      <c r="N675" s="900"/>
      <c r="O675" s="900"/>
      <c r="P675" s="900"/>
      <c r="Q675" s="900"/>
      <c r="R675" s="900"/>
      <c r="S675" s="900"/>
      <c r="T675" s="900"/>
      <c r="U675" s="900"/>
    </row>
    <row r="676" spans="1:21" ht="15">
      <c r="A676" s="278"/>
      <c r="B676" s="900"/>
      <c r="C676" s="900"/>
      <c r="D676" s="900"/>
      <c r="E676" s="900"/>
      <c r="F676" s="900"/>
      <c r="G676" s="900"/>
      <c r="H676" s="900"/>
      <c r="I676" s="900"/>
      <c r="J676" s="900"/>
      <c r="K676" s="900"/>
      <c r="L676" s="900"/>
      <c r="M676" s="900"/>
      <c r="N676" s="900"/>
      <c r="O676" s="900"/>
      <c r="P676" s="900"/>
      <c r="Q676" s="900"/>
      <c r="R676" s="900"/>
      <c r="S676" s="900"/>
      <c r="T676" s="900"/>
      <c r="U676" s="900"/>
    </row>
    <row r="677" spans="1:21" ht="15">
      <c r="A677" s="278"/>
      <c r="B677" s="900"/>
      <c r="C677" s="900"/>
      <c r="D677" s="900"/>
      <c r="E677" s="900"/>
      <c r="F677" s="900"/>
      <c r="G677" s="900"/>
      <c r="H677" s="900"/>
      <c r="I677" s="900"/>
      <c r="J677" s="900"/>
      <c r="K677" s="900"/>
      <c r="L677" s="900"/>
      <c r="M677" s="900"/>
      <c r="N677" s="900"/>
      <c r="O677" s="900"/>
      <c r="P677" s="900"/>
      <c r="Q677" s="900"/>
      <c r="R677" s="900"/>
      <c r="S677" s="900"/>
      <c r="T677" s="900"/>
      <c r="U677" s="900"/>
    </row>
    <row r="678" spans="1:21" ht="15">
      <c r="A678" s="278"/>
      <c r="B678" s="900"/>
      <c r="C678" s="900"/>
      <c r="D678" s="900"/>
      <c r="E678" s="900"/>
      <c r="F678" s="900"/>
      <c r="G678" s="900"/>
      <c r="H678" s="900"/>
      <c r="I678" s="900"/>
      <c r="J678" s="900"/>
      <c r="K678" s="900"/>
      <c r="L678" s="900"/>
      <c r="M678" s="900"/>
      <c r="N678" s="900"/>
      <c r="O678" s="900"/>
      <c r="P678" s="900"/>
      <c r="Q678" s="900"/>
      <c r="R678" s="900"/>
      <c r="S678" s="900"/>
      <c r="T678" s="900"/>
      <c r="U678" s="900"/>
    </row>
    <row r="679" spans="1:21" ht="15">
      <c r="A679" s="278"/>
      <c r="B679" s="900"/>
      <c r="C679" s="900"/>
      <c r="D679" s="900"/>
      <c r="E679" s="900"/>
      <c r="F679" s="900"/>
      <c r="G679" s="900"/>
      <c r="H679" s="900"/>
      <c r="I679" s="900"/>
      <c r="J679" s="900"/>
      <c r="K679" s="900"/>
      <c r="L679" s="900"/>
      <c r="M679" s="900"/>
      <c r="N679" s="900"/>
      <c r="O679" s="900"/>
      <c r="P679" s="900"/>
      <c r="Q679" s="900"/>
      <c r="R679" s="900"/>
      <c r="S679" s="900"/>
      <c r="T679" s="900"/>
      <c r="U679" s="900"/>
    </row>
    <row r="680" spans="1:21" ht="15">
      <c r="A680" s="278"/>
      <c r="B680" s="900"/>
      <c r="C680" s="900"/>
      <c r="D680" s="900"/>
      <c r="E680" s="900"/>
      <c r="F680" s="900"/>
      <c r="G680" s="900"/>
      <c r="H680" s="900"/>
      <c r="I680" s="900"/>
      <c r="J680" s="900"/>
      <c r="K680" s="900"/>
      <c r="L680" s="900"/>
      <c r="M680" s="900"/>
      <c r="N680" s="900"/>
      <c r="O680" s="900"/>
      <c r="P680" s="900"/>
      <c r="Q680" s="900"/>
      <c r="R680" s="900"/>
      <c r="S680" s="900"/>
      <c r="T680" s="900"/>
      <c r="U680" s="900"/>
    </row>
    <row r="681" spans="1:21" ht="15">
      <c r="A681" s="278"/>
      <c r="B681" s="900"/>
      <c r="C681" s="900"/>
      <c r="D681" s="900"/>
      <c r="E681" s="900"/>
      <c r="F681" s="900"/>
      <c r="G681" s="900"/>
      <c r="H681" s="900"/>
      <c r="I681" s="900"/>
      <c r="J681" s="900"/>
      <c r="K681" s="900"/>
      <c r="L681" s="900"/>
      <c r="M681" s="900"/>
      <c r="N681" s="900"/>
      <c r="O681" s="900"/>
      <c r="P681" s="900"/>
      <c r="Q681" s="900"/>
      <c r="R681" s="900"/>
      <c r="S681" s="900"/>
      <c r="T681" s="900"/>
      <c r="U681" s="900"/>
    </row>
    <row r="682" spans="1:21" ht="15">
      <c r="A682" s="278"/>
      <c r="B682" s="900"/>
      <c r="C682" s="900"/>
      <c r="D682" s="900"/>
      <c r="E682" s="900"/>
      <c r="F682" s="900"/>
      <c r="G682" s="900"/>
      <c r="H682" s="900"/>
      <c r="I682" s="900"/>
      <c r="J682" s="900"/>
      <c r="K682" s="900"/>
      <c r="L682" s="900"/>
      <c r="M682" s="900"/>
      <c r="N682" s="900"/>
      <c r="O682" s="900"/>
      <c r="P682" s="900"/>
      <c r="Q682" s="900"/>
      <c r="R682" s="900"/>
      <c r="S682" s="900"/>
      <c r="T682" s="900"/>
      <c r="U682" s="900"/>
    </row>
    <row r="683" spans="1:21" ht="15">
      <c r="A683" s="278"/>
      <c r="B683" s="900"/>
      <c r="C683" s="900"/>
      <c r="D683" s="900"/>
      <c r="E683" s="900"/>
      <c r="F683" s="900"/>
      <c r="G683" s="900"/>
      <c r="H683" s="900"/>
      <c r="I683" s="900"/>
      <c r="J683" s="900"/>
      <c r="K683" s="900"/>
      <c r="L683" s="900"/>
      <c r="M683" s="900"/>
      <c r="N683" s="900"/>
      <c r="O683" s="900"/>
      <c r="P683" s="900"/>
      <c r="Q683" s="900"/>
      <c r="R683" s="900"/>
      <c r="S683" s="900"/>
      <c r="T683" s="900"/>
      <c r="U683" s="900"/>
    </row>
    <row r="684" spans="1:21" ht="15">
      <c r="A684" s="278"/>
      <c r="B684" s="900"/>
      <c r="C684" s="900"/>
      <c r="D684" s="900"/>
      <c r="E684" s="900"/>
      <c r="F684" s="900"/>
      <c r="G684" s="900"/>
      <c r="H684" s="900"/>
      <c r="I684" s="900"/>
      <c r="J684" s="900"/>
      <c r="K684" s="900"/>
      <c r="L684" s="900"/>
      <c r="M684" s="900"/>
      <c r="N684" s="900"/>
      <c r="O684" s="900"/>
      <c r="P684" s="900"/>
      <c r="Q684" s="900"/>
      <c r="R684" s="900"/>
      <c r="S684" s="900"/>
      <c r="T684" s="900"/>
      <c r="U684" s="900"/>
    </row>
    <row r="685" spans="1:21" ht="15">
      <c r="A685" s="278"/>
      <c r="B685" s="900"/>
      <c r="C685" s="900"/>
      <c r="D685" s="900"/>
      <c r="E685" s="900"/>
      <c r="F685" s="900"/>
      <c r="G685" s="900"/>
      <c r="H685" s="900"/>
      <c r="I685" s="900"/>
      <c r="J685" s="900"/>
      <c r="K685" s="900"/>
      <c r="L685" s="900"/>
      <c r="M685" s="900"/>
      <c r="N685" s="900"/>
      <c r="O685" s="900"/>
      <c r="P685" s="900"/>
      <c r="Q685" s="900"/>
      <c r="R685" s="900"/>
      <c r="S685" s="900"/>
      <c r="T685" s="900"/>
      <c r="U685" s="900"/>
    </row>
    <row r="686" spans="1:21" ht="15">
      <c r="A686" s="278"/>
      <c r="B686" s="900"/>
      <c r="C686" s="900"/>
      <c r="D686" s="900"/>
      <c r="E686" s="900"/>
      <c r="F686" s="900"/>
      <c r="G686" s="900"/>
      <c r="H686" s="900"/>
      <c r="I686" s="900"/>
      <c r="J686" s="900"/>
      <c r="K686" s="900"/>
      <c r="L686" s="900"/>
      <c r="M686" s="900"/>
      <c r="N686" s="900"/>
      <c r="O686" s="900"/>
      <c r="P686" s="900"/>
      <c r="Q686" s="900"/>
      <c r="R686" s="900"/>
      <c r="S686" s="900"/>
      <c r="T686" s="900"/>
      <c r="U686" s="900"/>
    </row>
    <row r="687" spans="1:21" ht="15">
      <c r="A687" s="278"/>
      <c r="B687" s="900"/>
      <c r="C687" s="900"/>
      <c r="D687" s="900"/>
      <c r="E687" s="900"/>
      <c r="F687" s="900"/>
      <c r="G687" s="900"/>
      <c r="H687" s="900"/>
      <c r="I687" s="900"/>
      <c r="J687" s="900"/>
      <c r="K687" s="900"/>
      <c r="L687" s="900"/>
      <c r="M687" s="900"/>
      <c r="N687" s="900"/>
      <c r="O687" s="900"/>
      <c r="P687" s="900"/>
      <c r="Q687" s="900"/>
      <c r="R687" s="900"/>
      <c r="S687" s="900"/>
      <c r="T687" s="900"/>
      <c r="U687" s="900"/>
    </row>
    <row r="688" spans="1:21" ht="15">
      <c r="A688" s="278"/>
      <c r="B688" s="900"/>
      <c r="C688" s="900"/>
      <c r="D688" s="900"/>
      <c r="E688" s="900"/>
      <c r="F688" s="900"/>
      <c r="G688" s="900"/>
      <c r="H688" s="900"/>
      <c r="I688" s="900"/>
      <c r="J688" s="900"/>
      <c r="K688" s="900"/>
      <c r="L688" s="900"/>
      <c r="M688" s="900"/>
      <c r="N688" s="900"/>
      <c r="O688" s="900"/>
      <c r="P688" s="900"/>
      <c r="Q688" s="900"/>
      <c r="R688" s="900"/>
      <c r="S688" s="900"/>
      <c r="T688" s="900"/>
      <c r="U688" s="900"/>
    </row>
    <row r="689" spans="1:21" ht="15">
      <c r="A689" s="278"/>
      <c r="B689" s="900"/>
      <c r="C689" s="900"/>
      <c r="D689" s="900"/>
      <c r="E689" s="900"/>
      <c r="F689" s="900"/>
      <c r="G689" s="900"/>
      <c r="H689" s="900"/>
      <c r="I689" s="900"/>
      <c r="J689" s="900"/>
      <c r="K689" s="900"/>
      <c r="L689" s="900"/>
      <c r="M689" s="900"/>
      <c r="N689" s="900"/>
      <c r="O689" s="900"/>
      <c r="P689" s="900"/>
      <c r="Q689" s="900"/>
      <c r="R689" s="900"/>
      <c r="S689" s="900"/>
      <c r="T689" s="900"/>
      <c r="U689" s="900"/>
    </row>
    <row r="690" spans="1:21" ht="15">
      <c r="A690" s="278"/>
      <c r="B690" s="900"/>
      <c r="C690" s="900"/>
      <c r="D690" s="900"/>
      <c r="E690" s="900"/>
      <c r="F690" s="900"/>
      <c r="G690" s="900"/>
      <c r="H690" s="900"/>
      <c r="I690" s="900"/>
      <c r="J690" s="900"/>
      <c r="K690" s="900"/>
      <c r="L690" s="900"/>
      <c r="M690" s="900"/>
      <c r="N690" s="900"/>
      <c r="O690" s="900"/>
      <c r="P690" s="900"/>
      <c r="Q690" s="900"/>
      <c r="R690" s="900"/>
      <c r="S690" s="900"/>
      <c r="T690" s="900"/>
      <c r="U690" s="900"/>
    </row>
    <row r="691" spans="1:21" ht="15">
      <c r="A691" s="278"/>
      <c r="B691" s="900"/>
      <c r="C691" s="900"/>
      <c r="D691" s="900"/>
      <c r="E691" s="900"/>
      <c r="F691" s="900"/>
      <c r="G691" s="900"/>
      <c r="H691" s="900"/>
      <c r="I691" s="900"/>
      <c r="J691" s="900"/>
      <c r="K691" s="900"/>
      <c r="L691" s="900"/>
      <c r="M691" s="900"/>
      <c r="N691" s="900"/>
      <c r="O691" s="900"/>
      <c r="P691" s="900"/>
      <c r="Q691" s="900"/>
      <c r="R691" s="900"/>
      <c r="S691" s="900"/>
      <c r="T691" s="900"/>
      <c r="U691" s="900"/>
    </row>
    <row r="692" spans="1:21" ht="15">
      <c r="A692" s="278"/>
      <c r="B692" s="900"/>
      <c r="C692" s="900"/>
      <c r="D692" s="900"/>
      <c r="E692" s="900"/>
      <c r="F692" s="900"/>
      <c r="G692" s="900"/>
      <c r="H692" s="900"/>
      <c r="I692" s="900"/>
      <c r="J692" s="900"/>
      <c r="K692" s="900"/>
      <c r="L692" s="900"/>
      <c r="M692" s="900"/>
      <c r="N692" s="900"/>
      <c r="O692" s="900"/>
      <c r="P692" s="900"/>
      <c r="Q692" s="900"/>
      <c r="R692" s="900"/>
      <c r="S692" s="900"/>
      <c r="T692" s="900"/>
      <c r="U692" s="900"/>
    </row>
    <row r="693" spans="1:21" ht="15">
      <c r="A693" s="278"/>
      <c r="B693" s="900"/>
      <c r="C693" s="900"/>
      <c r="D693" s="900"/>
      <c r="E693" s="900"/>
      <c r="F693" s="900"/>
      <c r="G693" s="900"/>
      <c r="H693" s="900"/>
      <c r="I693" s="900"/>
      <c r="J693" s="900"/>
      <c r="K693" s="900"/>
      <c r="L693" s="900"/>
      <c r="M693" s="900"/>
      <c r="N693" s="900"/>
      <c r="O693" s="900"/>
      <c r="P693" s="900"/>
      <c r="Q693" s="900"/>
      <c r="R693" s="900"/>
      <c r="S693" s="900"/>
      <c r="T693" s="900"/>
      <c r="U693" s="900"/>
    </row>
    <row r="694" spans="1:21" ht="15">
      <c r="A694" s="278"/>
      <c r="B694" s="900"/>
      <c r="C694" s="900"/>
      <c r="D694" s="900"/>
      <c r="E694" s="900"/>
      <c r="F694" s="900"/>
      <c r="G694" s="900"/>
      <c r="H694" s="900"/>
      <c r="I694" s="900"/>
      <c r="J694" s="900"/>
      <c r="K694" s="900"/>
      <c r="L694" s="900"/>
      <c r="M694" s="900"/>
      <c r="N694" s="900"/>
      <c r="O694" s="900"/>
      <c r="P694" s="900"/>
      <c r="Q694" s="900"/>
      <c r="R694" s="900"/>
      <c r="S694" s="900"/>
      <c r="T694" s="900"/>
      <c r="U694" s="900"/>
    </row>
    <row r="695" spans="1:21" ht="15">
      <c r="A695" s="278"/>
      <c r="B695" s="900"/>
      <c r="C695" s="900"/>
      <c r="D695" s="900"/>
      <c r="E695" s="900"/>
      <c r="F695" s="900"/>
      <c r="G695" s="900"/>
      <c r="H695" s="900"/>
      <c r="I695" s="900"/>
      <c r="J695" s="900"/>
      <c r="K695" s="900"/>
      <c r="L695" s="900"/>
      <c r="M695" s="900"/>
      <c r="N695" s="900"/>
      <c r="O695" s="900"/>
      <c r="P695" s="900"/>
      <c r="Q695" s="900"/>
      <c r="R695" s="900"/>
      <c r="S695" s="900"/>
      <c r="T695" s="900"/>
      <c r="U695" s="900"/>
    </row>
    <row r="696" spans="1:21" ht="15">
      <c r="A696" s="278"/>
      <c r="B696" s="900"/>
      <c r="C696" s="900"/>
      <c r="D696" s="900"/>
      <c r="E696" s="900"/>
      <c r="F696" s="900"/>
      <c r="G696" s="900"/>
      <c r="H696" s="900"/>
      <c r="I696" s="900"/>
      <c r="J696" s="900"/>
      <c r="K696" s="900"/>
      <c r="L696" s="900"/>
      <c r="M696" s="900"/>
      <c r="N696" s="900"/>
      <c r="O696" s="900"/>
      <c r="P696" s="900"/>
      <c r="Q696" s="900"/>
      <c r="R696" s="900"/>
      <c r="S696" s="900"/>
      <c r="T696" s="900"/>
      <c r="U696" s="900"/>
    </row>
    <row r="697" spans="1:21" ht="15">
      <c r="A697" s="278"/>
      <c r="B697" s="900"/>
      <c r="C697" s="900"/>
      <c r="D697" s="900"/>
      <c r="E697" s="900"/>
      <c r="F697" s="900"/>
      <c r="G697" s="900"/>
      <c r="H697" s="900"/>
      <c r="I697" s="900"/>
      <c r="J697" s="900"/>
      <c r="K697" s="900"/>
      <c r="L697" s="900"/>
      <c r="M697" s="900"/>
      <c r="N697" s="900"/>
      <c r="O697" s="900"/>
      <c r="P697" s="900"/>
      <c r="Q697" s="900"/>
      <c r="R697" s="900"/>
      <c r="S697" s="900"/>
      <c r="T697" s="900"/>
      <c r="U697" s="900"/>
    </row>
    <row r="698" spans="1:21" ht="15">
      <c r="A698" s="278"/>
      <c r="B698" s="900"/>
      <c r="C698" s="900"/>
      <c r="D698" s="900"/>
      <c r="E698" s="900"/>
      <c r="F698" s="900"/>
      <c r="G698" s="900"/>
      <c r="H698" s="900"/>
      <c r="I698" s="900"/>
      <c r="J698" s="900"/>
      <c r="K698" s="900"/>
      <c r="L698" s="900"/>
      <c r="M698" s="900"/>
      <c r="N698" s="900"/>
      <c r="O698" s="900"/>
      <c r="P698" s="900"/>
      <c r="Q698" s="900"/>
      <c r="R698" s="900"/>
      <c r="S698" s="900"/>
      <c r="T698" s="900"/>
      <c r="U698" s="900"/>
    </row>
    <row r="699" spans="1:21" ht="15">
      <c r="A699" s="278"/>
      <c r="B699" s="900"/>
      <c r="C699" s="900"/>
      <c r="D699" s="900"/>
      <c r="E699" s="900"/>
      <c r="F699" s="900"/>
      <c r="G699" s="900"/>
      <c r="H699" s="900"/>
      <c r="I699" s="900"/>
      <c r="J699" s="900"/>
      <c r="K699" s="900"/>
      <c r="L699" s="900"/>
      <c r="M699" s="900"/>
      <c r="N699" s="900"/>
      <c r="O699" s="900"/>
      <c r="P699" s="900"/>
      <c r="Q699" s="900"/>
      <c r="R699" s="900"/>
      <c r="S699" s="900"/>
      <c r="T699" s="900"/>
      <c r="U699" s="900"/>
    </row>
    <row r="700" spans="1:21" ht="15">
      <c r="A700" s="278"/>
      <c r="B700" s="900"/>
      <c r="C700" s="900"/>
      <c r="D700" s="900"/>
      <c r="E700" s="900"/>
      <c r="F700" s="900"/>
      <c r="G700" s="900"/>
      <c r="H700" s="900"/>
      <c r="I700" s="900"/>
      <c r="J700" s="900"/>
      <c r="K700" s="900"/>
      <c r="L700" s="900"/>
      <c r="M700" s="900"/>
      <c r="N700" s="900"/>
      <c r="O700" s="900"/>
      <c r="P700" s="900"/>
      <c r="Q700" s="900"/>
      <c r="R700" s="900"/>
      <c r="S700" s="900"/>
      <c r="T700" s="900"/>
      <c r="U700" s="900"/>
    </row>
    <row r="701" spans="1:21" ht="15">
      <c r="A701" s="278"/>
      <c r="B701" s="900"/>
      <c r="C701" s="900"/>
      <c r="D701" s="900"/>
      <c r="E701" s="900"/>
      <c r="F701" s="900"/>
      <c r="G701" s="900"/>
      <c r="H701" s="900"/>
      <c r="I701" s="900"/>
      <c r="J701" s="900"/>
      <c r="K701" s="900"/>
      <c r="L701" s="900"/>
      <c r="M701" s="900"/>
      <c r="N701" s="900"/>
      <c r="O701" s="900"/>
      <c r="P701" s="900"/>
      <c r="Q701" s="900"/>
      <c r="R701" s="900"/>
      <c r="S701" s="900"/>
      <c r="T701" s="900"/>
      <c r="U701" s="900"/>
    </row>
    <row r="702" spans="1:21" ht="15">
      <c r="A702" s="278"/>
      <c r="B702" s="900"/>
      <c r="C702" s="900"/>
      <c r="D702" s="900"/>
      <c r="E702" s="900"/>
      <c r="F702" s="900"/>
      <c r="G702" s="900"/>
      <c r="H702" s="900"/>
      <c r="I702" s="900"/>
      <c r="J702" s="900"/>
      <c r="K702" s="900"/>
      <c r="L702" s="900"/>
      <c r="M702" s="900"/>
      <c r="N702" s="900"/>
      <c r="O702" s="900"/>
      <c r="P702" s="900"/>
      <c r="Q702" s="900"/>
      <c r="R702" s="900"/>
      <c r="S702" s="900"/>
      <c r="T702" s="900"/>
      <c r="U702" s="900"/>
    </row>
    <row r="703" spans="1:21" ht="15">
      <c r="A703" s="278"/>
      <c r="B703" s="900"/>
      <c r="C703" s="900"/>
      <c r="D703" s="900"/>
      <c r="E703" s="900"/>
      <c r="F703" s="900"/>
      <c r="G703" s="900"/>
      <c r="H703" s="900"/>
      <c r="I703" s="900"/>
      <c r="J703" s="900"/>
      <c r="K703" s="900"/>
      <c r="L703" s="900"/>
      <c r="M703" s="900"/>
      <c r="N703" s="900"/>
      <c r="O703" s="900"/>
      <c r="P703" s="900"/>
      <c r="Q703" s="900"/>
      <c r="R703" s="900"/>
      <c r="S703" s="900"/>
      <c r="T703" s="900"/>
      <c r="U703" s="900"/>
    </row>
    <row r="704" spans="1:21" ht="15">
      <c r="A704" s="278"/>
      <c r="B704" s="900"/>
      <c r="C704" s="900"/>
      <c r="D704" s="900"/>
      <c r="E704" s="900"/>
      <c r="F704" s="900"/>
      <c r="G704" s="900"/>
      <c r="H704" s="900"/>
      <c r="I704" s="900"/>
      <c r="J704" s="900"/>
      <c r="K704" s="900"/>
      <c r="L704" s="900"/>
      <c r="M704" s="900"/>
      <c r="N704" s="900"/>
      <c r="O704" s="900"/>
      <c r="P704" s="900"/>
      <c r="Q704" s="900"/>
      <c r="R704" s="900"/>
      <c r="S704" s="900"/>
      <c r="T704" s="900"/>
      <c r="U704" s="900"/>
    </row>
    <row r="705" spans="1:21" ht="15">
      <c r="A705" s="278"/>
      <c r="B705" s="900"/>
      <c r="C705" s="900"/>
      <c r="D705" s="900"/>
      <c r="E705" s="900"/>
      <c r="F705" s="900"/>
      <c r="G705" s="900"/>
      <c r="H705" s="900"/>
      <c r="I705" s="900"/>
      <c r="J705" s="900"/>
      <c r="K705" s="900"/>
      <c r="L705" s="900"/>
      <c r="M705" s="900"/>
      <c r="N705" s="900"/>
      <c r="O705" s="900"/>
      <c r="P705" s="900"/>
      <c r="Q705" s="900"/>
      <c r="R705" s="900"/>
      <c r="S705" s="900"/>
      <c r="T705" s="900"/>
      <c r="U705" s="900"/>
    </row>
    <row r="706" spans="1:21" ht="15">
      <c r="A706" s="278"/>
      <c r="B706" s="900"/>
      <c r="C706" s="900"/>
      <c r="D706" s="900"/>
      <c r="E706" s="900"/>
      <c r="F706" s="900"/>
      <c r="G706" s="900"/>
      <c r="H706" s="900"/>
      <c r="I706" s="900"/>
      <c r="J706" s="900"/>
      <c r="K706" s="900"/>
      <c r="L706" s="900"/>
      <c r="M706" s="900"/>
      <c r="N706" s="900"/>
      <c r="O706" s="900"/>
      <c r="P706" s="900"/>
      <c r="Q706" s="900"/>
      <c r="R706" s="900"/>
      <c r="S706" s="900"/>
      <c r="T706" s="900"/>
      <c r="U706" s="900"/>
    </row>
    <row r="707" spans="1:21" ht="15">
      <c r="A707" s="278"/>
      <c r="B707" s="900"/>
      <c r="C707" s="900"/>
      <c r="D707" s="900"/>
      <c r="E707" s="900"/>
      <c r="F707" s="900"/>
      <c r="G707" s="900"/>
      <c r="H707" s="900"/>
      <c r="I707" s="900"/>
      <c r="J707" s="900"/>
      <c r="K707" s="900"/>
      <c r="L707" s="900"/>
      <c r="M707" s="900"/>
      <c r="N707" s="900"/>
      <c r="O707" s="900"/>
      <c r="P707" s="900"/>
      <c r="Q707" s="900"/>
      <c r="R707" s="900"/>
      <c r="S707" s="900"/>
      <c r="T707" s="900"/>
      <c r="U707" s="900"/>
    </row>
    <row r="708" spans="1:21" ht="15">
      <c r="A708" s="278"/>
      <c r="B708" s="900"/>
      <c r="C708" s="900"/>
      <c r="D708" s="900"/>
      <c r="E708" s="900"/>
      <c r="F708" s="900"/>
      <c r="G708" s="900"/>
      <c r="H708" s="900"/>
      <c r="I708" s="900"/>
      <c r="J708" s="900"/>
      <c r="K708" s="900"/>
      <c r="L708" s="900"/>
      <c r="M708" s="900"/>
      <c r="N708" s="900"/>
      <c r="O708" s="900"/>
      <c r="P708" s="900"/>
      <c r="Q708" s="900"/>
      <c r="R708" s="900"/>
      <c r="S708" s="900"/>
      <c r="T708" s="900"/>
      <c r="U708" s="900"/>
    </row>
    <row r="709" spans="1:21" ht="15">
      <c r="A709" s="278"/>
      <c r="B709" s="900"/>
      <c r="C709" s="900"/>
      <c r="D709" s="900"/>
      <c r="E709" s="900"/>
      <c r="F709" s="900"/>
      <c r="G709" s="900"/>
      <c r="H709" s="900"/>
      <c r="I709" s="900"/>
      <c r="J709" s="900"/>
      <c r="K709" s="900"/>
      <c r="L709" s="900"/>
      <c r="M709" s="900"/>
      <c r="N709" s="900"/>
      <c r="O709" s="900"/>
      <c r="P709" s="900"/>
      <c r="Q709" s="900"/>
      <c r="R709" s="900"/>
      <c r="S709" s="900"/>
      <c r="T709" s="900"/>
      <c r="U709" s="900"/>
    </row>
    <row r="710" spans="1:21" ht="15">
      <c r="A710" s="278"/>
      <c r="B710" s="900"/>
      <c r="C710" s="900"/>
      <c r="D710" s="900"/>
      <c r="E710" s="900"/>
      <c r="F710" s="900"/>
      <c r="G710" s="900"/>
      <c r="H710" s="900"/>
      <c r="I710" s="900"/>
      <c r="J710" s="900"/>
      <c r="K710" s="900"/>
      <c r="L710" s="900"/>
      <c r="M710" s="900"/>
      <c r="N710" s="900"/>
      <c r="O710" s="900"/>
      <c r="P710" s="900"/>
      <c r="Q710" s="900"/>
      <c r="R710" s="900"/>
      <c r="S710" s="900"/>
      <c r="T710" s="900"/>
      <c r="U710" s="900"/>
    </row>
    <row r="711" spans="1:21" ht="15">
      <c r="A711" s="278"/>
      <c r="B711" s="900"/>
      <c r="C711" s="900"/>
      <c r="D711" s="900"/>
      <c r="E711" s="900"/>
      <c r="F711" s="900"/>
      <c r="G711" s="900"/>
      <c r="H711" s="900"/>
      <c r="I711" s="900"/>
      <c r="J711" s="900"/>
      <c r="K711" s="900"/>
      <c r="L711" s="900"/>
      <c r="M711" s="900"/>
      <c r="N711" s="900"/>
      <c r="O711" s="900"/>
      <c r="P711" s="900"/>
      <c r="Q711" s="900"/>
      <c r="R711" s="900"/>
      <c r="S711" s="900"/>
      <c r="T711" s="900"/>
      <c r="U711" s="900"/>
    </row>
    <row r="712" spans="1:21" ht="15">
      <c r="A712" s="278"/>
      <c r="B712" s="900"/>
      <c r="C712" s="900"/>
      <c r="D712" s="900"/>
      <c r="E712" s="900"/>
      <c r="F712" s="900"/>
      <c r="G712" s="900"/>
      <c r="H712" s="900"/>
      <c r="I712" s="900"/>
      <c r="J712" s="900"/>
      <c r="K712" s="900"/>
      <c r="L712" s="900"/>
      <c r="M712" s="900"/>
      <c r="N712" s="900"/>
      <c r="O712" s="900"/>
      <c r="P712" s="900"/>
      <c r="Q712" s="900"/>
      <c r="R712" s="900"/>
      <c r="S712" s="900"/>
      <c r="T712" s="900"/>
      <c r="U712" s="900"/>
    </row>
    <row r="713" spans="1:21" ht="15">
      <c r="A713" s="278"/>
      <c r="B713" s="900"/>
      <c r="C713" s="900"/>
      <c r="D713" s="900"/>
      <c r="E713" s="900"/>
      <c r="F713" s="900"/>
      <c r="G713" s="900"/>
      <c r="H713" s="900"/>
      <c r="I713" s="900"/>
      <c r="J713" s="900"/>
      <c r="K713" s="900"/>
      <c r="L713" s="900"/>
      <c r="M713" s="900"/>
      <c r="N713" s="900"/>
      <c r="O713" s="900"/>
      <c r="P713" s="900"/>
      <c r="Q713" s="900"/>
      <c r="R713" s="900"/>
      <c r="S713" s="900"/>
      <c r="T713" s="900"/>
      <c r="U713" s="900"/>
    </row>
    <row r="714" spans="1:21" ht="15">
      <c r="A714" s="278"/>
      <c r="B714" s="900"/>
      <c r="C714" s="900"/>
      <c r="D714" s="900"/>
      <c r="E714" s="900"/>
      <c r="F714" s="900"/>
      <c r="G714" s="900"/>
      <c r="H714" s="900"/>
      <c r="I714" s="900"/>
      <c r="J714" s="900"/>
      <c r="K714" s="900"/>
      <c r="L714" s="900"/>
      <c r="M714" s="900"/>
      <c r="N714" s="900"/>
      <c r="O714" s="900"/>
      <c r="P714" s="900"/>
      <c r="Q714" s="900"/>
      <c r="R714" s="900"/>
      <c r="S714" s="900"/>
      <c r="T714" s="900"/>
      <c r="U714" s="900"/>
    </row>
    <row r="715" spans="1:21" ht="15">
      <c r="A715" s="278"/>
      <c r="B715" s="900"/>
      <c r="C715" s="900"/>
      <c r="D715" s="900"/>
      <c r="E715" s="900"/>
      <c r="F715" s="900"/>
      <c r="G715" s="900"/>
      <c r="H715" s="900"/>
      <c r="I715" s="900"/>
      <c r="J715" s="900"/>
      <c r="K715" s="900"/>
      <c r="L715" s="900"/>
      <c r="M715" s="900"/>
      <c r="N715" s="900"/>
      <c r="O715" s="900"/>
      <c r="P715" s="900"/>
      <c r="Q715" s="900"/>
      <c r="R715" s="900"/>
      <c r="S715" s="900"/>
      <c r="T715" s="900"/>
      <c r="U715" s="900"/>
    </row>
    <row r="716" spans="1:21" ht="15">
      <c r="A716" s="278"/>
      <c r="B716" s="900"/>
      <c r="C716" s="900"/>
      <c r="D716" s="900"/>
      <c r="E716" s="900"/>
      <c r="F716" s="900"/>
      <c r="G716" s="900"/>
      <c r="H716" s="900"/>
      <c r="I716" s="900"/>
      <c r="J716" s="900"/>
      <c r="K716" s="900"/>
      <c r="L716" s="900"/>
      <c r="M716" s="900"/>
      <c r="N716" s="900"/>
      <c r="O716" s="900"/>
      <c r="P716" s="900"/>
      <c r="Q716" s="900"/>
      <c r="R716" s="900"/>
      <c r="S716" s="900"/>
      <c r="T716" s="900"/>
      <c r="U716" s="900"/>
    </row>
    <row r="717" spans="1:21" ht="15">
      <c r="A717" s="278"/>
      <c r="B717" s="900"/>
      <c r="C717" s="900"/>
      <c r="D717" s="900"/>
      <c r="E717" s="900"/>
      <c r="F717" s="900"/>
      <c r="G717" s="900"/>
      <c r="H717" s="900"/>
      <c r="I717" s="900"/>
      <c r="J717" s="900"/>
      <c r="K717" s="900"/>
      <c r="L717" s="900"/>
      <c r="M717" s="900"/>
      <c r="N717" s="900"/>
      <c r="O717" s="900"/>
      <c r="P717" s="900"/>
      <c r="Q717" s="900"/>
      <c r="R717" s="900"/>
      <c r="S717" s="900"/>
      <c r="T717" s="900"/>
      <c r="U717" s="900"/>
    </row>
    <row r="718" spans="1:21" ht="15">
      <c r="A718" s="278"/>
      <c r="B718" s="900"/>
      <c r="C718" s="900"/>
      <c r="D718" s="900"/>
      <c r="E718" s="900"/>
      <c r="F718" s="900"/>
      <c r="G718" s="900"/>
      <c r="H718" s="900"/>
      <c r="I718" s="900"/>
      <c r="J718" s="900"/>
      <c r="K718" s="900"/>
      <c r="L718" s="900"/>
      <c r="M718" s="900"/>
      <c r="N718" s="900"/>
      <c r="O718" s="900"/>
      <c r="P718" s="900"/>
      <c r="Q718" s="900"/>
      <c r="R718" s="900"/>
      <c r="S718" s="900"/>
      <c r="T718" s="900"/>
      <c r="U718" s="900"/>
    </row>
    <row r="719" spans="1:21" ht="15">
      <c r="A719" s="278"/>
      <c r="B719" s="900"/>
      <c r="C719" s="900"/>
      <c r="D719" s="900"/>
      <c r="E719" s="900"/>
      <c r="F719" s="900"/>
      <c r="G719" s="900"/>
      <c r="H719" s="900"/>
      <c r="I719" s="900"/>
      <c r="J719" s="900"/>
      <c r="K719" s="900"/>
      <c r="L719" s="900"/>
      <c r="M719" s="900"/>
      <c r="N719" s="900"/>
      <c r="O719" s="900"/>
      <c r="P719" s="900"/>
      <c r="Q719" s="900"/>
      <c r="R719" s="900"/>
      <c r="S719" s="900"/>
      <c r="T719" s="900"/>
      <c r="U719" s="900"/>
    </row>
    <row r="720" spans="1:21" ht="15">
      <c r="A720" s="278"/>
      <c r="B720" s="900"/>
      <c r="C720" s="900"/>
      <c r="D720" s="900"/>
      <c r="E720" s="900"/>
      <c r="F720" s="900"/>
      <c r="G720" s="900"/>
      <c r="H720" s="900"/>
      <c r="I720" s="900"/>
      <c r="J720" s="900"/>
      <c r="K720" s="900"/>
      <c r="L720" s="900"/>
      <c r="M720" s="900"/>
      <c r="N720" s="900"/>
      <c r="O720" s="900"/>
      <c r="P720" s="900"/>
      <c r="Q720" s="900"/>
      <c r="R720" s="900"/>
      <c r="S720" s="900"/>
      <c r="T720" s="900"/>
      <c r="U720" s="900"/>
    </row>
    <row r="721" spans="1:21" ht="15">
      <c r="A721" s="278"/>
      <c r="B721" s="900"/>
      <c r="C721" s="900"/>
      <c r="D721" s="900"/>
      <c r="E721" s="900"/>
      <c r="F721" s="900"/>
      <c r="G721" s="900"/>
      <c r="H721" s="900"/>
      <c r="I721" s="900"/>
      <c r="J721" s="900"/>
      <c r="K721" s="900"/>
      <c r="L721" s="900"/>
      <c r="M721" s="900"/>
      <c r="N721" s="900"/>
      <c r="O721" s="900"/>
      <c r="P721" s="900"/>
      <c r="Q721" s="900"/>
      <c r="R721" s="900"/>
      <c r="S721" s="900"/>
      <c r="T721" s="900"/>
      <c r="U721" s="900"/>
    </row>
  </sheetData>
  <mergeCells count="720">
    <mergeCell ref="B9:U9"/>
    <mergeCell ref="B10:U10"/>
    <mergeCell ref="B11:U11"/>
    <mergeCell ref="B12:U12"/>
    <mergeCell ref="B13:U13"/>
    <mergeCell ref="B14:U14"/>
    <mergeCell ref="B2:U2"/>
    <mergeCell ref="B4:U4"/>
    <mergeCell ref="B5:U5"/>
    <mergeCell ref="B6:U6"/>
    <mergeCell ref="B7:U7"/>
    <mergeCell ref="B8:U8"/>
    <mergeCell ref="B21:U21"/>
    <mergeCell ref="B22:U22"/>
    <mergeCell ref="B23:U23"/>
    <mergeCell ref="B24:U24"/>
    <mergeCell ref="B25:U25"/>
    <mergeCell ref="B26:U26"/>
    <mergeCell ref="B15:U15"/>
    <mergeCell ref="B16:U16"/>
    <mergeCell ref="B17:U17"/>
    <mergeCell ref="B18:U18"/>
    <mergeCell ref="B19:U19"/>
    <mergeCell ref="B20:U20"/>
    <mergeCell ref="B33:U33"/>
    <mergeCell ref="B34:U34"/>
    <mergeCell ref="B35:U35"/>
    <mergeCell ref="B36:U36"/>
    <mergeCell ref="B37:U37"/>
    <mergeCell ref="B38:U38"/>
    <mergeCell ref="B27:U27"/>
    <mergeCell ref="B28:U28"/>
    <mergeCell ref="B29:U29"/>
    <mergeCell ref="B30:U30"/>
    <mergeCell ref="B31:U31"/>
    <mergeCell ref="B32:U32"/>
    <mergeCell ref="B45:U45"/>
    <mergeCell ref="B46:U46"/>
    <mergeCell ref="B47:U47"/>
    <mergeCell ref="B48:U48"/>
    <mergeCell ref="B49:U49"/>
    <mergeCell ref="B50:U50"/>
    <mergeCell ref="B39:U39"/>
    <mergeCell ref="B40:U40"/>
    <mergeCell ref="B41:U41"/>
    <mergeCell ref="B42:U42"/>
    <mergeCell ref="B43:U43"/>
    <mergeCell ref="B44:U44"/>
    <mergeCell ref="B57:U57"/>
    <mergeCell ref="B58:U58"/>
    <mergeCell ref="B59:U59"/>
    <mergeCell ref="B60:U60"/>
    <mergeCell ref="B61:U61"/>
    <mergeCell ref="B62:U62"/>
    <mergeCell ref="B51:U51"/>
    <mergeCell ref="B52:U52"/>
    <mergeCell ref="B53:U53"/>
    <mergeCell ref="B54:U54"/>
    <mergeCell ref="B55:U55"/>
    <mergeCell ref="B56:U56"/>
    <mergeCell ref="B69:U69"/>
    <mergeCell ref="B70:U70"/>
    <mergeCell ref="B71:U71"/>
    <mergeCell ref="B72:U72"/>
    <mergeCell ref="B73:U73"/>
    <mergeCell ref="B74:U74"/>
    <mergeCell ref="B63:U63"/>
    <mergeCell ref="B64:U64"/>
    <mergeCell ref="B65:U65"/>
    <mergeCell ref="B66:U66"/>
    <mergeCell ref="B67:U67"/>
    <mergeCell ref="B68:U68"/>
    <mergeCell ref="B81:U81"/>
    <mergeCell ref="B82:U82"/>
    <mergeCell ref="B83:U83"/>
    <mergeCell ref="B84:U84"/>
    <mergeCell ref="B85:U85"/>
    <mergeCell ref="B86:U86"/>
    <mergeCell ref="B75:U75"/>
    <mergeCell ref="B76:U76"/>
    <mergeCell ref="B77:U77"/>
    <mergeCell ref="B78:U78"/>
    <mergeCell ref="B79:U79"/>
    <mergeCell ref="B80:U80"/>
    <mergeCell ref="B93:U93"/>
    <mergeCell ref="B94:U94"/>
    <mergeCell ref="B95:U95"/>
    <mergeCell ref="B96:U96"/>
    <mergeCell ref="B97:U97"/>
    <mergeCell ref="B98:U98"/>
    <mergeCell ref="B87:U87"/>
    <mergeCell ref="B88:U88"/>
    <mergeCell ref="B89:U89"/>
    <mergeCell ref="B90:U90"/>
    <mergeCell ref="B91:U91"/>
    <mergeCell ref="B92:U92"/>
    <mergeCell ref="B105:U105"/>
    <mergeCell ref="B106:U106"/>
    <mergeCell ref="B107:U107"/>
    <mergeCell ref="B108:U108"/>
    <mergeCell ref="B109:U109"/>
    <mergeCell ref="B110:U110"/>
    <mergeCell ref="B99:U99"/>
    <mergeCell ref="B100:U100"/>
    <mergeCell ref="B101:U101"/>
    <mergeCell ref="B102:U102"/>
    <mergeCell ref="B103:U103"/>
    <mergeCell ref="B104:U104"/>
    <mergeCell ref="B117:U117"/>
    <mergeCell ref="B118:U118"/>
    <mergeCell ref="B119:U119"/>
    <mergeCell ref="B120:U120"/>
    <mergeCell ref="B121:U121"/>
    <mergeCell ref="B122:U122"/>
    <mergeCell ref="B111:U111"/>
    <mergeCell ref="B112:U112"/>
    <mergeCell ref="B113:U113"/>
    <mergeCell ref="B114:U114"/>
    <mergeCell ref="B115:U115"/>
    <mergeCell ref="B116:U116"/>
    <mergeCell ref="B129:U129"/>
    <mergeCell ref="B130:U130"/>
    <mergeCell ref="B131:U131"/>
    <mergeCell ref="B132:U132"/>
    <mergeCell ref="B133:U133"/>
    <mergeCell ref="B134:U134"/>
    <mergeCell ref="B123:U123"/>
    <mergeCell ref="B124:U124"/>
    <mergeCell ref="B125:U125"/>
    <mergeCell ref="B126:U126"/>
    <mergeCell ref="B127:U127"/>
    <mergeCell ref="B128:U128"/>
    <mergeCell ref="B141:U141"/>
    <mergeCell ref="B142:U142"/>
    <mergeCell ref="B143:U143"/>
    <mergeCell ref="B144:U144"/>
    <mergeCell ref="B145:U145"/>
    <mergeCell ref="B146:U146"/>
    <mergeCell ref="B135:U135"/>
    <mergeCell ref="B136:U136"/>
    <mergeCell ref="B137:U137"/>
    <mergeCell ref="B138:U138"/>
    <mergeCell ref="B139:U139"/>
    <mergeCell ref="B140:U140"/>
    <mergeCell ref="B153:U153"/>
    <mergeCell ref="B154:U154"/>
    <mergeCell ref="B155:U155"/>
    <mergeCell ref="B156:U156"/>
    <mergeCell ref="B157:U157"/>
    <mergeCell ref="B158:U158"/>
    <mergeCell ref="B147:U147"/>
    <mergeCell ref="B148:U148"/>
    <mergeCell ref="B149:U149"/>
    <mergeCell ref="B150:U150"/>
    <mergeCell ref="B151:U151"/>
    <mergeCell ref="B152:U152"/>
    <mergeCell ref="B165:U165"/>
    <mergeCell ref="B166:U166"/>
    <mergeCell ref="B167:U167"/>
    <mergeCell ref="B168:U168"/>
    <mergeCell ref="B169:U169"/>
    <mergeCell ref="B170:U170"/>
    <mergeCell ref="B159:U159"/>
    <mergeCell ref="B160:U160"/>
    <mergeCell ref="B161:U161"/>
    <mergeCell ref="B162:U162"/>
    <mergeCell ref="B163:U163"/>
    <mergeCell ref="B164:U164"/>
    <mergeCell ref="B177:U177"/>
    <mergeCell ref="B178:U178"/>
    <mergeCell ref="B179:U179"/>
    <mergeCell ref="B180:U180"/>
    <mergeCell ref="B181:U181"/>
    <mergeCell ref="B182:U182"/>
    <mergeCell ref="B171:U171"/>
    <mergeCell ref="B172:U172"/>
    <mergeCell ref="B173:U173"/>
    <mergeCell ref="B174:U174"/>
    <mergeCell ref="B175:U175"/>
    <mergeCell ref="B176:U176"/>
    <mergeCell ref="B189:U189"/>
    <mergeCell ref="B190:U190"/>
    <mergeCell ref="B191:U191"/>
    <mergeCell ref="B192:U192"/>
    <mergeCell ref="B193:U193"/>
    <mergeCell ref="B194:U194"/>
    <mergeCell ref="B183:U183"/>
    <mergeCell ref="B184:U184"/>
    <mergeCell ref="B185:U185"/>
    <mergeCell ref="B186:U186"/>
    <mergeCell ref="B187:U187"/>
    <mergeCell ref="B188:U188"/>
    <mergeCell ref="B201:U201"/>
    <mergeCell ref="B202:U202"/>
    <mergeCell ref="B203:U203"/>
    <mergeCell ref="B204:U204"/>
    <mergeCell ref="B205:U205"/>
    <mergeCell ref="B206:U206"/>
    <mergeCell ref="B195:U195"/>
    <mergeCell ref="B196:U196"/>
    <mergeCell ref="B197:U197"/>
    <mergeCell ref="B198:U198"/>
    <mergeCell ref="B199:U199"/>
    <mergeCell ref="B200:U200"/>
    <mergeCell ref="B213:U213"/>
    <mergeCell ref="B214:U214"/>
    <mergeCell ref="B215:U215"/>
    <mergeCell ref="B216:U216"/>
    <mergeCell ref="B217:U217"/>
    <mergeCell ref="B218:U218"/>
    <mergeCell ref="B207:U207"/>
    <mergeCell ref="B208:U208"/>
    <mergeCell ref="B209:U209"/>
    <mergeCell ref="B210:U210"/>
    <mergeCell ref="B211:U211"/>
    <mergeCell ref="B212:U212"/>
    <mergeCell ref="B225:U225"/>
    <mergeCell ref="B226:U226"/>
    <mergeCell ref="B227:U227"/>
    <mergeCell ref="B228:U228"/>
    <mergeCell ref="B229:U229"/>
    <mergeCell ref="B230:U230"/>
    <mergeCell ref="B219:U219"/>
    <mergeCell ref="B220:U220"/>
    <mergeCell ref="B221:U221"/>
    <mergeCell ref="B222:U222"/>
    <mergeCell ref="B223:U223"/>
    <mergeCell ref="B224:U224"/>
    <mergeCell ref="B237:U237"/>
    <mergeCell ref="B238:U238"/>
    <mergeCell ref="B239:U239"/>
    <mergeCell ref="B240:U240"/>
    <mergeCell ref="B241:U241"/>
    <mergeCell ref="B242:U242"/>
    <mergeCell ref="B231:U231"/>
    <mergeCell ref="B232:U232"/>
    <mergeCell ref="B233:U233"/>
    <mergeCell ref="B234:U234"/>
    <mergeCell ref="B235:U235"/>
    <mergeCell ref="B236:U236"/>
    <mergeCell ref="B249:U249"/>
    <mergeCell ref="B250:U250"/>
    <mergeCell ref="B251:U251"/>
    <mergeCell ref="B252:U252"/>
    <mergeCell ref="B253:U253"/>
    <mergeCell ref="B254:U254"/>
    <mergeCell ref="B243:U243"/>
    <mergeCell ref="B244:U244"/>
    <mergeCell ref="B245:U245"/>
    <mergeCell ref="B246:U246"/>
    <mergeCell ref="B247:U247"/>
    <mergeCell ref="B248:U248"/>
    <mergeCell ref="B261:U261"/>
    <mergeCell ref="B262:U262"/>
    <mergeCell ref="B263:U263"/>
    <mergeCell ref="B264:U264"/>
    <mergeCell ref="B265:U265"/>
    <mergeCell ref="B266:U266"/>
    <mergeCell ref="B255:U255"/>
    <mergeCell ref="B256:U256"/>
    <mergeCell ref="B257:U257"/>
    <mergeCell ref="B258:U258"/>
    <mergeCell ref="B259:U259"/>
    <mergeCell ref="B260:U260"/>
    <mergeCell ref="B273:U273"/>
    <mergeCell ref="B274:U274"/>
    <mergeCell ref="B275:U275"/>
    <mergeCell ref="B276:U276"/>
    <mergeCell ref="B277:U277"/>
    <mergeCell ref="B278:U278"/>
    <mergeCell ref="B267:U267"/>
    <mergeCell ref="B268:U268"/>
    <mergeCell ref="B269:U269"/>
    <mergeCell ref="B270:U270"/>
    <mergeCell ref="B271:U271"/>
    <mergeCell ref="B272:U272"/>
    <mergeCell ref="B285:U285"/>
    <mergeCell ref="B286:U286"/>
    <mergeCell ref="B287:U287"/>
    <mergeCell ref="B288:U288"/>
    <mergeCell ref="B289:U289"/>
    <mergeCell ref="B290:U290"/>
    <mergeCell ref="B279:U279"/>
    <mergeCell ref="B280:U280"/>
    <mergeCell ref="B281:U281"/>
    <mergeCell ref="B282:U282"/>
    <mergeCell ref="B283:U283"/>
    <mergeCell ref="B284:U284"/>
    <mergeCell ref="B297:U297"/>
    <mergeCell ref="B298:U298"/>
    <mergeCell ref="B299:U299"/>
    <mergeCell ref="B300:U300"/>
    <mergeCell ref="B301:U301"/>
    <mergeCell ref="B302:U302"/>
    <mergeCell ref="B291:U291"/>
    <mergeCell ref="B292:U292"/>
    <mergeCell ref="B293:U293"/>
    <mergeCell ref="B294:U294"/>
    <mergeCell ref="B295:U295"/>
    <mergeCell ref="B296:U296"/>
    <mergeCell ref="B309:U309"/>
    <mergeCell ref="B310:U310"/>
    <mergeCell ref="B311:U311"/>
    <mergeCell ref="B312:U312"/>
    <mergeCell ref="B313:U313"/>
    <mergeCell ref="B314:U314"/>
    <mergeCell ref="B303:U303"/>
    <mergeCell ref="B304:U304"/>
    <mergeCell ref="B305:U305"/>
    <mergeCell ref="B306:U306"/>
    <mergeCell ref="B307:U307"/>
    <mergeCell ref="B308:U308"/>
    <mergeCell ref="B321:U321"/>
    <mergeCell ref="B322:U322"/>
    <mergeCell ref="B323:U323"/>
    <mergeCell ref="B324:U324"/>
    <mergeCell ref="B325:U325"/>
    <mergeCell ref="B326:U326"/>
    <mergeCell ref="B315:U315"/>
    <mergeCell ref="B316:U316"/>
    <mergeCell ref="B317:U317"/>
    <mergeCell ref="B318:U318"/>
    <mergeCell ref="B319:U319"/>
    <mergeCell ref="B320:U320"/>
    <mergeCell ref="B333:U333"/>
    <mergeCell ref="B334:U334"/>
    <mergeCell ref="B335:U335"/>
    <mergeCell ref="B336:U336"/>
    <mergeCell ref="B337:U337"/>
    <mergeCell ref="B338:U338"/>
    <mergeCell ref="B327:U327"/>
    <mergeCell ref="B328:U328"/>
    <mergeCell ref="B329:U329"/>
    <mergeCell ref="B330:U330"/>
    <mergeCell ref="B331:U331"/>
    <mergeCell ref="B332:U332"/>
    <mergeCell ref="B345:U345"/>
    <mergeCell ref="B346:U346"/>
    <mergeCell ref="B347:U347"/>
    <mergeCell ref="B348:U348"/>
    <mergeCell ref="B349:U349"/>
    <mergeCell ref="B350:U350"/>
    <mergeCell ref="B339:U339"/>
    <mergeCell ref="B340:U340"/>
    <mergeCell ref="B341:U341"/>
    <mergeCell ref="B342:U342"/>
    <mergeCell ref="B343:U343"/>
    <mergeCell ref="B344:U344"/>
    <mergeCell ref="B357:U357"/>
    <mergeCell ref="B358:U358"/>
    <mergeCell ref="B359:U359"/>
    <mergeCell ref="B360:U360"/>
    <mergeCell ref="B361:U361"/>
    <mergeCell ref="B362:U362"/>
    <mergeCell ref="B351:U351"/>
    <mergeCell ref="B352:U352"/>
    <mergeCell ref="B353:U353"/>
    <mergeCell ref="B354:U354"/>
    <mergeCell ref="B355:U355"/>
    <mergeCell ref="B356:U356"/>
    <mergeCell ref="B369:U369"/>
    <mergeCell ref="B370:U370"/>
    <mergeCell ref="B371:U371"/>
    <mergeCell ref="B372:U372"/>
    <mergeCell ref="B373:U373"/>
    <mergeCell ref="B374:U374"/>
    <mergeCell ref="B363:U363"/>
    <mergeCell ref="B364:U364"/>
    <mergeCell ref="B365:U365"/>
    <mergeCell ref="B366:U366"/>
    <mergeCell ref="B367:U367"/>
    <mergeCell ref="B368:U368"/>
    <mergeCell ref="B381:U381"/>
    <mergeCell ref="B382:U382"/>
    <mergeCell ref="B383:U383"/>
    <mergeCell ref="B384:U384"/>
    <mergeCell ref="B385:U385"/>
    <mergeCell ref="B386:U386"/>
    <mergeCell ref="B375:U375"/>
    <mergeCell ref="B376:U376"/>
    <mergeCell ref="B377:U377"/>
    <mergeCell ref="B378:U378"/>
    <mergeCell ref="B379:U379"/>
    <mergeCell ref="B380:U380"/>
    <mergeCell ref="B393:U393"/>
    <mergeCell ref="B394:U394"/>
    <mergeCell ref="B395:U395"/>
    <mergeCell ref="B396:U396"/>
    <mergeCell ref="B397:U397"/>
    <mergeCell ref="B398:U398"/>
    <mergeCell ref="B387:U387"/>
    <mergeCell ref="B388:U388"/>
    <mergeCell ref="B389:U389"/>
    <mergeCell ref="B390:U390"/>
    <mergeCell ref="B391:U391"/>
    <mergeCell ref="B392:U392"/>
    <mergeCell ref="B405:U405"/>
    <mergeCell ref="B406:U406"/>
    <mergeCell ref="B407:U407"/>
    <mergeCell ref="B408:U408"/>
    <mergeCell ref="B409:U409"/>
    <mergeCell ref="B410:U410"/>
    <mergeCell ref="B399:U399"/>
    <mergeCell ref="B400:U400"/>
    <mergeCell ref="B401:U401"/>
    <mergeCell ref="B402:U402"/>
    <mergeCell ref="B403:U403"/>
    <mergeCell ref="B404:U404"/>
    <mergeCell ref="B417:U417"/>
    <mergeCell ref="B418:U418"/>
    <mergeCell ref="B419:U419"/>
    <mergeCell ref="B420:U420"/>
    <mergeCell ref="B421:U421"/>
    <mergeCell ref="B422:U422"/>
    <mergeCell ref="B411:U411"/>
    <mergeCell ref="B412:U412"/>
    <mergeCell ref="B413:U413"/>
    <mergeCell ref="B414:U414"/>
    <mergeCell ref="B415:U415"/>
    <mergeCell ref="B416:U416"/>
    <mergeCell ref="B429:U429"/>
    <mergeCell ref="B430:U430"/>
    <mergeCell ref="B431:U431"/>
    <mergeCell ref="B432:U432"/>
    <mergeCell ref="B433:U433"/>
    <mergeCell ref="B434:U434"/>
    <mergeCell ref="B423:U423"/>
    <mergeCell ref="B424:U424"/>
    <mergeCell ref="B425:U425"/>
    <mergeCell ref="B426:U426"/>
    <mergeCell ref="B427:U427"/>
    <mergeCell ref="B428:U428"/>
    <mergeCell ref="B441:U441"/>
    <mergeCell ref="B442:U442"/>
    <mergeCell ref="B443:U443"/>
    <mergeCell ref="B444:U444"/>
    <mergeCell ref="B445:U445"/>
    <mergeCell ref="B446:U446"/>
    <mergeCell ref="B435:U435"/>
    <mergeCell ref="B436:U436"/>
    <mergeCell ref="B437:U437"/>
    <mergeCell ref="B438:U438"/>
    <mergeCell ref="B439:U439"/>
    <mergeCell ref="B440:U440"/>
    <mergeCell ref="B453:U453"/>
    <mergeCell ref="B454:U454"/>
    <mergeCell ref="B455:U455"/>
    <mergeCell ref="B456:U456"/>
    <mergeCell ref="B457:U457"/>
    <mergeCell ref="B458:U458"/>
    <mergeCell ref="B447:U447"/>
    <mergeCell ref="B448:U448"/>
    <mergeCell ref="B449:U449"/>
    <mergeCell ref="B450:U450"/>
    <mergeCell ref="B451:U451"/>
    <mergeCell ref="B452:U452"/>
    <mergeCell ref="B465:U465"/>
    <mergeCell ref="B466:U466"/>
    <mergeCell ref="B467:U467"/>
    <mergeCell ref="B468:U468"/>
    <mergeCell ref="B469:U469"/>
    <mergeCell ref="B470:U470"/>
    <mergeCell ref="B459:U459"/>
    <mergeCell ref="B460:U460"/>
    <mergeCell ref="B461:U461"/>
    <mergeCell ref="B462:U462"/>
    <mergeCell ref="B463:U463"/>
    <mergeCell ref="B464:U464"/>
    <mergeCell ref="B477:U477"/>
    <mergeCell ref="B478:U478"/>
    <mergeCell ref="B479:U479"/>
    <mergeCell ref="B480:U480"/>
    <mergeCell ref="B481:U481"/>
    <mergeCell ref="B482:U482"/>
    <mergeCell ref="B471:U471"/>
    <mergeCell ref="B472:U472"/>
    <mergeCell ref="B473:U473"/>
    <mergeCell ref="B474:U474"/>
    <mergeCell ref="B475:U475"/>
    <mergeCell ref="B476:U476"/>
    <mergeCell ref="B489:U489"/>
    <mergeCell ref="B490:U490"/>
    <mergeCell ref="B491:U491"/>
    <mergeCell ref="B492:U492"/>
    <mergeCell ref="B493:U493"/>
    <mergeCell ref="B494:U494"/>
    <mergeCell ref="B483:U483"/>
    <mergeCell ref="B484:U484"/>
    <mergeCell ref="B485:U485"/>
    <mergeCell ref="B486:U486"/>
    <mergeCell ref="B487:U487"/>
    <mergeCell ref="B488:U488"/>
    <mergeCell ref="B501:U501"/>
    <mergeCell ref="B502:U502"/>
    <mergeCell ref="B503:U503"/>
    <mergeCell ref="B504:U504"/>
    <mergeCell ref="B505:U505"/>
    <mergeCell ref="B506:U506"/>
    <mergeCell ref="B495:U495"/>
    <mergeCell ref="B496:U496"/>
    <mergeCell ref="B497:U497"/>
    <mergeCell ref="B498:U498"/>
    <mergeCell ref="B499:U499"/>
    <mergeCell ref="B500:U500"/>
    <mergeCell ref="B513:U513"/>
    <mergeCell ref="B514:U514"/>
    <mergeCell ref="B515:U515"/>
    <mergeCell ref="B516:U516"/>
    <mergeCell ref="B517:U517"/>
    <mergeCell ref="B518:U518"/>
    <mergeCell ref="B507:U507"/>
    <mergeCell ref="B508:U508"/>
    <mergeCell ref="B509:U509"/>
    <mergeCell ref="B510:U510"/>
    <mergeCell ref="B511:U511"/>
    <mergeCell ref="B512:U512"/>
    <mergeCell ref="B525:U525"/>
    <mergeCell ref="B526:U526"/>
    <mergeCell ref="B527:U527"/>
    <mergeCell ref="B528:U528"/>
    <mergeCell ref="B529:U529"/>
    <mergeCell ref="B530:U530"/>
    <mergeCell ref="B519:U519"/>
    <mergeCell ref="B520:U520"/>
    <mergeCell ref="B521:U521"/>
    <mergeCell ref="B522:U522"/>
    <mergeCell ref="B523:U523"/>
    <mergeCell ref="B524:U524"/>
    <mergeCell ref="B537:U537"/>
    <mergeCell ref="B538:U538"/>
    <mergeCell ref="B539:U539"/>
    <mergeCell ref="B540:U540"/>
    <mergeCell ref="B541:U541"/>
    <mergeCell ref="B542:U542"/>
    <mergeCell ref="B531:U531"/>
    <mergeCell ref="B532:U532"/>
    <mergeCell ref="B533:U533"/>
    <mergeCell ref="B534:U534"/>
    <mergeCell ref="B535:U535"/>
    <mergeCell ref="B536:U536"/>
    <mergeCell ref="B549:U549"/>
    <mergeCell ref="B550:U550"/>
    <mergeCell ref="B551:U551"/>
    <mergeCell ref="B552:U552"/>
    <mergeCell ref="B553:U553"/>
    <mergeCell ref="B554:U554"/>
    <mergeCell ref="B543:U543"/>
    <mergeCell ref="B544:U544"/>
    <mergeCell ref="B545:U545"/>
    <mergeCell ref="B546:U546"/>
    <mergeCell ref="B547:U547"/>
    <mergeCell ref="B548:U548"/>
    <mergeCell ref="B561:U561"/>
    <mergeCell ref="B562:U562"/>
    <mergeCell ref="B563:U563"/>
    <mergeCell ref="B564:U564"/>
    <mergeCell ref="B565:U565"/>
    <mergeCell ref="B566:U566"/>
    <mergeCell ref="B555:U555"/>
    <mergeCell ref="B556:U556"/>
    <mergeCell ref="B557:U557"/>
    <mergeCell ref="B558:U558"/>
    <mergeCell ref="B559:U559"/>
    <mergeCell ref="B560:U560"/>
    <mergeCell ref="B573:U573"/>
    <mergeCell ref="B574:U574"/>
    <mergeCell ref="B575:U575"/>
    <mergeCell ref="B576:U576"/>
    <mergeCell ref="B577:U577"/>
    <mergeCell ref="B578:U578"/>
    <mergeCell ref="B567:U567"/>
    <mergeCell ref="B568:U568"/>
    <mergeCell ref="B569:U569"/>
    <mergeCell ref="B570:U570"/>
    <mergeCell ref="B571:U571"/>
    <mergeCell ref="B572:U572"/>
    <mergeCell ref="B585:U585"/>
    <mergeCell ref="B586:U586"/>
    <mergeCell ref="B587:U587"/>
    <mergeCell ref="B588:U588"/>
    <mergeCell ref="B589:U589"/>
    <mergeCell ref="B590:U590"/>
    <mergeCell ref="B579:U579"/>
    <mergeCell ref="B580:U580"/>
    <mergeCell ref="B581:U581"/>
    <mergeCell ref="B582:U582"/>
    <mergeCell ref="B583:U583"/>
    <mergeCell ref="B584:U584"/>
    <mergeCell ref="B597:U597"/>
    <mergeCell ref="B598:U598"/>
    <mergeCell ref="B599:U599"/>
    <mergeCell ref="B600:U600"/>
    <mergeCell ref="B601:U601"/>
    <mergeCell ref="B602:U602"/>
    <mergeCell ref="B591:U591"/>
    <mergeCell ref="B592:U592"/>
    <mergeCell ref="B593:U593"/>
    <mergeCell ref="B594:U594"/>
    <mergeCell ref="B595:U595"/>
    <mergeCell ref="B596:U596"/>
    <mergeCell ref="B609:U609"/>
    <mergeCell ref="B610:U610"/>
    <mergeCell ref="B611:U611"/>
    <mergeCell ref="B612:U612"/>
    <mergeCell ref="B613:U613"/>
    <mergeCell ref="B614:U614"/>
    <mergeCell ref="B603:U603"/>
    <mergeCell ref="B604:U604"/>
    <mergeCell ref="B605:U605"/>
    <mergeCell ref="B606:U606"/>
    <mergeCell ref="B607:U607"/>
    <mergeCell ref="B608:U608"/>
    <mergeCell ref="B621:U621"/>
    <mergeCell ref="B622:U622"/>
    <mergeCell ref="B623:U623"/>
    <mergeCell ref="B624:U624"/>
    <mergeCell ref="B625:U625"/>
    <mergeCell ref="B626:U626"/>
    <mergeCell ref="B615:U615"/>
    <mergeCell ref="B616:U616"/>
    <mergeCell ref="B617:U617"/>
    <mergeCell ref="B618:U618"/>
    <mergeCell ref="B619:U619"/>
    <mergeCell ref="B620:U620"/>
    <mergeCell ref="B633:U633"/>
    <mergeCell ref="B634:U634"/>
    <mergeCell ref="B635:U635"/>
    <mergeCell ref="B636:U636"/>
    <mergeCell ref="B637:U637"/>
    <mergeCell ref="B638:U638"/>
    <mergeCell ref="B627:U627"/>
    <mergeCell ref="B628:U628"/>
    <mergeCell ref="B629:U629"/>
    <mergeCell ref="B630:U630"/>
    <mergeCell ref="B631:U631"/>
    <mergeCell ref="B632:U632"/>
    <mergeCell ref="B645:U645"/>
    <mergeCell ref="B646:U646"/>
    <mergeCell ref="B647:U647"/>
    <mergeCell ref="B648:U648"/>
    <mergeCell ref="B649:U649"/>
    <mergeCell ref="B650:U650"/>
    <mergeCell ref="B639:U639"/>
    <mergeCell ref="B640:U640"/>
    <mergeCell ref="B641:U641"/>
    <mergeCell ref="B642:U642"/>
    <mergeCell ref="B643:U643"/>
    <mergeCell ref="B644:U644"/>
    <mergeCell ref="B657:U657"/>
    <mergeCell ref="B658:U658"/>
    <mergeCell ref="B659:U659"/>
    <mergeCell ref="B660:U660"/>
    <mergeCell ref="B661:U661"/>
    <mergeCell ref="B662:U662"/>
    <mergeCell ref="B651:U651"/>
    <mergeCell ref="B652:U652"/>
    <mergeCell ref="B653:U653"/>
    <mergeCell ref="B654:U654"/>
    <mergeCell ref="B655:U655"/>
    <mergeCell ref="B656:U656"/>
    <mergeCell ref="B669:U669"/>
    <mergeCell ref="B670:U670"/>
    <mergeCell ref="B671:U671"/>
    <mergeCell ref="B672:U672"/>
    <mergeCell ref="B673:U673"/>
    <mergeCell ref="B674:U674"/>
    <mergeCell ref="B663:U663"/>
    <mergeCell ref="B664:U664"/>
    <mergeCell ref="B665:U665"/>
    <mergeCell ref="B666:U666"/>
    <mergeCell ref="B667:U667"/>
    <mergeCell ref="B668:U668"/>
    <mergeCell ref="B681:U681"/>
    <mergeCell ref="B682:U682"/>
    <mergeCell ref="B683:U683"/>
    <mergeCell ref="B684:U684"/>
    <mergeCell ref="B685:U685"/>
    <mergeCell ref="B686:U686"/>
    <mergeCell ref="B675:U675"/>
    <mergeCell ref="B676:U676"/>
    <mergeCell ref="B677:U677"/>
    <mergeCell ref="B678:U678"/>
    <mergeCell ref="B679:U679"/>
    <mergeCell ref="B680:U680"/>
    <mergeCell ref="B693:U693"/>
    <mergeCell ref="B694:U694"/>
    <mergeCell ref="B695:U695"/>
    <mergeCell ref="B696:U696"/>
    <mergeCell ref="B697:U697"/>
    <mergeCell ref="B698:U698"/>
    <mergeCell ref="B687:U687"/>
    <mergeCell ref="B688:U688"/>
    <mergeCell ref="B689:U689"/>
    <mergeCell ref="B690:U690"/>
    <mergeCell ref="B691:U691"/>
    <mergeCell ref="B692:U692"/>
    <mergeCell ref="B717:U717"/>
    <mergeCell ref="B718:U718"/>
    <mergeCell ref="B719:U719"/>
    <mergeCell ref="B720:U720"/>
    <mergeCell ref="B721:U721"/>
    <mergeCell ref="B3:U3"/>
    <mergeCell ref="B711:U711"/>
    <mergeCell ref="B712:U712"/>
    <mergeCell ref="B713:U713"/>
    <mergeCell ref="B714:U714"/>
    <mergeCell ref="B715:U715"/>
    <mergeCell ref="B716:U716"/>
    <mergeCell ref="B705:U705"/>
    <mergeCell ref="B706:U706"/>
    <mergeCell ref="B707:U707"/>
    <mergeCell ref="B708:U708"/>
    <mergeCell ref="B709:U709"/>
    <mergeCell ref="B710:U710"/>
    <mergeCell ref="B699:U699"/>
    <mergeCell ref="B700:U700"/>
    <mergeCell ref="B701:U701"/>
    <mergeCell ref="B702:U702"/>
    <mergeCell ref="B703:U703"/>
    <mergeCell ref="B704:U704"/>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006F51"/>
  </sheetPr>
  <dimension ref="A1:AA103"/>
  <sheetViews>
    <sheetView topLeftCell="M28" zoomScale="113" zoomScaleNormal="120" workbookViewId="0">
      <selection activeCell="T41" sqref="T41"/>
    </sheetView>
  </sheetViews>
  <sheetFormatPr defaultColWidth="9" defaultRowHeight="12"/>
  <cols>
    <col min="18" max="18" width="34.1640625" customWidth="1"/>
    <col min="19" max="19" width="46.33203125" customWidth="1"/>
    <col min="20" max="20" width="83.83203125" customWidth="1"/>
  </cols>
  <sheetData>
    <row r="1" spans="1:27" ht="12.75" thickBot="1">
      <c r="A1" s="905" t="s">
        <v>491</v>
      </c>
      <c r="B1" s="905"/>
      <c r="C1" s="905"/>
      <c r="D1" s="905"/>
      <c r="K1" s="130" t="s">
        <v>482</v>
      </c>
      <c r="L1" s="131"/>
      <c r="M1" s="131"/>
      <c r="N1" s="132"/>
      <c r="R1" s="163" t="s">
        <v>519</v>
      </c>
      <c r="S1" s="164" t="s">
        <v>556</v>
      </c>
      <c r="T1" s="165" t="s">
        <v>557</v>
      </c>
      <c r="U1" s="153"/>
      <c r="V1" s="153"/>
      <c r="W1" s="153"/>
      <c r="X1" s="153"/>
      <c r="Y1" s="153"/>
      <c r="Z1" s="153"/>
      <c r="AA1" s="152"/>
    </row>
    <row r="2" spans="1:27">
      <c r="A2" s="904" t="s">
        <v>469</v>
      </c>
      <c r="B2" s="904"/>
      <c r="C2" s="904"/>
      <c r="D2" t="s">
        <v>494</v>
      </c>
      <c r="K2" s="118" t="s">
        <v>483</v>
      </c>
      <c r="L2" s="100"/>
      <c r="M2" s="100"/>
      <c r="N2" s="117"/>
      <c r="R2" s="160" t="s">
        <v>90</v>
      </c>
      <c r="S2" s="161" t="s">
        <v>93</v>
      </c>
      <c r="T2" s="162" t="s">
        <v>607</v>
      </c>
      <c r="U2" s="173" t="s">
        <v>608</v>
      </c>
      <c r="V2" s="58"/>
      <c r="W2" s="58"/>
      <c r="X2" s="58"/>
      <c r="Y2" s="58"/>
      <c r="Z2" s="58"/>
    </row>
    <row r="3" spans="1:27">
      <c r="A3" s="904" t="s">
        <v>492</v>
      </c>
      <c r="B3" s="904"/>
      <c r="C3" s="904"/>
      <c r="D3" s="167">
        <f>'Summary Report'!$G$42</f>
        <v>0</v>
      </c>
      <c r="E3" s="90" t="s">
        <v>496</v>
      </c>
      <c r="K3" s="118"/>
      <c r="L3" s="100"/>
      <c r="M3" s="100"/>
      <c r="N3" s="117"/>
      <c r="O3" t="s">
        <v>540</v>
      </c>
      <c r="R3" s="155" t="s">
        <v>90</v>
      </c>
      <c r="S3" s="154" t="s">
        <v>94</v>
      </c>
      <c r="T3" s="156" t="s">
        <v>601</v>
      </c>
      <c r="U3" s="173" t="s">
        <v>588</v>
      </c>
      <c r="V3" s="58"/>
      <c r="W3" s="58"/>
      <c r="X3" s="58" t="s">
        <v>96</v>
      </c>
      <c r="Y3" s="58"/>
      <c r="Z3" s="58"/>
    </row>
    <row r="4" spans="1:27">
      <c r="A4" s="904" t="s">
        <v>493</v>
      </c>
      <c r="B4" s="904"/>
      <c r="C4" s="904"/>
      <c r="D4" s="91">
        <f>D5-D3</f>
        <v>0</v>
      </c>
      <c r="K4" s="118" t="s">
        <v>413</v>
      </c>
      <c r="L4" s="100"/>
      <c r="M4" s="100"/>
      <c r="N4" s="117"/>
      <c r="R4" s="155" t="s">
        <v>90</v>
      </c>
      <c r="S4" s="154" t="s">
        <v>95</v>
      </c>
      <c r="T4" s="156" t="s">
        <v>602</v>
      </c>
      <c r="U4" s="173" t="s">
        <v>588</v>
      </c>
      <c r="V4" s="58"/>
      <c r="W4" s="58"/>
      <c r="X4" s="58" t="s">
        <v>95</v>
      </c>
      <c r="Y4" s="58"/>
      <c r="Z4" s="58"/>
    </row>
    <row r="5" spans="1:27">
      <c r="A5" s="904" t="s">
        <v>495</v>
      </c>
      <c r="B5" s="904"/>
      <c r="C5" s="904"/>
      <c r="D5" s="167">
        <f>'Summary Report'!$G$38</f>
        <v>0</v>
      </c>
      <c r="K5" s="118" t="s">
        <v>536</v>
      </c>
      <c r="L5" s="100"/>
      <c r="M5" s="100"/>
      <c r="N5" s="117"/>
      <c r="R5" s="155" t="s">
        <v>90</v>
      </c>
      <c r="S5" s="154" t="s">
        <v>96</v>
      </c>
      <c r="T5" s="156" t="s">
        <v>600</v>
      </c>
      <c r="U5" s="173" t="s">
        <v>588</v>
      </c>
      <c r="V5" s="58"/>
      <c r="W5" s="58"/>
      <c r="X5" s="58" t="s">
        <v>98</v>
      </c>
      <c r="Y5" s="58"/>
      <c r="Z5" s="58"/>
    </row>
    <row r="6" spans="1:27">
      <c r="K6" s="118" t="s">
        <v>537</v>
      </c>
      <c r="L6" s="100"/>
      <c r="M6" s="100"/>
      <c r="N6" s="117"/>
      <c r="R6" s="155" t="s">
        <v>90</v>
      </c>
      <c r="S6" s="154" t="s">
        <v>97</v>
      </c>
      <c r="T6" s="156" t="s">
        <v>609</v>
      </c>
      <c r="U6" s="173" t="s">
        <v>610</v>
      </c>
      <c r="V6" s="58"/>
      <c r="W6" s="58"/>
      <c r="X6" s="58" t="s">
        <v>101</v>
      </c>
      <c r="Y6" s="58"/>
      <c r="Z6" s="58"/>
    </row>
    <row r="7" spans="1:27">
      <c r="K7" s="118"/>
      <c r="L7" s="100"/>
      <c r="M7" s="100"/>
      <c r="N7" s="117"/>
      <c r="R7" s="155" t="s">
        <v>90</v>
      </c>
      <c r="S7" s="154" t="s">
        <v>98</v>
      </c>
      <c r="T7" s="156" t="s">
        <v>599</v>
      </c>
      <c r="U7" s="173" t="s">
        <v>588</v>
      </c>
      <c r="V7" s="58"/>
      <c r="W7" s="58"/>
      <c r="X7" s="58" t="s">
        <v>102</v>
      </c>
      <c r="Y7" s="58"/>
      <c r="Z7" s="58"/>
    </row>
    <row r="8" spans="1:27">
      <c r="K8" s="118" t="s">
        <v>538</v>
      </c>
      <c r="L8" s="100"/>
      <c r="M8" s="100"/>
      <c r="N8" s="117"/>
      <c r="R8" s="155" t="s">
        <v>90</v>
      </c>
      <c r="S8" s="154" t="s">
        <v>100</v>
      </c>
      <c r="T8" s="156" t="s">
        <v>611</v>
      </c>
      <c r="U8" s="173" t="s">
        <v>610</v>
      </c>
      <c r="V8" s="58"/>
      <c r="W8" s="58"/>
      <c r="X8" s="58" t="s">
        <v>103</v>
      </c>
      <c r="Y8" s="58"/>
      <c r="Z8" s="58"/>
    </row>
    <row r="9" spans="1:27" ht="12.75" thickBot="1">
      <c r="K9" s="133" t="s">
        <v>539</v>
      </c>
      <c r="L9" s="134"/>
      <c r="M9" s="134"/>
      <c r="N9" s="135"/>
      <c r="R9" s="155" t="s">
        <v>90</v>
      </c>
      <c r="S9" s="154" t="s">
        <v>101</v>
      </c>
      <c r="T9" s="156" t="s">
        <v>604</v>
      </c>
      <c r="U9" s="173" t="s">
        <v>588</v>
      </c>
      <c r="V9" s="58"/>
      <c r="W9" s="58"/>
      <c r="X9" s="58" t="s">
        <v>104</v>
      </c>
      <c r="Y9" s="58"/>
      <c r="Z9" s="58"/>
    </row>
    <row r="10" spans="1:27">
      <c r="R10" s="155" t="s">
        <v>90</v>
      </c>
      <c r="S10" s="154" t="s">
        <v>102</v>
      </c>
      <c r="T10" s="156" t="s">
        <v>604</v>
      </c>
      <c r="U10" s="173" t="s">
        <v>588</v>
      </c>
      <c r="V10" s="58"/>
      <c r="W10" s="58"/>
      <c r="X10" s="58" t="s">
        <v>106</v>
      </c>
      <c r="Y10" s="58"/>
      <c r="Z10" s="58"/>
    </row>
    <row r="11" spans="1:27">
      <c r="R11" s="155" t="s">
        <v>90</v>
      </c>
      <c r="S11" s="154" t="s">
        <v>103</v>
      </c>
      <c r="T11" s="156" t="s">
        <v>605</v>
      </c>
      <c r="U11" s="173" t="s">
        <v>588</v>
      </c>
      <c r="V11" s="58"/>
      <c r="W11" s="58"/>
      <c r="X11" s="58" t="s">
        <v>107</v>
      </c>
      <c r="Y11" s="58"/>
      <c r="Z11" s="58"/>
      <c r="AA11" s="58"/>
    </row>
    <row r="12" spans="1:27">
      <c r="R12" s="155" t="s">
        <v>90</v>
      </c>
      <c r="S12" s="154" t="s">
        <v>104</v>
      </c>
      <c r="T12" s="156" t="s">
        <v>605</v>
      </c>
      <c r="U12" s="173" t="s">
        <v>588</v>
      </c>
      <c r="V12" s="58"/>
      <c r="W12" s="58"/>
      <c r="X12" s="58" t="s">
        <v>105</v>
      </c>
      <c r="Y12" s="58"/>
      <c r="Z12" s="58"/>
      <c r="AA12" s="58"/>
    </row>
    <row r="13" spans="1:27">
      <c r="L13" s="170"/>
      <c r="M13" s="170"/>
      <c r="N13" s="171"/>
      <c r="R13" s="155" t="s">
        <v>90</v>
      </c>
      <c r="S13" s="154" t="s">
        <v>105</v>
      </c>
      <c r="T13" s="156" t="s">
        <v>598</v>
      </c>
      <c r="U13" s="173" t="s">
        <v>588</v>
      </c>
      <c r="V13" s="58"/>
      <c r="W13" s="58"/>
      <c r="X13" s="58" t="s">
        <v>109</v>
      </c>
      <c r="Y13" s="58"/>
      <c r="Z13" s="58"/>
      <c r="AA13" s="58"/>
    </row>
    <row r="14" spans="1:27">
      <c r="L14" s="170"/>
      <c r="M14" s="170"/>
      <c r="N14" s="170"/>
      <c r="R14" s="155" t="s">
        <v>90</v>
      </c>
      <c r="S14" s="154" t="s">
        <v>106</v>
      </c>
      <c r="T14" s="156" t="s">
        <v>598</v>
      </c>
      <c r="U14" s="173" t="s">
        <v>588</v>
      </c>
      <c r="V14" s="58"/>
      <c r="W14" s="58"/>
      <c r="X14" s="58" t="s">
        <v>110</v>
      </c>
      <c r="Y14" s="58"/>
      <c r="Z14" s="58"/>
    </row>
    <row r="15" spans="1:27">
      <c r="L15" s="170"/>
      <c r="M15" s="170"/>
      <c r="N15" s="170"/>
      <c r="R15" s="155" t="s">
        <v>90</v>
      </c>
      <c r="S15" s="154" t="s">
        <v>107</v>
      </c>
      <c r="T15" s="156" t="s">
        <v>598</v>
      </c>
      <c r="U15" s="173" t="s">
        <v>588</v>
      </c>
      <c r="V15" s="58"/>
      <c r="W15" s="58"/>
      <c r="X15" s="58" t="s">
        <v>111</v>
      </c>
      <c r="Y15" s="58"/>
      <c r="Z15" s="58"/>
    </row>
    <row r="16" spans="1:27">
      <c r="L16" s="170"/>
      <c r="M16" s="170"/>
      <c r="N16" s="170"/>
      <c r="R16" s="155" t="s">
        <v>90</v>
      </c>
      <c r="S16" s="154" t="s">
        <v>108</v>
      </c>
      <c r="T16" s="156" t="s">
        <v>612</v>
      </c>
      <c r="U16" s="173" t="s">
        <v>588</v>
      </c>
      <c r="V16" s="58"/>
      <c r="W16" s="58"/>
      <c r="X16" s="58" t="s">
        <v>114</v>
      </c>
      <c r="Y16" s="58"/>
      <c r="Z16" s="58"/>
    </row>
    <row r="17" spans="1:26">
      <c r="K17" t="s">
        <v>500</v>
      </c>
      <c r="L17" s="170" t="s">
        <v>566</v>
      </c>
      <c r="M17" s="170" t="s">
        <v>582</v>
      </c>
      <c r="N17" s="170" t="s">
        <v>567</v>
      </c>
      <c r="O17" s="170" t="s">
        <v>583</v>
      </c>
      <c r="P17" s="170" t="s">
        <v>584</v>
      </c>
      <c r="R17" s="155" t="s">
        <v>90</v>
      </c>
      <c r="S17" s="154" t="s">
        <v>109</v>
      </c>
      <c r="T17" s="156" t="s">
        <v>595</v>
      </c>
      <c r="U17" s="173" t="s">
        <v>588</v>
      </c>
      <c r="V17" s="58"/>
      <c r="W17" s="58"/>
      <c r="X17" s="58" t="s">
        <v>116</v>
      </c>
      <c r="Y17" s="58"/>
      <c r="Z17" s="58"/>
    </row>
    <row r="18" spans="1:26">
      <c r="K18">
        <v>1</v>
      </c>
      <c r="L18" s="170">
        <f>$D$29</f>
        <v>0</v>
      </c>
      <c r="M18" s="170">
        <f>$D$5</f>
        <v>0</v>
      </c>
      <c r="N18" s="170">
        <f>M18-L18</f>
        <v>0</v>
      </c>
      <c r="O18" s="91">
        <v>0</v>
      </c>
      <c r="P18" s="167">
        <f>'Summary Report'!$G$46</f>
        <v>0</v>
      </c>
      <c r="R18" s="155" t="s">
        <v>90</v>
      </c>
      <c r="S18" s="154" t="s">
        <v>110</v>
      </c>
      <c r="T18" s="156" t="s">
        <v>592</v>
      </c>
      <c r="U18" s="173" t="s">
        <v>588</v>
      </c>
      <c r="V18" s="58"/>
      <c r="W18" s="58"/>
      <c r="X18" s="58" t="s">
        <v>117</v>
      </c>
      <c r="Y18" s="58"/>
      <c r="Z18" s="58"/>
    </row>
    <row r="19" spans="1:26">
      <c r="K19">
        <v>2</v>
      </c>
      <c r="L19" s="172">
        <f t="shared" ref="L19:L27" si="0">$D$29</f>
        <v>0</v>
      </c>
      <c r="M19" s="170">
        <f t="shared" ref="M19:M27" si="1">$D$5</f>
        <v>0</v>
      </c>
      <c r="N19" s="170">
        <f>M19+N18</f>
        <v>0</v>
      </c>
      <c r="O19" s="91">
        <v>0</v>
      </c>
      <c r="P19" s="167"/>
      <c r="R19" s="155" t="s">
        <v>90</v>
      </c>
      <c r="S19" s="154" t="s">
        <v>111</v>
      </c>
      <c r="T19" s="156" t="s">
        <v>593</v>
      </c>
      <c r="U19" s="173" t="s">
        <v>588</v>
      </c>
      <c r="V19" s="58"/>
      <c r="W19" s="58"/>
      <c r="X19" s="58" t="s">
        <v>118</v>
      </c>
      <c r="Y19" s="58"/>
      <c r="Z19" s="58"/>
    </row>
    <row r="20" spans="1:26">
      <c r="K20">
        <v>3</v>
      </c>
      <c r="L20" s="172">
        <f t="shared" si="0"/>
        <v>0</v>
      </c>
      <c r="M20" s="170">
        <f t="shared" si="1"/>
        <v>0</v>
      </c>
      <c r="N20" s="170">
        <f t="shared" ref="N20:N27" si="2">M20+N19</f>
        <v>0</v>
      </c>
      <c r="O20" s="91">
        <v>0</v>
      </c>
      <c r="P20" s="167"/>
      <c r="R20" s="155" t="s">
        <v>90</v>
      </c>
      <c r="S20" s="154" t="s">
        <v>112</v>
      </c>
      <c r="T20" s="156" t="s">
        <v>594</v>
      </c>
      <c r="U20" s="173" t="s">
        <v>588</v>
      </c>
      <c r="V20" s="58"/>
      <c r="W20" s="58"/>
      <c r="X20" s="58" t="s">
        <v>119</v>
      </c>
      <c r="Y20" s="58"/>
      <c r="Z20" s="58"/>
    </row>
    <row r="21" spans="1:26">
      <c r="K21">
        <v>4</v>
      </c>
      <c r="L21" s="172">
        <f t="shared" si="0"/>
        <v>0</v>
      </c>
      <c r="M21" s="170">
        <f t="shared" si="1"/>
        <v>0</v>
      </c>
      <c r="N21" s="170">
        <f t="shared" si="2"/>
        <v>0</v>
      </c>
      <c r="O21" s="91">
        <v>0</v>
      </c>
      <c r="P21" s="167"/>
      <c r="R21" s="155" t="s">
        <v>90</v>
      </c>
      <c r="S21" s="154" t="s">
        <v>113</v>
      </c>
      <c r="T21" s="156" t="s">
        <v>29</v>
      </c>
      <c r="U21" s="58"/>
      <c r="V21" s="58"/>
      <c r="W21" s="58"/>
      <c r="X21" s="58" t="s">
        <v>124</v>
      </c>
      <c r="Y21" s="58"/>
      <c r="Z21" s="58"/>
    </row>
    <row r="22" spans="1:26">
      <c r="K22">
        <v>5</v>
      </c>
      <c r="L22" s="172">
        <f t="shared" si="0"/>
        <v>0</v>
      </c>
      <c r="M22" s="170">
        <f t="shared" si="1"/>
        <v>0</v>
      </c>
      <c r="N22" s="170">
        <f t="shared" si="2"/>
        <v>0</v>
      </c>
      <c r="O22" s="91">
        <v>0</v>
      </c>
      <c r="P22" s="167"/>
      <c r="R22" s="155" t="s">
        <v>90</v>
      </c>
      <c r="S22" s="154" t="s">
        <v>114</v>
      </c>
      <c r="T22" s="156" t="s">
        <v>591</v>
      </c>
      <c r="U22" s="173" t="s">
        <v>588</v>
      </c>
      <c r="V22" s="58"/>
      <c r="W22" s="58"/>
      <c r="X22" s="58" t="s">
        <v>121</v>
      </c>
      <c r="Y22" s="58"/>
      <c r="Z22" s="58"/>
    </row>
    <row r="23" spans="1:26">
      <c r="K23">
        <v>6</v>
      </c>
      <c r="L23" s="172">
        <f t="shared" si="0"/>
        <v>0</v>
      </c>
      <c r="M23" s="170">
        <f t="shared" si="1"/>
        <v>0</v>
      </c>
      <c r="N23" s="170">
        <f t="shared" si="2"/>
        <v>0</v>
      </c>
      <c r="O23" s="91">
        <v>0</v>
      </c>
      <c r="P23" s="167"/>
      <c r="R23" s="155" t="s">
        <v>90</v>
      </c>
      <c r="S23" s="154" t="s">
        <v>115</v>
      </c>
      <c r="T23" s="156" t="s">
        <v>591</v>
      </c>
      <c r="U23" s="173" t="s">
        <v>588</v>
      </c>
      <c r="V23" s="58"/>
      <c r="W23" s="58"/>
      <c r="X23" s="58" t="s">
        <v>123</v>
      </c>
      <c r="Y23" s="58"/>
      <c r="Z23" s="58"/>
    </row>
    <row r="24" spans="1:26">
      <c r="K24">
        <v>7</v>
      </c>
      <c r="L24" s="172">
        <f t="shared" si="0"/>
        <v>0</v>
      </c>
      <c r="M24" s="170">
        <f t="shared" si="1"/>
        <v>0</v>
      </c>
      <c r="N24" s="170">
        <f t="shared" si="2"/>
        <v>0</v>
      </c>
      <c r="O24" s="91">
        <v>0</v>
      </c>
      <c r="P24" s="167"/>
      <c r="R24" s="155" t="s">
        <v>90</v>
      </c>
      <c r="S24" s="154" t="s">
        <v>116</v>
      </c>
      <c r="T24" s="156" t="s">
        <v>597</v>
      </c>
      <c r="U24" s="173" t="s">
        <v>588</v>
      </c>
      <c r="V24" s="58"/>
      <c r="W24" s="58"/>
      <c r="X24" s="58" t="s">
        <v>126</v>
      </c>
      <c r="Y24" s="58"/>
      <c r="Z24" s="58"/>
    </row>
    <row r="25" spans="1:26">
      <c r="K25">
        <v>8</v>
      </c>
      <c r="L25" s="172">
        <f t="shared" si="0"/>
        <v>0</v>
      </c>
      <c r="M25" s="170">
        <f t="shared" si="1"/>
        <v>0</v>
      </c>
      <c r="N25" s="170">
        <f t="shared" si="2"/>
        <v>0</v>
      </c>
      <c r="O25" s="91">
        <v>0</v>
      </c>
      <c r="P25" s="167"/>
      <c r="R25" s="155" t="s">
        <v>90</v>
      </c>
      <c r="S25" s="154" t="s">
        <v>117</v>
      </c>
      <c r="T25" s="156" t="s">
        <v>603</v>
      </c>
      <c r="U25" s="173" t="s">
        <v>588</v>
      </c>
      <c r="V25" s="58"/>
      <c r="W25" s="58"/>
      <c r="X25" s="58" t="s">
        <v>129</v>
      </c>
      <c r="Y25" s="58"/>
      <c r="Z25" s="58"/>
    </row>
    <row r="26" spans="1:26">
      <c r="A26" s="905" t="s">
        <v>497</v>
      </c>
      <c r="B26" s="905"/>
      <c r="C26" s="905"/>
      <c r="D26" s="905"/>
      <c r="F26" s="905" t="s">
        <v>497</v>
      </c>
      <c r="G26" s="905"/>
      <c r="H26" s="905"/>
      <c r="I26" s="905"/>
      <c r="K26">
        <v>9</v>
      </c>
      <c r="L26" s="172">
        <f t="shared" si="0"/>
        <v>0</v>
      </c>
      <c r="M26" s="170">
        <f t="shared" si="1"/>
        <v>0</v>
      </c>
      <c r="N26" s="170">
        <f t="shared" si="2"/>
        <v>0</v>
      </c>
      <c r="O26" s="91">
        <v>0</v>
      </c>
      <c r="P26" s="167"/>
      <c r="R26" s="155" t="s">
        <v>90</v>
      </c>
      <c r="S26" s="154" t="s">
        <v>118</v>
      </c>
      <c r="T26" s="156" t="s">
        <v>29</v>
      </c>
      <c r="U26" s="58"/>
      <c r="V26" s="58"/>
      <c r="W26" s="58"/>
      <c r="X26" s="58" t="s">
        <v>130</v>
      </c>
      <c r="Y26" s="58"/>
      <c r="Z26" s="58"/>
    </row>
    <row r="27" spans="1:26">
      <c r="A27" s="904" t="s">
        <v>498</v>
      </c>
      <c r="B27" s="904"/>
      <c r="C27" s="904"/>
      <c r="D27" s="167">
        <f>'Summary Report'!$G$40</f>
        <v>0</v>
      </c>
      <c r="F27" t="s">
        <v>500</v>
      </c>
      <c r="G27" t="s">
        <v>501</v>
      </c>
      <c r="K27">
        <v>10</v>
      </c>
      <c r="L27" s="172">
        <f t="shared" si="0"/>
        <v>0</v>
      </c>
      <c r="M27" s="170">
        <f t="shared" si="1"/>
        <v>0</v>
      </c>
      <c r="N27" s="170">
        <f t="shared" si="2"/>
        <v>0</v>
      </c>
      <c r="O27" s="91">
        <v>0</v>
      </c>
      <c r="P27" s="167"/>
      <c r="R27" s="155" t="s">
        <v>90</v>
      </c>
      <c r="S27" s="154" t="s">
        <v>119</v>
      </c>
      <c r="T27" s="156" t="s">
        <v>596</v>
      </c>
      <c r="U27" s="173" t="s">
        <v>588</v>
      </c>
      <c r="V27" s="58"/>
      <c r="W27" s="58"/>
      <c r="X27" s="58"/>
      <c r="Y27" s="58"/>
      <c r="Z27" s="58"/>
    </row>
    <row r="28" spans="1:26">
      <c r="A28" s="904" t="s">
        <v>499</v>
      </c>
      <c r="B28" s="904"/>
      <c r="C28" s="904"/>
      <c r="D28" s="167">
        <f>'Summary Report'!$G$42</f>
        <v>0</v>
      </c>
      <c r="F28">
        <v>1</v>
      </c>
      <c r="G28">
        <f>D3-D29</f>
        <v>0</v>
      </c>
      <c r="R28" s="155" t="s">
        <v>90</v>
      </c>
      <c r="S28" s="154" t="s">
        <v>120</v>
      </c>
      <c r="T28" s="156" t="s">
        <v>29</v>
      </c>
      <c r="U28" s="58"/>
      <c r="V28" s="58"/>
      <c r="W28" s="58"/>
      <c r="X28" s="58"/>
      <c r="Y28" s="58"/>
      <c r="Z28" s="58"/>
    </row>
    <row r="29" spans="1:26">
      <c r="A29" s="904" t="s">
        <v>650</v>
      </c>
      <c r="B29" s="904"/>
      <c r="C29" s="904"/>
      <c r="D29" s="91">
        <f>D27-D28</f>
        <v>0</v>
      </c>
      <c r="F29">
        <v>5</v>
      </c>
      <c r="G29">
        <f>G28+D3*4</f>
        <v>0</v>
      </c>
      <c r="R29" s="155" t="s">
        <v>90</v>
      </c>
      <c r="S29" s="154" t="s">
        <v>121</v>
      </c>
      <c r="T29" s="156" t="s">
        <v>590</v>
      </c>
      <c r="U29" s="173" t="s">
        <v>588</v>
      </c>
      <c r="V29" s="58"/>
      <c r="W29" s="58"/>
      <c r="X29" s="58"/>
      <c r="Y29" s="58"/>
      <c r="Z29" s="58"/>
    </row>
    <row r="30" spans="1:26">
      <c r="A30" s="904" t="s">
        <v>502</v>
      </c>
      <c r="B30" s="904"/>
      <c r="C30" s="904"/>
      <c r="D30" s="92" t="e">
        <f>D3/D29</f>
        <v>#DIV/0!</v>
      </c>
      <c r="F30">
        <v>10</v>
      </c>
      <c r="G30">
        <f>G29+D3*5</f>
        <v>0</v>
      </c>
      <c r="R30" s="155" t="s">
        <v>90</v>
      </c>
      <c r="S30" s="154" t="s">
        <v>122</v>
      </c>
      <c r="T30" s="156" t="s">
        <v>590</v>
      </c>
      <c r="U30" s="173" t="s">
        <v>588</v>
      </c>
      <c r="V30" s="58"/>
      <c r="W30" s="58"/>
      <c r="X30" s="58"/>
      <c r="Y30" s="58"/>
      <c r="Z30" s="58"/>
    </row>
    <row r="31" spans="1:26">
      <c r="F31">
        <v>15</v>
      </c>
      <c r="G31">
        <f>G30+D3*5</f>
        <v>0</v>
      </c>
      <c r="R31" s="155" t="s">
        <v>90</v>
      </c>
      <c r="S31" s="154" t="s">
        <v>123</v>
      </c>
      <c r="T31" s="156" t="s">
        <v>590</v>
      </c>
      <c r="U31" s="173" t="s">
        <v>588</v>
      </c>
      <c r="V31" s="58"/>
      <c r="W31" s="58"/>
      <c r="X31" s="58"/>
      <c r="Y31" s="58"/>
      <c r="Z31" s="58"/>
    </row>
    <row r="32" spans="1:26">
      <c r="R32" s="155" t="s">
        <v>90</v>
      </c>
      <c r="S32" s="154" t="s">
        <v>124</v>
      </c>
      <c r="T32" s="156" t="s">
        <v>590</v>
      </c>
      <c r="U32" s="173" t="s">
        <v>588</v>
      </c>
      <c r="V32" s="58"/>
      <c r="W32" s="58"/>
      <c r="X32" s="58"/>
      <c r="Y32" s="58"/>
      <c r="Z32" s="58"/>
    </row>
    <row r="33" spans="18:26">
      <c r="R33" s="155" t="s">
        <v>90</v>
      </c>
      <c r="S33" s="154" t="s">
        <v>125</v>
      </c>
      <c r="T33" s="156" t="s">
        <v>29</v>
      </c>
      <c r="U33" s="58"/>
      <c r="V33" s="58"/>
      <c r="W33" s="58"/>
      <c r="X33" s="58"/>
      <c r="Y33" s="58"/>
      <c r="Z33" s="58"/>
    </row>
    <row r="34" spans="18:26">
      <c r="R34" s="155" t="s">
        <v>90</v>
      </c>
      <c r="S34" s="154" t="s">
        <v>126</v>
      </c>
      <c r="T34" s="156" t="s">
        <v>29</v>
      </c>
      <c r="U34" s="58"/>
      <c r="V34" s="58"/>
      <c r="W34" s="58"/>
      <c r="X34" s="58"/>
      <c r="Y34" s="58"/>
      <c r="Z34" s="58"/>
    </row>
    <row r="35" spans="18:26">
      <c r="R35" s="155" t="s">
        <v>90</v>
      </c>
      <c r="S35" s="154" t="s">
        <v>127</v>
      </c>
      <c r="T35" s="156" t="s">
        <v>606</v>
      </c>
      <c r="U35" s="173" t="s">
        <v>588</v>
      </c>
      <c r="V35" s="58"/>
      <c r="W35" s="58"/>
      <c r="X35" s="58"/>
      <c r="Y35" s="58"/>
      <c r="Z35" s="58"/>
    </row>
    <row r="36" spans="18:26">
      <c r="R36" s="155" t="s">
        <v>90</v>
      </c>
      <c r="S36" s="154" t="s">
        <v>128</v>
      </c>
      <c r="T36" s="156" t="s">
        <v>29</v>
      </c>
      <c r="U36" s="58"/>
      <c r="V36" s="58"/>
      <c r="W36" s="58"/>
      <c r="X36" s="58"/>
      <c r="Y36" s="58"/>
      <c r="Z36" s="58"/>
    </row>
    <row r="37" spans="18:26">
      <c r="R37" s="155" t="s">
        <v>90</v>
      </c>
      <c r="S37" s="154" t="s">
        <v>129</v>
      </c>
      <c r="T37" s="156" t="s">
        <v>586</v>
      </c>
      <c r="U37" s="173" t="s">
        <v>588</v>
      </c>
      <c r="V37" s="58"/>
      <c r="W37" s="58"/>
      <c r="X37" s="58"/>
      <c r="Y37" s="58"/>
      <c r="Z37" s="58"/>
    </row>
    <row r="38" spans="18:26">
      <c r="R38" s="155" t="s">
        <v>90</v>
      </c>
      <c r="S38" s="154" t="s">
        <v>130</v>
      </c>
      <c r="T38" s="156" t="s">
        <v>587</v>
      </c>
      <c r="U38" s="173" t="s">
        <v>588</v>
      </c>
      <c r="V38" s="58"/>
      <c r="W38" s="58"/>
      <c r="X38" s="58"/>
      <c r="Y38" s="58"/>
      <c r="Z38" s="58"/>
    </row>
    <row r="39" spans="18:26">
      <c r="R39" s="155" t="s">
        <v>162</v>
      </c>
      <c r="S39" s="154" t="s">
        <v>134</v>
      </c>
      <c r="T39" s="156" t="s">
        <v>644</v>
      </c>
      <c r="U39" s="173" t="s">
        <v>610</v>
      </c>
      <c r="V39" s="58"/>
      <c r="W39" s="58"/>
      <c r="X39" s="58"/>
      <c r="Y39" s="58"/>
      <c r="Z39" s="58"/>
    </row>
    <row r="40" spans="18:26">
      <c r="R40" s="155" t="s">
        <v>162</v>
      </c>
      <c r="S40" s="154" t="s">
        <v>138</v>
      </c>
      <c r="T40" s="156" t="s">
        <v>656</v>
      </c>
      <c r="U40" s="173" t="s">
        <v>610</v>
      </c>
      <c r="V40" s="58"/>
      <c r="W40" s="58"/>
      <c r="X40" s="58"/>
      <c r="Y40" s="58"/>
      <c r="Z40" s="58"/>
    </row>
    <row r="41" spans="18:26">
      <c r="R41" s="155" t="s">
        <v>162</v>
      </c>
      <c r="S41" s="154" t="s">
        <v>140</v>
      </c>
      <c r="T41" s="156" t="s">
        <v>645</v>
      </c>
      <c r="U41" s="173" t="s">
        <v>610</v>
      </c>
      <c r="V41" s="58"/>
      <c r="W41" s="58"/>
      <c r="X41" s="58"/>
      <c r="Y41" s="58"/>
      <c r="Z41" s="58"/>
    </row>
    <row r="42" spans="18:26">
      <c r="R42" s="155" t="s">
        <v>162</v>
      </c>
      <c r="S42" s="154" t="s">
        <v>141</v>
      </c>
      <c r="T42" s="156" t="s">
        <v>646</v>
      </c>
      <c r="U42" s="173" t="s">
        <v>610</v>
      </c>
      <c r="V42" s="58"/>
      <c r="W42" s="58"/>
      <c r="X42" s="58"/>
      <c r="Y42" s="58"/>
      <c r="Z42" s="58"/>
    </row>
    <row r="43" spans="18:26" ht="14.25">
      <c r="R43" s="155" t="s">
        <v>162</v>
      </c>
      <c r="S43" s="154" t="s">
        <v>142</v>
      </c>
      <c r="T43" s="156" t="s">
        <v>647</v>
      </c>
      <c r="U43" s="173" t="s">
        <v>610</v>
      </c>
      <c r="V43" s="58"/>
      <c r="W43" s="58"/>
      <c r="X43" s="58"/>
      <c r="Y43" s="58"/>
      <c r="Z43" s="58"/>
    </row>
    <row r="44" spans="18:26" ht="14.25">
      <c r="R44" s="155" t="s">
        <v>162</v>
      </c>
      <c r="S44" s="154" t="s">
        <v>145</v>
      </c>
      <c r="T44" s="156" t="s">
        <v>648</v>
      </c>
      <c r="U44" s="173" t="s">
        <v>610</v>
      </c>
      <c r="V44" s="58"/>
      <c r="W44" s="58"/>
      <c r="X44" s="58"/>
      <c r="Y44" s="58"/>
      <c r="Z44" s="58"/>
    </row>
    <row r="45" spans="18:26">
      <c r="R45" s="155" t="s">
        <v>162</v>
      </c>
      <c r="S45" s="154" t="s">
        <v>147</v>
      </c>
      <c r="T45" s="156" t="s">
        <v>649</v>
      </c>
      <c r="U45" s="173" t="s">
        <v>589</v>
      </c>
      <c r="V45" s="58"/>
      <c r="W45" s="58"/>
      <c r="X45" s="58"/>
      <c r="Y45" s="58"/>
      <c r="Z45" s="58"/>
    </row>
    <row r="46" spans="18:26">
      <c r="R46" s="155" t="s">
        <v>163</v>
      </c>
      <c r="S46" s="154" t="s">
        <v>136</v>
      </c>
      <c r="T46" s="156" t="s">
        <v>617</v>
      </c>
      <c r="U46" s="173" t="s">
        <v>618</v>
      </c>
      <c r="V46" s="58"/>
      <c r="W46" s="58"/>
      <c r="X46" s="58"/>
      <c r="Y46" s="58"/>
      <c r="Z46" s="58"/>
    </row>
    <row r="47" spans="18:26">
      <c r="R47" s="155" t="s">
        <v>163</v>
      </c>
      <c r="S47" s="154" t="s">
        <v>143</v>
      </c>
      <c r="T47" s="156" t="s">
        <v>620</v>
      </c>
      <c r="U47" s="173" t="s">
        <v>610</v>
      </c>
      <c r="V47" s="58"/>
      <c r="W47" s="58"/>
      <c r="X47" s="58"/>
      <c r="Y47" s="58"/>
      <c r="Z47" s="58"/>
    </row>
    <row r="48" spans="18:26">
      <c r="R48" s="155" t="s">
        <v>163</v>
      </c>
      <c r="S48" s="154" t="s">
        <v>146</v>
      </c>
      <c r="T48" s="156" t="s">
        <v>619</v>
      </c>
      <c r="U48" s="173" t="s">
        <v>610</v>
      </c>
      <c r="V48" s="58"/>
      <c r="W48" s="58"/>
      <c r="X48" s="58"/>
      <c r="Y48" s="58"/>
      <c r="Z48" s="58"/>
    </row>
    <row r="49" spans="1:26">
      <c r="R49" s="155" t="s">
        <v>163</v>
      </c>
      <c r="S49" s="154" t="s">
        <v>29</v>
      </c>
      <c r="T49" s="156" t="s">
        <v>29</v>
      </c>
      <c r="U49" s="58"/>
      <c r="V49" s="58"/>
      <c r="W49" s="58"/>
      <c r="X49" s="58"/>
      <c r="Y49" s="58"/>
      <c r="Z49" s="58"/>
    </row>
    <row r="50" spans="1:26">
      <c r="R50" s="155" t="s">
        <v>132</v>
      </c>
      <c r="S50" s="154" t="s">
        <v>137</v>
      </c>
      <c r="T50" s="156" t="s">
        <v>613</v>
      </c>
      <c r="U50" s="173" t="s">
        <v>615</v>
      </c>
      <c r="V50" s="58"/>
      <c r="W50" s="58"/>
      <c r="X50" s="58"/>
      <c r="Y50" s="58"/>
      <c r="Z50" s="58"/>
    </row>
    <row r="51" spans="1:26">
      <c r="R51" s="155" t="s">
        <v>132</v>
      </c>
      <c r="S51" s="154" t="s">
        <v>139</v>
      </c>
      <c r="T51" s="156" t="s">
        <v>614</v>
      </c>
      <c r="U51" s="173" t="s">
        <v>608</v>
      </c>
      <c r="V51" s="58"/>
      <c r="W51" s="58"/>
      <c r="X51" s="58"/>
      <c r="Y51" s="58"/>
      <c r="Z51" s="58"/>
    </row>
    <row r="52" spans="1:26">
      <c r="C52" t="s">
        <v>569</v>
      </c>
      <c r="D52" t="s">
        <v>570</v>
      </c>
      <c r="E52" t="s">
        <v>571</v>
      </c>
      <c r="F52" t="s">
        <v>572</v>
      </c>
      <c r="G52" t="s">
        <v>573</v>
      </c>
      <c r="H52" t="s">
        <v>574</v>
      </c>
      <c r="I52" t="s">
        <v>575</v>
      </c>
      <c r="J52" t="s">
        <v>576</v>
      </c>
      <c r="K52" t="s">
        <v>577</v>
      </c>
      <c r="L52" t="s">
        <v>578</v>
      </c>
      <c r="M52" t="s">
        <v>579</v>
      </c>
      <c r="N52" t="s">
        <v>580</v>
      </c>
      <c r="O52" t="s">
        <v>581</v>
      </c>
      <c r="R52" s="155" t="s">
        <v>132</v>
      </c>
      <c r="S52" s="154" t="s">
        <v>47</v>
      </c>
      <c r="T52" s="156" t="s">
        <v>616</v>
      </c>
      <c r="U52" s="173" t="s">
        <v>608</v>
      </c>
      <c r="V52" s="58"/>
      <c r="W52" s="58"/>
      <c r="X52" s="58"/>
      <c r="Y52" s="58"/>
      <c r="Z52" s="58"/>
    </row>
    <row r="53" spans="1:26">
      <c r="A53" s="904" t="s">
        <v>253</v>
      </c>
      <c r="B53" s="904"/>
      <c r="C53" s="169">
        <f>$D$28</f>
        <v>0</v>
      </c>
      <c r="D53" s="170">
        <f t="shared" ref="D53:O53" si="3">$D$28</f>
        <v>0</v>
      </c>
      <c r="E53" s="170">
        <f t="shared" si="3"/>
        <v>0</v>
      </c>
      <c r="F53" s="170">
        <f t="shared" si="3"/>
        <v>0</v>
      </c>
      <c r="G53" s="170">
        <f t="shared" si="3"/>
        <v>0</v>
      </c>
      <c r="H53" s="170">
        <f t="shared" si="3"/>
        <v>0</v>
      </c>
      <c r="I53" s="170">
        <f t="shared" si="3"/>
        <v>0</v>
      </c>
      <c r="J53" s="170">
        <f t="shared" si="3"/>
        <v>0</v>
      </c>
      <c r="K53" s="170">
        <f t="shared" si="3"/>
        <v>0</v>
      </c>
      <c r="L53" s="170">
        <f t="shared" si="3"/>
        <v>0</v>
      </c>
      <c r="M53" s="170">
        <f t="shared" si="3"/>
        <v>0</v>
      </c>
      <c r="N53" s="170">
        <f t="shared" si="3"/>
        <v>0</v>
      </c>
      <c r="O53" s="170">
        <f t="shared" si="3"/>
        <v>0</v>
      </c>
      <c r="R53" s="155" t="s">
        <v>132</v>
      </c>
      <c r="S53" s="154" t="s">
        <v>29</v>
      </c>
      <c r="T53" s="156" t="s">
        <v>29</v>
      </c>
      <c r="U53" s="58"/>
      <c r="V53" s="58"/>
      <c r="W53" s="58"/>
      <c r="X53" s="58"/>
      <c r="Y53" s="58"/>
      <c r="Z53" s="58"/>
    </row>
    <row r="54" spans="1:26" ht="12.75" thickBot="1">
      <c r="A54" s="904" t="s">
        <v>566</v>
      </c>
      <c r="B54" s="904"/>
      <c r="C54" s="169">
        <f>D27</f>
        <v>0</v>
      </c>
      <c r="D54" s="151">
        <v>0</v>
      </c>
      <c r="E54" s="151">
        <v>0</v>
      </c>
      <c r="F54" s="151">
        <v>0</v>
      </c>
      <c r="G54" s="151">
        <v>0</v>
      </c>
      <c r="H54" s="151">
        <v>0</v>
      </c>
      <c r="I54" s="151">
        <v>0</v>
      </c>
      <c r="J54" s="151">
        <v>0</v>
      </c>
      <c r="K54" s="151">
        <v>0</v>
      </c>
      <c r="L54" s="151">
        <v>0</v>
      </c>
      <c r="M54" s="151">
        <v>0</v>
      </c>
      <c r="N54" s="151">
        <v>0</v>
      </c>
      <c r="O54" s="151">
        <v>0</v>
      </c>
      <c r="R54" s="157" t="s">
        <v>132</v>
      </c>
      <c r="S54" s="158" t="s">
        <v>144</v>
      </c>
      <c r="T54" s="159" t="s">
        <v>29</v>
      </c>
      <c r="U54" s="58"/>
      <c r="V54" s="58"/>
      <c r="W54" s="58"/>
      <c r="X54" s="58"/>
      <c r="Y54" s="58"/>
      <c r="Z54" s="58"/>
    </row>
    <row r="55" spans="1:26">
      <c r="A55" s="904" t="s">
        <v>567</v>
      </c>
      <c r="B55" s="904"/>
      <c r="C55" s="169">
        <f>C53-C54</f>
        <v>0</v>
      </c>
      <c r="D55" s="170">
        <f>D53-D54</f>
        <v>0</v>
      </c>
      <c r="E55" s="170">
        <f>E53-E54</f>
        <v>0</v>
      </c>
      <c r="F55" s="170">
        <f t="shared" ref="F55:O55" si="4">F53-F54</f>
        <v>0</v>
      </c>
      <c r="G55" s="170">
        <f t="shared" si="4"/>
        <v>0</v>
      </c>
      <c r="H55" s="170">
        <f t="shared" si="4"/>
        <v>0</v>
      </c>
      <c r="I55" s="170">
        <f t="shared" si="4"/>
        <v>0</v>
      </c>
      <c r="J55" s="170">
        <f t="shared" si="4"/>
        <v>0</v>
      </c>
      <c r="K55" s="170">
        <f t="shared" si="4"/>
        <v>0</v>
      </c>
      <c r="L55" s="170">
        <f t="shared" si="4"/>
        <v>0</v>
      </c>
      <c r="M55" s="170">
        <f t="shared" si="4"/>
        <v>0</v>
      </c>
      <c r="N55" s="170">
        <f t="shared" si="4"/>
        <v>0</v>
      </c>
      <c r="O55" s="170">
        <f t="shared" si="4"/>
        <v>0</v>
      </c>
      <c r="R55" s="58"/>
      <c r="S55" s="58"/>
      <c r="T55" s="58"/>
      <c r="U55" s="58"/>
      <c r="V55" s="58"/>
      <c r="W55" s="58"/>
      <c r="X55" s="58"/>
      <c r="Y55" s="58"/>
      <c r="Z55" s="58"/>
    </row>
    <row r="56" spans="1:26">
      <c r="A56" s="904" t="s">
        <v>568</v>
      </c>
      <c r="B56" s="904"/>
      <c r="C56" s="169">
        <f>C55</f>
        <v>0</v>
      </c>
      <c r="D56" s="170">
        <f>C56+D55</f>
        <v>0</v>
      </c>
      <c r="E56" s="170">
        <f t="shared" ref="E56:O56" si="5">D56+E55</f>
        <v>0</v>
      </c>
      <c r="F56" s="170">
        <f t="shared" si="5"/>
        <v>0</v>
      </c>
      <c r="G56" s="170">
        <f t="shared" si="5"/>
        <v>0</v>
      </c>
      <c r="H56" s="170">
        <f t="shared" si="5"/>
        <v>0</v>
      </c>
      <c r="I56" s="170">
        <f t="shared" si="5"/>
        <v>0</v>
      </c>
      <c r="J56" s="170">
        <f t="shared" si="5"/>
        <v>0</v>
      </c>
      <c r="K56" s="170">
        <f t="shared" si="5"/>
        <v>0</v>
      </c>
      <c r="L56" s="170">
        <f t="shared" si="5"/>
        <v>0</v>
      </c>
      <c r="M56" s="170">
        <f t="shared" si="5"/>
        <v>0</v>
      </c>
      <c r="N56" s="170">
        <f t="shared" si="5"/>
        <v>0</v>
      </c>
      <c r="O56" s="170">
        <f t="shared" si="5"/>
        <v>0</v>
      </c>
      <c r="R56" s="173" t="s">
        <v>90</v>
      </c>
      <c r="S56" s="58"/>
      <c r="T56" s="58"/>
      <c r="U56" s="58"/>
      <c r="V56" s="58"/>
      <c r="W56" s="58"/>
      <c r="X56" s="58"/>
      <c r="Y56" s="58"/>
      <c r="Z56" s="58"/>
    </row>
    <row r="57" spans="1:26">
      <c r="R57" s="173" t="s">
        <v>162</v>
      </c>
      <c r="S57" s="58"/>
      <c r="T57" s="58"/>
      <c r="U57" s="58"/>
      <c r="V57" s="58"/>
      <c r="W57" s="58"/>
      <c r="X57" s="58"/>
      <c r="Y57" s="58"/>
      <c r="Z57" s="58"/>
    </row>
    <row r="58" spans="1:26">
      <c r="R58" s="173" t="s">
        <v>163</v>
      </c>
      <c r="S58" s="58"/>
      <c r="T58" s="58"/>
      <c r="U58" s="58"/>
      <c r="V58" s="58"/>
      <c r="W58" s="58"/>
      <c r="X58" s="58"/>
      <c r="Y58" s="58"/>
      <c r="Z58" s="58"/>
    </row>
    <row r="59" spans="1:26">
      <c r="R59" s="173" t="s">
        <v>132</v>
      </c>
      <c r="S59" s="58"/>
      <c r="T59" s="58"/>
      <c r="U59" s="58"/>
      <c r="V59" s="58"/>
      <c r="W59" s="58"/>
      <c r="X59" s="58"/>
      <c r="Y59" s="58"/>
      <c r="Z59" s="58"/>
    </row>
    <row r="60" spans="1:26">
      <c r="R60" s="58"/>
      <c r="S60" s="58"/>
      <c r="T60" s="58"/>
      <c r="U60" s="58"/>
      <c r="V60" s="58"/>
      <c r="W60" s="58"/>
      <c r="X60" s="58"/>
      <c r="Y60" s="58"/>
      <c r="Z60" s="58"/>
    </row>
    <row r="61" spans="1:26">
      <c r="R61" s="58"/>
      <c r="S61" s="58"/>
      <c r="T61" s="58"/>
      <c r="U61" s="58"/>
      <c r="V61" s="58"/>
      <c r="W61" s="58"/>
      <c r="X61" s="58"/>
      <c r="Y61" s="58"/>
      <c r="Z61" s="58"/>
    </row>
    <row r="62" spans="1:26">
      <c r="R62" s="58"/>
      <c r="S62" s="58"/>
      <c r="T62" s="58"/>
      <c r="U62" s="58"/>
      <c r="V62" s="58"/>
      <c r="W62" s="58"/>
      <c r="X62" s="58"/>
      <c r="Y62" s="58"/>
      <c r="Z62" s="58"/>
    </row>
    <row r="63" spans="1:26">
      <c r="R63" s="58"/>
      <c r="S63" s="58"/>
      <c r="T63" s="58"/>
      <c r="U63" s="58"/>
      <c r="V63" s="58"/>
      <c r="W63" s="58"/>
      <c r="X63" s="58"/>
      <c r="Y63" s="58"/>
      <c r="Z63" s="58"/>
    </row>
    <row r="64" spans="1:26">
      <c r="R64" s="58"/>
      <c r="S64" s="58"/>
      <c r="T64" s="58"/>
      <c r="U64" s="58"/>
      <c r="V64" s="58"/>
      <c r="W64" s="58"/>
      <c r="X64" s="58"/>
      <c r="Y64" s="58"/>
      <c r="Z64" s="58"/>
    </row>
    <row r="65" spans="18:26">
      <c r="R65" s="58"/>
      <c r="S65" s="58"/>
      <c r="T65" s="58"/>
      <c r="U65" s="58"/>
      <c r="V65" s="58"/>
      <c r="W65" s="58"/>
      <c r="X65" s="58"/>
      <c r="Y65" s="58"/>
      <c r="Z65" s="58"/>
    </row>
    <row r="66" spans="18:26">
      <c r="R66" s="58"/>
      <c r="S66" s="58"/>
      <c r="T66" s="58"/>
      <c r="U66" s="58"/>
      <c r="V66" s="58"/>
      <c r="W66" s="58"/>
      <c r="X66" s="58"/>
      <c r="Y66" s="58"/>
      <c r="Z66" s="58"/>
    </row>
    <row r="67" spans="18:26">
      <c r="R67" s="58"/>
      <c r="S67" s="58"/>
      <c r="T67" s="58"/>
      <c r="U67" s="58"/>
      <c r="V67" s="58"/>
      <c r="W67" s="58"/>
      <c r="X67" s="58"/>
      <c r="Y67" s="58"/>
      <c r="Z67" s="58"/>
    </row>
    <row r="68" spans="18:26">
      <c r="R68" s="58"/>
      <c r="S68" s="58"/>
      <c r="T68" s="58"/>
      <c r="U68" s="58"/>
      <c r="V68" s="58"/>
      <c r="W68" s="58"/>
      <c r="X68" s="58"/>
      <c r="Y68" s="58"/>
      <c r="Z68" s="58"/>
    </row>
    <row r="69" spans="18:26">
      <c r="R69" s="58"/>
      <c r="S69" s="58"/>
      <c r="T69" s="58"/>
      <c r="U69" s="58"/>
      <c r="V69" s="58"/>
      <c r="W69" s="58"/>
      <c r="X69" s="58"/>
      <c r="Y69" s="58"/>
      <c r="Z69" s="58"/>
    </row>
    <row r="70" spans="18:26">
      <c r="R70" s="58"/>
      <c r="S70" s="58"/>
      <c r="T70" s="58"/>
      <c r="U70" s="58"/>
      <c r="V70" s="58"/>
      <c r="W70" s="58"/>
      <c r="X70" s="58"/>
      <c r="Y70" s="58"/>
      <c r="Z70" s="58"/>
    </row>
    <row r="71" spans="18:26">
      <c r="R71" s="58"/>
      <c r="S71" s="58"/>
      <c r="T71" s="58"/>
      <c r="U71" s="58"/>
      <c r="V71" s="58"/>
      <c r="W71" s="58"/>
      <c r="X71" s="58"/>
      <c r="Y71" s="58"/>
      <c r="Z71" s="58"/>
    </row>
    <row r="72" spans="18:26">
      <c r="R72" s="58"/>
      <c r="S72" s="58"/>
      <c r="T72" s="58"/>
      <c r="U72" s="58"/>
      <c r="V72" s="58"/>
      <c r="W72" s="58"/>
      <c r="X72" s="58"/>
      <c r="Y72" s="58"/>
      <c r="Z72" s="58"/>
    </row>
    <row r="73" spans="18:26">
      <c r="R73" s="58"/>
      <c r="S73" s="58"/>
      <c r="T73" s="58"/>
      <c r="U73" s="58"/>
      <c r="V73" s="58"/>
      <c r="W73" s="58"/>
      <c r="X73" s="58"/>
      <c r="Y73" s="58"/>
      <c r="Z73" s="58"/>
    </row>
    <row r="74" spans="18:26">
      <c r="R74" s="58"/>
      <c r="S74" s="58"/>
      <c r="T74" s="58"/>
      <c r="U74" s="58"/>
      <c r="V74" s="58"/>
      <c r="W74" s="58"/>
      <c r="X74" s="58"/>
      <c r="Y74" s="58"/>
      <c r="Z74" s="58"/>
    </row>
    <row r="75" spans="18:26">
      <c r="R75" s="58"/>
      <c r="S75" s="58"/>
      <c r="T75" s="58"/>
      <c r="U75" s="58"/>
      <c r="V75" s="58"/>
      <c r="W75" s="58"/>
      <c r="X75" s="58"/>
      <c r="Y75" s="58"/>
      <c r="Z75" s="58"/>
    </row>
    <row r="76" spans="18:26">
      <c r="R76" s="58"/>
      <c r="S76" s="58"/>
      <c r="T76" s="58"/>
      <c r="U76" s="58"/>
      <c r="V76" s="58"/>
      <c r="W76" s="58"/>
      <c r="X76" s="58"/>
      <c r="Y76" s="58"/>
      <c r="Z76" s="58"/>
    </row>
    <row r="77" spans="18:26">
      <c r="R77" s="58"/>
      <c r="S77" s="58"/>
      <c r="T77" s="58"/>
      <c r="U77" s="58"/>
      <c r="V77" s="58"/>
      <c r="W77" s="58"/>
      <c r="X77" s="58"/>
      <c r="Y77" s="58"/>
      <c r="Z77" s="58"/>
    </row>
    <row r="78" spans="18:26">
      <c r="R78" s="58"/>
      <c r="S78" s="58"/>
      <c r="T78" s="58"/>
      <c r="U78" s="58"/>
      <c r="V78" s="58"/>
      <c r="W78" s="58"/>
      <c r="X78" s="58"/>
      <c r="Y78" s="58"/>
      <c r="Z78" s="58"/>
    </row>
    <row r="79" spans="18:26">
      <c r="R79" s="58"/>
      <c r="S79" s="58"/>
      <c r="T79" s="58"/>
      <c r="U79" s="58"/>
      <c r="V79" s="58"/>
      <c r="W79" s="58"/>
      <c r="X79" s="58"/>
      <c r="Y79" s="58"/>
      <c r="Z79" s="58"/>
    </row>
    <row r="80" spans="18:26">
      <c r="R80" s="58"/>
      <c r="S80" s="58"/>
      <c r="T80" s="58"/>
      <c r="U80" s="58"/>
      <c r="V80" s="58"/>
      <c r="W80" s="58"/>
      <c r="X80" s="58"/>
      <c r="Y80" s="58"/>
      <c r="Z80" s="58"/>
    </row>
    <row r="81" spans="18:26">
      <c r="R81" s="58"/>
      <c r="S81" s="58"/>
      <c r="T81" s="58"/>
      <c r="U81" s="58"/>
      <c r="V81" s="58"/>
      <c r="W81" s="58"/>
      <c r="X81" s="58"/>
      <c r="Y81" s="58"/>
      <c r="Z81" s="58"/>
    </row>
    <row r="82" spans="18:26">
      <c r="R82" s="58"/>
      <c r="S82" s="58"/>
      <c r="T82" s="58"/>
      <c r="U82" s="58"/>
      <c r="V82" s="58"/>
      <c r="W82" s="58"/>
      <c r="X82" s="58"/>
      <c r="Y82" s="58"/>
      <c r="Z82" s="58"/>
    </row>
    <row r="83" spans="18:26">
      <c r="R83" s="58"/>
      <c r="S83" s="58"/>
      <c r="T83" s="58"/>
      <c r="U83" s="58"/>
      <c r="V83" s="58"/>
      <c r="W83" s="58"/>
      <c r="X83" s="58"/>
      <c r="Y83" s="58"/>
      <c r="Z83" s="58"/>
    </row>
    <row r="84" spans="18:26">
      <c r="R84" s="58"/>
      <c r="S84" s="58"/>
      <c r="T84" s="58"/>
      <c r="U84" s="58"/>
      <c r="V84" s="58"/>
      <c r="W84" s="58"/>
      <c r="X84" s="58"/>
      <c r="Y84" s="58"/>
      <c r="Z84" s="58"/>
    </row>
    <row r="85" spans="18:26">
      <c r="R85" s="58"/>
      <c r="S85" s="58"/>
      <c r="T85" s="58"/>
      <c r="U85" s="58"/>
      <c r="V85" s="58"/>
      <c r="W85" s="58"/>
      <c r="X85" s="58"/>
      <c r="Y85" s="58"/>
      <c r="Z85" s="58"/>
    </row>
    <row r="86" spans="18:26">
      <c r="R86" s="58"/>
      <c r="S86" s="58"/>
      <c r="T86" s="58"/>
      <c r="U86" s="58"/>
      <c r="V86" s="58"/>
      <c r="W86" s="58"/>
      <c r="X86" s="58"/>
      <c r="Y86" s="58"/>
      <c r="Z86" s="58"/>
    </row>
    <row r="87" spans="18:26">
      <c r="R87" s="58"/>
      <c r="S87" s="58"/>
      <c r="T87" s="58"/>
      <c r="U87" s="58"/>
      <c r="V87" s="58"/>
      <c r="W87" s="58"/>
      <c r="X87" s="58"/>
      <c r="Y87" s="58"/>
      <c r="Z87" s="58"/>
    </row>
    <row r="88" spans="18:26">
      <c r="R88" s="58"/>
      <c r="S88" s="58"/>
      <c r="T88" s="58"/>
      <c r="U88" s="58"/>
      <c r="V88" s="58"/>
      <c r="W88" s="58"/>
      <c r="X88" s="58"/>
      <c r="Y88" s="58"/>
      <c r="Z88" s="58"/>
    </row>
    <row r="89" spans="18:26">
      <c r="R89" s="58"/>
      <c r="S89" s="58"/>
      <c r="T89" s="58"/>
      <c r="U89" s="58"/>
      <c r="V89" s="58"/>
      <c r="W89" s="58"/>
      <c r="X89" s="58"/>
      <c r="Y89" s="58"/>
      <c r="Z89" s="58"/>
    </row>
    <row r="90" spans="18:26">
      <c r="R90" s="58"/>
      <c r="S90" s="58"/>
      <c r="T90" s="58"/>
      <c r="U90" s="58"/>
      <c r="V90" s="58"/>
      <c r="W90" s="58"/>
      <c r="X90" s="58"/>
      <c r="Y90" s="58"/>
      <c r="Z90" s="58"/>
    </row>
    <row r="91" spans="18:26">
      <c r="R91" s="58"/>
      <c r="S91" s="58"/>
      <c r="T91" s="58"/>
      <c r="U91" s="58"/>
      <c r="V91" s="58"/>
      <c r="W91" s="58"/>
      <c r="X91" s="58"/>
      <c r="Y91" s="58"/>
      <c r="Z91" s="58"/>
    </row>
    <row r="92" spans="18:26">
      <c r="R92" s="58"/>
      <c r="S92" s="58"/>
      <c r="T92" s="58"/>
      <c r="U92" s="58"/>
      <c r="V92" s="58"/>
      <c r="W92" s="58"/>
      <c r="X92" s="58"/>
      <c r="Y92" s="58"/>
      <c r="Z92" s="58"/>
    </row>
    <row r="93" spans="18:26">
      <c r="R93" s="58"/>
      <c r="S93" s="58"/>
      <c r="T93" s="58"/>
      <c r="U93" s="58"/>
      <c r="V93" s="58"/>
      <c r="W93" s="58"/>
      <c r="X93" s="58"/>
      <c r="Y93" s="58"/>
      <c r="Z93" s="58"/>
    </row>
    <row r="94" spans="18:26">
      <c r="R94" s="58"/>
      <c r="S94" s="58"/>
      <c r="T94" s="58"/>
      <c r="U94" s="58"/>
      <c r="V94" s="58"/>
      <c r="W94" s="58"/>
      <c r="X94" s="58"/>
      <c r="Y94" s="58"/>
      <c r="Z94" s="58"/>
    </row>
    <row r="95" spans="18:26">
      <c r="R95" s="58"/>
      <c r="S95" s="58"/>
      <c r="T95" s="58"/>
      <c r="U95" s="58"/>
      <c r="V95" s="58"/>
      <c r="W95" s="58"/>
      <c r="X95" s="58"/>
      <c r="Y95" s="58"/>
      <c r="Z95" s="58"/>
    </row>
    <row r="96" spans="18:26">
      <c r="R96" s="58"/>
      <c r="S96" s="58"/>
      <c r="T96" s="58"/>
      <c r="U96" s="58"/>
      <c r="V96" s="58"/>
      <c r="W96" s="58"/>
      <c r="X96" s="58"/>
      <c r="Y96" s="58"/>
      <c r="Z96" s="58"/>
    </row>
    <row r="97" spans="18:26">
      <c r="R97" s="58"/>
      <c r="S97" s="58"/>
      <c r="T97" s="58"/>
      <c r="U97" s="58"/>
      <c r="V97" s="58"/>
      <c r="W97" s="58"/>
      <c r="X97" s="58"/>
      <c r="Y97" s="58"/>
      <c r="Z97" s="58"/>
    </row>
    <row r="98" spans="18:26">
      <c r="R98" s="58"/>
      <c r="S98" s="58"/>
      <c r="T98" s="58"/>
      <c r="U98" s="58"/>
      <c r="V98" s="58"/>
      <c r="W98" s="58"/>
      <c r="X98" s="58"/>
      <c r="Y98" s="58"/>
      <c r="Z98" s="58"/>
    </row>
    <row r="99" spans="18:26">
      <c r="R99" s="58"/>
      <c r="S99" s="58"/>
      <c r="T99" s="58"/>
      <c r="U99" s="58"/>
      <c r="V99" s="58"/>
      <c r="W99" s="58"/>
      <c r="X99" s="58"/>
      <c r="Y99" s="58"/>
      <c r="Z99" s="58"/>
    </row>
    <row r="100" spans="18:26">
      <c r="R100" s="58"/>
      <c r="S100" s="58"/>
      <c r="T100" s="58"/>
      <c r="U100" s="58"/>
      <c r="V100" s="58"/>
      <c r="W100" s="58"/>
      <c r="X100" s="58"/>
      <c r="Y100" s="58"/>
      <c r="Z100" s="58"/>
    </row>
    <row r="101" spans="18:26">
      <c r="R101" s="58"/>
      <c r="S101" s="58"/>
      <c r="T101" s="58"/>
      <c r="U101" s="58"/>
      <c r="V101" s="58"/>
      <c r="W101" s="58"/>
      <c r="X101" s="58"/>
      <c r="Y101" s="58"/>
      <c r="Z101" s="58"/>
    </row>
    <row r="102" spans="18:26">
      <c r="R102" s="58"/>
      <c r="S102" s="58"/>
      <c r="T102" s="58"/>
      <c r="U102" s="58"/>
      <c r="V102" s="58"/>
      <c r="W102" s="58"/>
      <c r="X102" s="58"/>
      <c r="Y102" s="58"/>
      <c r="Z102" s="58"/>
    </row>
    <row r="103" spans="18:26">
      <c r="R103" s="58"/>
      <c r="S103" s="58"/>
      <c r="T103" s="58"/>
      <c r="U103" s="58"/>
      <c r="V103" s="58"/>
      <c r="W103" s="58"/>
      <c r="X103" s="58"/>
      <c r="Y103" s="58"/>
      <c r="Z103" s="58"/>
    </row>
  </sheetData>
  <mergeCells count="15">
    <mergeCell ref="F26:I26"/>
    <mergeCell ref="A30:C30"/>
    <mergeCell ref="A26:D26"/>
    <mergeCell ref="A53:B53"/>
    <mergeCell ref="A54:B54"/>
    <mergeCell ref="A55:B55"/>
    <mergeCell ref="A56:B56"/>
    <mergeCell ref="A1:D1"/>
    <mergeCell ref="A2:C2"/>
    <mergeCell ref="A3:C3"/>
    <mergeCell ref="A4:C4"/>
    <mergeCell ref="A5:C5"/>
    <mergeCell ref="A27:C27"/>
    <mergeCell ref="A28:C28"/>
    <mergeCell ref="A29:C29"/>
  </mergeCells>
  <pageMargins left="0.7" right="0.7" top="0.75" bottom="0.75" header="0.3" footer="0.3"/>
  <pageSetup orientation="portrait" horizontalDpi="4294967293" verticalDpi="0"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006F51"/>
  </sheetPr>
  <dimension ref="A1:GP1144"/>
  <sheetViews>
    <sheetView showGridLines="0" showRowColHeaders="0" zoomScale="80" zoomScaleNormal="80" workbookViewId="0">
      <pane xSplit="122" topLeftCell="DS1" activePane="topRight" state="frozen"/>
      <selection pane="topRight" activeCell="N33" sqref="N33:T34"/>
    </sheetView>
  </sheetViews>
  <sheetFormatPr defaultColWidth="9" defaultRowHeight="12"/>
  <cols>
    <col min="1" max="1" width="2.33203125" style="1" customWidth="1"/>
    <col min="4" max="6" width="9.33203125" customWidth="1"/>
    <col min="7" max="7" width="9.6640625" customWidth="1"/>
    <col min="8" max="23" width="9.33203125" customWidth="1"/>
    <col min="24" max="121" width="9.33203125" hidden="1" customWidth="1"/>
    <col min="122" max="122" width="100.83203125" customWidth="1"/>
    <col min="124" max="198" width="9.33203125" style="2"/>
  </cols>
  <sheetData>
    <row r="1" spans="1:121" s="1" customFormat="1" ht="9.75" customHeight="1"/>
    <row r="2" spans="1:121" s="2" customFormat="1" ht="9.75" customHeight="1">
      <c r="A2" s="1"/>
    </row>
    <row r="3" spans="1:121" ht="12" customHeight="1">
      <c r="B3" s="99"/>
      <c r="C3" s="99"/>
      <c r="D3" s="125"/>
      <c r="E3" s="125"/>
      <c r="F3" s="125"/>
      <c r="G3" s="125"/>
      <c r="H3" s="125"/>
      <c r="I3" s="125"/>
      <c r="J3" s="125"/>
      <c r="K3" s="125"/>
      <c r="L3" s="125"/>
      <c r="M3" s="58"/>
      <c r="N3" s="58"/>
      <c r="O3" s="58"/>
      <c r="P3" s="58"/>
      <c r="Q3" s="58"/>
      <c r="R3" s="58"/>
    </row>
    <row r="4" spans="1:121" ht="12" customHeight="1">
      <c r="B4" s="99"/>
      <c r="C4" s="99"/>
      <c r="D4" s="125"/>
      <c r="E4" s="125"/>
      <c r="F4" s="125"/>
      <c r="G4" s="125"/>
      <c r="H4" s="125"/>
      <c r="I4" s="125"/>
      <c r="J4" s="125"/>
      <c r="K4" s="125"/>
      <c r="L4" s="125"/>
      <c r="M4" s="58"/>
      <c r="N4" s="58"/>
      <c r="O4" s="58"/>
      <c r="P4" s="58"/>
      <c r="Q4" s="58"/>
      <c r="R4" s="58"/>
    </row>
    <row r="5" spans="1:121" ht="12.75" customHeight="1">
      <c r="B5" s="98"/>
      <c r="C5" s="98"/>
      <c r="D5" s="126"/>
      <c r="E5" s="126"/>
      <c r="F5" s="126"/>
      <c r="G5" s="126"/>
      <c r="H5" s="126"/>
      <c r="I5" s="126"/>
      <c r="J5" s="126"/>
      <c r="K5" s="126"/>
      <c r="L5" s="126"/>
      <c r="M5" s="58"/>
      <c r="N5" s="58"/>
      <c r="O5" s="58"/>
      <c r="P5" s="58"/>
      <c r="Q5" s="58"/>
      <c r="R5" s="58"/>
    </row>
    <row r="6" spans="1:121" ht="12.75" customHeight="1">
      <c r="B6" s="2"/>
      <c r="C6" s="2"/>
      <c r="D6" s="126"/>
      <c r="E6" s="126"/>
      <c r="F6" s="126"/>
      <c r="G6" s="126"/>
      <c r="H6" s="126"/>
      <c r="I6" s="126"/>
      <c r="J6" s="126"/>
      <c r="K6" s="126"/>
      <c r="L6" s="126"/>
    </row>
    <row r="7" spans="1:121" ht="12.75" customHeight="1"/>
    <row r="8" spans="1:121" ht="12.75" customHeight="1"/>
    <row r="9" spans="1:121" ht="12.75" customHeight="1">
      <c r="C9" s="58"/>
      <c r="D9" s="58"/>
      <c r="E9" s="58"/>
      <c r="F9" s="58"/>
    </row>
    <row r="10" spans="1:121" ht="12.75" customHeight="1">
      <c r="C10" s="58"/>
      <c r="D10" s="58"/>
      <c r="E10" s="58"/>
      <c r="F10" s="58"/>
    </row>
    <row r="11" spans="1:121" ht="12.75" customHeight="1" thickBot="1"/>
    <row r="12" spans="1:121" ht="12.75" customHeight="1">
      <c r="D12" s="110"/>
      <c r="E12" s="111"/>
      <c r="F12" s="111"/>
      <c r="G12" s="111"/>
      <c r="H12" s="111"/>
      <c r="I12" s="111"/>
      <c r="J12" s="111"/>
      <c r="K12" s="111"/>
      <c r="L12" s="111"/>
      <c r="M12" s="111"/>
      <c r="N12" s="111"/>
      <c r="O12" s="111"/>
      <c r="P12" s="111"/>
      <c r="Q12" s="111"/>
      <c r="R12" s="111"/>
      <c r="S12" s="111"/>
      <c r="T12" s="111"/>
      <c r="U12" s="112"/>
      <c r="X12" s="110"/>
      <c r="Y12" s="111"/>
      <c r="Z12" s="111"/>
      <c r="AA12" s="111"/>
      <c r="AB12" s="111"/>
      <c r="AC12" s="111"/>
      <c r="AD12" s="111"/>
      <c r="AE12" s="111"/>
      <c r="AF12" s="111"/>
      <c r="AG12" s="111"/>
      <c r="AH12" s="111"/>
      <c r="AI12" s="111"/>
      <c r="AJ12" s="111"/>
      <c r="AK12" s="111"/>
      <c r="AL12" s="111"/>
      <c r="AM12" s="111"/>
      <c r="AN12" s="111"/>
      <c r="AO12" s="112"/>
      <c r="AR12" s="110"/>
      <c r="AS12" s="111"/>
      <c r="AT12" s="111"/>
      <c r="AU12" s="111"/>
      <c r="AV12" s="111"/>
      <c r="AW12" s="111"/>
      <c r="AX12" s="111"/>
      <c r="AY12" s="111"/>
      <c r="AZ12" s="111"/>
      <c r="BA12" s="111"/>
      <c r="BB12" s="111"/>
      <c r="BC12" s="111"/>
      <c r="BD12" s="111"/>
      <c r="BE12" s="111"/>
      <c r="BF12" s="111"/>
      <c r="BG12" s="111"/>
      <c r="BH12" s="111"/>
      <c r="BI12" s="112"/>
      <c r="BL12" s="110"/>
      <c r="BM12" s="111"/>
      <c r="BN12" s="111"/>
      <c r="BO12" s="111"/>
      <c r="BP12" s="111"/>
      <c r="BQ12" s="111"/>
      <c r="BR12" s="111"/>
      <c r="BS12" s="111"/>
      <c r="BT12" s="111"/>
      <c r="BU12" s="111"/>
      <c r="BV12" s="111"/>
      <c r="BW12" s="111"/>
      <c r="BX12" s="111"/>
      <c r="BY12" s="111"/>
      <c r="BZ12" s="111"/>
      <c r="CA12" s="111"/>
      <c r="CB12" s="111"/>
      <c r="CC12" s="112"/>
      <c r="CF12" s="110"/>
      <c r="CG12" s="111"/>
      <c r="CH12" s="111"/>
      <c r="CI12" s="111"/>
      <c r="CJ12" s="111"/>
      <c r="CK12" s="111"/>
      <c r="CL12" s="111"/>
      <c r="CM12" s="111"/>
      <c r="CN12" s="111"/>
      <c r="CO12" s="111"/>
      <c r="CP12" s="111"/>
      <c r="CQ12" s="111"/>
      <c r="CR12" s="111"/>
      <c r="CS12" s="111"/>
      <c r="CT12" s="111"/>
      <c r="CU12" s="111"/>
      <c r="CV12" s="111"/>
      <c r="CW12" s="112"/>
      <c r="CZ12" s="110"/>
      <c r="DA12" s="111"/>
      <c r="DB12" s="111"/>
      <c r="DC12" s="111"/>
      <c r="DD12" s="111"/>
      <c r="DE12" s="111"/>
      <c r="DF12" s="111"/>
      <c r="DG12" s="111"/>
      <c r="DH12" s="111"/>
      <c r="DI12" s="111"/>
      <c r="DJ12" s="111"/>
      <c r="DK12" s="111"/>
      <c r="DL12" s="111"/>
      <c r="DM12" s="111"/>
      <c r="DN12" s="111"/>
      <c r="DO12" s="111"/>
      <c r="DP12" s="111"/>
      <c r="DQ12" s="112"/>
    </row>
    <row r="13" spans="1:121" ht="12" customHeight="1">
      <c r="C13" s="56"/>
      <c r="D13" s="298" t="s">
        <v>394</v>
      </c>
      <c r="E13" s="299"/>
      <c r="F13" s="299"/>
      <c r="G13" s="299"/>
      <c r="H13" s="299"/>
      <c r="I13" s="299"/>
      <c r="J13" s="299"/>
      <c r="K13" s="102"/>
      <c r="L13" s="102"/>
      <c r="M13" s="102"/>
      <c r="N13" s="102"/>
      <c r="O13" s="102"/>
      <c r="P13" s="102"/>
      <c r="Q13" s="102"/>
      <c r="R13" s="102"/>
      <c r="S13" s="102"/>
      <c r="T13" s="102"/>
      <c r="U13" s="113"/>
      <c r="X13" s="298" t="s">
        <v>518</v>
      </c>
      <c r="Y13" s="299"/>
      <c r="Z13" s="299"/>
      <c r="AA13" s="299"/>
      <c r="AB13" s="299"/>
      <c r="AC13" s="299"/>
      <c r="AD13" s="299"/>
      <c r="AE13" s="102"/>
      <c r="AF13" s="102"/>
      <c r="AG13" s="102"/>
      <c r="AH13" s="102"/>
      <c r="AI13" s="102"/>
      <c r="AJ13" s="102"/>
      <c r="AK13" s="102"/>
      <c r="AL13" s="102"/>
      <c r="AM13" s="102"/>
      <c r="AN13" s="102"/>
      <c r="AO13" s="113"/>
      <c r="AR13" s="298" t="s">
        <v>519</v>
      </c>
      <c r="AS13" s="299"/>
      <c r="AT13" s="299"/>
      <c r="AU13" s="299"/>
      <c r="AV13" s="299"/>
      <c r="AW13" s="299"/>
      <c r="AX13" s="299"/>
      <c r="AY13" s="102"/>
      <c r="AZ13" s="102"/>
      <c r="BA13" s="102"/>
      <c r="BB13" s="102"/>
      <c r="BC13" s="102"/>
      <c r="BD13" s="102"/>
      <c r="BE13" s="102"/>
      <c r="BF13" s="102"/>
      <c r="BG13" s="102"/>
      <c r="BH13" s="102"/>
      <c r="BI13" s="113"/>
      <c r="BL13" s="298" t="s">
        <v>524</v>
      </c>
      <c r="BM13" s="299"/>
      <c r="BN13" s="299"/>
      <c r="BO13" s="299"/>
      <c r="BP13" s="299"/>
      <c r="BQ13" s="299"/>
      <c r="BR13" s="299"/>
      <c r="BS13" s="102"/>
      <c r="BT13" s="102"/>
      <c r="BU13" s="102"/>
      <c r="BV13" s="102"/>
      <c r="BW13" s="102"/>
      <c r="BX13" s="102"/>
      <c r="BY13" s="102"/>
      <c r="BZ13" s="102"/>
      <c r="CA13" s="102"/>
      <c r="CB13" s="102"/>
      <c r="CC13" s="113"/>
      <c r="CF13" s="298" t="s">
        <v>7</v>
      </c>
      <c r="CG13" s="299"/>
      <c r="CH13" s="299"/>
      <c r="CI13" s="299"/>
      <c r="CJ13" s="299"/>
      <c r="CK13" s="299"/>
      <c r="CL13" s="299"/>
      <c r="CM13" s="102"/>
      <c r="CN13" s="102"/>
      <c r="CO13" s="102"/>
      <c r="CP13" s="102"/>
      <c r="CQ13" s="102"/>
      <c r="CR13" s="102"/>
      <c r="CS13" s="102"/>
      <c r="CT13" s="102"/>
      <c r="CU13" s="102"/>
      <c r="CV13" s="102"/>
      <c r="CW13" s="113"/>
      <c r="CZ13" s="298" t="s">
        <v>547</v>
      </c>
      <c r="DA13" s="299"/>
      <c r="DB13" s="299"/>
      <c r="DC13" s="299"/>
      <c r="DD13" s="299"/>
      <c r="DE13" s="299"/>
      <c r="DF13" s="299"/>
      <c r="DG13" s="299"/>
      <c r="DH13" s="299"/>
      <c r="DI13" s="299"/>
      <c r="DJ13" s="102"/>
      <c r="DK13" s="102"/>
      <c r="DL13" s="102"/>
      <c r="DM13" s="102"/>
      <c r="DN13" s="102"/>
      <c r="DO13" s="102"/>
      <c r="DP13" s="102"/>
      <c r="DQ13" s="113"/>
    </row>
    <row r="14" spans="1:121" ht="12.75" customHeight="1">
      <c r="C14" s="56"/>
      <c r="D14" s="298"/>
      <c r="E14" s="299"/>
      <c r="F14" s="299"/>
      <c r="G14" s="299"/>
      <c r="H14" s="299"/>
      <c r="I14" s="299"/>
      <c r="J14" s="299"/>
      <c r="K14" s="102"/>
      <c r="L14" s="102"/>
      <c r="M14" s="102"/>
      <c r="N14" s="102"/>
      <c r="O14" s="102"/>
      <c r="P14" s="102"/>
      <c r="Q14" s="102"/>
      <c r="R14" s="102"/>
      <c r="S14" s="102"/>
      <c r="T14" s="102"/>
      <c r="U14" s="113"/>
      <c r="X14" s="298"/>
      <c r="Y14" s="299"/>
      <c r="Z14" s="299"/>
      <c r="AA14" s="299"/>
      <c r="AB14" s="299"/>
      <c r="AC14" s="299"/>
      <c r="AD14" s="299"/>
      <c r="AE14" s="102"/>
      <c r="AF14" s="102"/>
      <c r="AG14" s="102"/>
      <c r="AH14" s="102"/>
      <c r="AI14" s="102"/>
      <c r="AJ14" s="102"/>
      <c r="AK14" s="102"/>
      <c r="AL14" s="102"/>
      <c r="AM14" s="102"/>
      <c r="AN14" s="102"/>
      <c r="AO14" s="113"/>
      <c r="AR14" s="298"/>
      <c r="AS14" s="299"/>
      <c r="AT14" s="299"/>
      <c r="AU14" s="299"/>
      <c r="AV14" s="299"/>
      <c r="AW14" s="299"/>
      <c r="AX14" s="299"/>
      <c r="AY14" s="102"/>
      <c r="AZ14" s="102"/>
      <c r="BA14" s="102"/>
      <c r="BB14" s="102"/>
      <c r="BC14" s="102"/>
      <c r="BD14" s="102"/>
      <c r="BE14" s="102"/>
      <c r="BF14" s="102"/>
      <c r="BG14" s="102"/>
      <c r="BH14" s="102"/>
      <c r="BI14" s="113"/>
      <c r="BL14" s="298"/>
      <c r="BM14" s="299"/>
      <c r="BN14" s="299"/>
      <c r="BO14" s="299"/>
      <c r="BP14" s="299"/>
      <c r="BQ14" s="299"/>
      <c r="BR14" s="299"/>
      <c r="BS14" s="102"/>
      <c r="BT14" s="102"/>
      <c r="BU14" s="102"/>
      <c r="BV14" s="102"/>
      <c r="BW14" s="102"/>
      <c r="BX14" s="102"/>
      <c r="BY14" s="102"/>
      <c r="BZ14" s="102"/>
      <c r="CA14" s="102"/>
      <c r="CB14" s="102"/>
      <c r="CC14" s="113"/>
      <c r="CF14" s="298"/>
      <c r="CG14" s="299"/>
      <c r="CH14" s="299"/>
      <c r="CI14" s="299"/>
      <c r="CJ14" s="299"/>
      <c r="CK14" s="299"/>
      <c r="CL14" s="299"/>
      <c r="CM14" s="102"/>
      <c r="CN14" s="102"/>
      <c r="CO14" s="102"/>
      <c r="CP14" s="102"/>
      <c r="CQ14" s="102"/>
      <c r="CR14" s="102"/>
      <c r="CS14" s="102"/>
      <c r="CT14" s="102"/>
      <c r="CU14" s="102"/>
      <c r="CV14" s="102"/>
      <c r="CW14" s="113"/>
      <c r="CZ14" s="298"/>
      <c r="DA14" s="299"/>
      <c r="DB14" s="299"/>
      <c r="DC14" s="299"/>
      <c r="DD14" s="299"/>
      <c r="DE14" s="299"/>
      <c r="DF14" s="299"/>
      <c r="DG14" s="299"/>
      <c r="DH14" s="299"/>
      <c r="DI14" s="299"/>
      <c r="DJ14" s="102"/>
      <c r="DK14" s="102"/>
      <c r="DL14" s="102"/>
      <c r="DM14" s="102"/>
      <c r="DN14" s="102"/>
      <c r="DO14" s="102"/>
      <c r="DP14" s="102"/>
      <c r="DQ14" s="113"/>
    </row>
    <row r="15" spans="1:121" ht="12.75" customHeight="1">
      <c r="C15" s="56"/>
      <c r="D15" s="298"/>
      <c r="E15" s="299"/>
      <c r="F15" s="299"/>
      <c r="G15" s="299"/>
      <c r="H15" s="299"/>
      <c r="I15" s="299"/>
      <c r="J15" s="299"/>
      <c r="K15" s="102"/>
      <c r="L15" s="102"/>
      <c r="M15" s="102"/>
      <c r="N15" s="102"/>
      <c r="O15" s="102"/>
      <c r="P15" s="102"/>
      <c r="Q15" s="102"/>
      <c r="R15" s="102"/>
      <c r="S15" s="102"/>
      <c r="T15" s="102"/>
      <c r="U15" s="113"/>
      <c r="X15" s="298"/>
      <c r="Y15" s="299"/>
      <c r="Z15" s="299"/>
      <c r="AA15" s="299"/>
      <c r="AB15" s="299"/>
      <c r="AC15" s="299"/>
      <c r="AD15" s="299"/>
      <c r="AE15" s="102"/>
      <c r="AF15" s="102"/>
      <c r="AG15" s="102"/>
      <c r="AH15" s="102"/>
      <c r="AI15" s="102"/>
      <c r="AJ15" s="102"/>
      <c r="AK15" s="102"/>
      <c r="AL15" s="102"/>
      <c r="AM15" s="102"/>
      <c r="AN15" s="102"/>
      <c r="AO15" s="113"/>
      <c r="AR15" s="298"/>
      <c r="AS15" s="299"/>
      <c r="AT15" s="299"/>
      <c r="AU15" s="299"/>
      <c r="AV15" s="299"/>
      <c r="AW15" s="299"/>
      <c r="AX15" s="299"/>
      <c r="AY15" s="102"/>
      <c r="AZ15" s="102"/>
      <c r="BA15" s="102"/>
      <c r="BB15" s="102"/>
      <c r="BC15" s="102"/>
      <c r="BD15" s="102"/>
      <c r="BE15" s="102"/>
      <c r="BF15" s="102"/>
      <c r="BG15" s="102"/>
      <c r="BH15" s="102"/>
      <c r="BI15" s="113"/>
      <c r="BL15" s="298"/>
      <c r="BM15" s="299"/>
      <c r="BN15" s="299"/>
      <c r="BO15" s="299"/>
      <c r="BP15" s="299"/>
      <c r="BQ15" s="299"/>
      <c r="BR15" s="299"/>
      <c r="BS15" s="102"/>
      <c r="BT15" s="102"/>
      <c r="BU15" s="102"/>
      <c r="BV15" s="102"/>
      <c r="BW15" s="102"/>
      <c r="BX15" s="102"/>
      <c r="BY15" s="102"/>
      <c r="BZ15" s="102"/>
      <c r="CA15" s="102"/>
      <c r="CB15" s="102"/>
      <c r="CC15" s="113"/>
      <c r="CE15" t="s">
        <v>515</v>
      </c>
      <c r="CF15" s="298"/>
      <c r="CG15" s="299"/>
      <c r="CH15" s="299"/>
      <c r="CI15" s="299"/>
      <c r="CJ15" s="299"/>
      <c r="CK15" s="299"/>
      <c r="CL15" s="299"/>
      <c r="CM15" s="102"/>
      <c r="CN15" s="102"/>
      <c r="CO15" s="102"/>
      <c r="CP15" s="102"/>
      <c r="CQ15" s="102"/>
      <c r="CR15" s="102"/>
      <c r="CS15" s="102"/>
      <c r="CT15" s="102"/>
      <c r="CU15" s="102"/>
      <c r="CV15" s="102"/>
      <c r="CW15" s="113"/>
      <c r="CZ15" s="298"/>
      <c r="DA15" s="299"/>
      <c r="DB15" s="299"/>
      <c r="DC15" s="299"/>
      <c r="DD15" s="299"/>
      <c r="DE15" s="299"/>
      <c r="DF15" s="299"/>
      <c r="DG15" s="299"/>
      <c r="DH15" s="299"/>
      <c r="DI15" s="299"/>
      <c r="DJ15" s="102"/>
      <c r="DK15" s="102"/>
      <c r="DL15" s="102"/>
      <c r="DM15" s="102"/>
      <c r="DN15" s="102"/>
      <c r="DO15" s="102"/>
      <c r="DP15" s="102"/>
      <c r="DQ15" s="113"/>
    </row>
    <row r="16" spans="1:121" ht="12" customHeight="1">
      <c r="C16" s="56"/>
      <c r="D16" s="137"/>
      <c r="E16" s="136"/>
      <c r="F16" s="136"/>
      <c r="G16" s="136"/>
      <c r="H16" s="136"/>
      <c r="I16" s="136"/>
      <c r="J16" s="136"/>
      <c r="K16" s="102"/>
      <c r="L16" s="102"/>
      <c r="M16" s="102"/>
      <c r="N16" s="102"/>
      <c r="O16" s="102"/>
      <c r="P16" s="102"/>
      <c r="Q16" s="102"/>
      <c r="R16" s="102"/>
      <c r="S16" s="102"/>
      <c r="T16" s="102"/>
      <c r="U16" s="113"/>
      <c r="X16" s="137"/>
      <c r="Y16" s="136"/>
      <c r="Z16" s="136"/>
      <c r="AA16" s="136"/>
      <c r="AB16" s="136"/>
      <c r="AC16" s="136"/>
      <c r="AD16" s="136"/>
      <c r="AE16" s="102"/>
      <c r="AF16" s="102"/>
      <c r="AG16" s="102"/>
      <c r="AH16" s="102"/>
      <c r="AI16" s="102"/>
      <c r="AJ16" s="102"/>
      <c r="AK16" s="102"/>
      <c r="AL16" s="102"/>
      <c r="AM16" s="102"/>
      <c r="AN16" s="102"/>
      <c r="AO16" s="113"/>
      <c r="AR16" s="137"/>
      <c r="AS16" s="136"/>
      <c r="AT16" s="136"/>
      <c r="AU16" s="136"/>
      <c r="AV16" s="136"/>
      <c r="AW16" s="136"/>
      <c r="AX16" s="136"/>
      <c r="AY16" s="102"/>
      <c r="AZ16" s="102"/>
      <c r="BA16" s="102"/>
      <c r="BB16" s="102"/>
      <c r="BC16" s="102"/>
      <c r="BD16" s="102"/>
      <c r="BE16" s="102"/>
      <c r="BF16" s="102"/>
      <c r="BG16" s="102"/>
      <c r="BH16" s="102"/>
      <c r="BI16" s="113"/>
      <c r="BL16" s="137"/>
      <c r="BM16" s="136"/>
      <c r="BN16" s="136"/>
      <c r="BO16" s="136"/>
      <c r="BP16" s="136"/>
      <c r="BQ16" s="136"/>
      <c r="BR16" s="136"/>
      <c r="BS16" s="102"/>
      <c r="BT16" s="102"/>
      <c r="BU16" s="102"/>
      <c r="BV16" s="102"/>
      <c r="BW16" s="102"/>
      <c r="BX16" s="102"/>
      <c r="BY16" s="102"/>
      <c r="BZ16" s="102"/>
      <c r="CA16" s="102"/>
      <c r="CB16" s="102"/>
      <c r="CC16" s="113"/>
      <c r="CF16" s="137"/>
      <c r="CG16" s="136"/>
      <c r="CH16" s="136"/>
      <c r="CI16" s="136"/>
      <c r="CJ16" s="136"/>
      <c r="CK16" s="136"/>
      <c r="CL16" s="136"/>
      <c r="CM16" s="102"/>
      <c r="CN16" s="102"/>
      <c r="CO16" s="102"/>
      <c r="CP16" s="102"/>
      <c r="CQ16" s="102"/>
      <c r="CR16" s="102"/>
      <c r="CS16" s="102"/>
      <c r="CT16" s="102"/>
      <c r="CU16" s="102"/>
      <c r="CV16" s="102"/>
      <c r="CW16" s="113"/>
      <c r="CZ16" s="137"/>
      <c r="DA16" s="136"/>
      <c r="DB16" s="136"/>
      <c r="DC16" s="136"/>
      <c r="DD16" s="136"/>
      <c r="DE16" s="136"/>
      <c r="DF16" s="136"/>
      <c r="DG16" s="102"/>
      <c r="DH16" s="102"/>
      <c r="DI16" s="102"/>
      <c r="DJ16" s="102"/>
      <c r="DK16" s="102"/>
      <c r="DL16" s="102"/>
      <c r="DM16" s="102"/>
      <c r="DN16" s="102"/>
      <c r="DO16" s="102"/>
      <c r="DP16" s="102"/>
      <c r="DQ16" s="113"/>
    </row>
    <row r="17" spans="3:121" ht="12" customHeight="1">
      <c r="C17" s="56"/>
      <c r="D17" s="114"/>
      <c r="E17" s="103"/>
      <c r="F17" s="103"/>
      <c r="G17" s="103"/>
      <c r="H17" s="103"/>
      <c r="I17" s="103"/>
      <c r="J17" s="103"/>
      <c r="K17" s="104"/>
      <c r="L17" s="104"/>
      <c r="M17" s="104"/>
      <c r="N17" s="104"/>
      <c r="O17" s="104"/>
      <c r="P17" s="104"/>
      <c r="Q17" s="104"/>
      <c r="R17" s="104"/>
      <c r="S17" s="104"/>
      <c r="T17" s="104"/>
      <c r="U17" s="115"/>
      <c r="X17" s="114"/>
      <c r="Y17" s="103"/>
      <c r="Z17" s="103"/>
      <c r="AA17" s="103"/>
      <c r="AB17" s="103"/>
      <c r="AC17" s="103"/>
      <c r="AD17" s="103"/>
      <c r="AE17" s="104"/>
      <c r="AF17" s="104"/>
      <c r="AG17" s="104"/>
      <c r="AH17" s="104"/>
      <c r="AI17" s="104"/>
      <c r="AJ17" s="104"/>
      <c r="AK17" s="104"/>
      <c r="AL17" s="104"/>
      <c r="AM17" s="104"/>
      <c r="AN17" s="104"/>
      <c r="AO17" s="115"/>
      <c r="AR17" s="114"/>
      <c r="AS17" s="103"/>
      <c r="AT17" s="103"/>
      <c r="AU17" s="103"/>
      <c r="AV17" s="103"/>
      <c r="AW17" s="103"/>
      <c r="AX17" s="103"/>
      <c r="AY17" s="104"/>
      <c r="AZ17" s="104"/>
      <c r="BA17" s="104"/>
      <c r="BB17" s="104"/>
      <c r="BC17" s="104"/>
      <c r="BD17" s="104"/>
      <c r="BE17" s="104"/>
      <c r="BF17" s="104"/>
      <c r="BG17" s="104"/>
      <c r="BH17" s="104"/>
      <c r="BI17" s="115"/>
      <c r="BL17" s="114"/>
      <c r="BM17" s="103"/>
      <c r="BN17" s="103"/>
      <c r="BO17" s="103"/>
      <c r="BP17" s="103"/>
      <c r="BQ17" s="103"/>
      <c r="BR17" s="103"/>
      <c r="BS17" s="104"/>
      <c r="BT17" s="104"/>
      <c r="BU17" s="104"/>
      <c r="BV17" s="104"/>
      <c r="BW17" s="104"/>
      <c r="BX17" s="104"/>
      <c r="BY17" s="104"/>
      <c r="BZ17" s="104"/>
      <c r="CA17" s="104"/>
      <c r="CB17" s="104"/>
      <c r="CC17" s="115"/>
      <c r="CF17" s="114"/>
      <c r="CG17" s="103"/>
      <c r="CH17" s="103"/>
      <c r="CI17" s="103"/>
      <c r="CJ17" s="103"/>
      <c r="CK17" s="103"/>
      <c r="CL17" s="103"/>
      <c r="CM17" s="104"/>
      <c r="CN17" s="104"/>
      <c r="CO17" s="104"/>
      <c r="CP17" s="104"/>
      <c r="CQ17" s="104"/>
      <c r="CR17" s="104"/>
      <c r="CS17" s="104"/>
      <c r="CT17" s="104"/>
      <c r="CU17" s="104"/>
      <c r="CV17" s="104"/>
      <c r="CW17" s="115"/>
      <c r="CZ17" s="114"/>
      <c r="DA17" s="103"/>
      <c r="DB17" s="103"/>
      <c r="DC17" s="103"/>
      <c r="DD17" s="103"/>
      <c r="DE17" s="103"/>
      <c r="DF17" s="103"/>
      <c r="DG17" s="104"/>
      <c r="DH17" s="104"/>
      <c r="DI17" s="104"/>
      <c r="DJ17" s="104"/>
      <c r="DK17" s="104"/>
      <c r="DL17" s="104"/>
      <c r="DM17" s="104"/>
      <c r="DN17" s="104"/>
      <c r="DO17" s="104"/>
      <c r="DP17" s="104"/>
      <c r="DQ17" s="115"/>
    </row>
    <row r="18" spans="3:121" ht="12" customHeight="1">
      <c r="C18" s="56"/>
      <c r="D18" s="114"/>
      <c r="E18" s="103"/>
      <c r="F18" s="103"/>
      <c r="G18" s="103"/>
      <c r="H18" s="103"/>
      <c r="I18" s="103"/>
      <c r="J18" s="103"/>
      <c r="K18" s="104"/>
      <c r="L18" s="104"/>
      <c r="M18" s="104"/>
      <c r="N18" s="104"/>
      <c r="O18" s="104"/>
      <c r="P18" s="104"/>
      <c r="Q18" s="104"/>
      <c r="R18" s="104"/>
      <c r="S18" s="104"/>
      <c r="T18" s="104"/>
      <c r="U18" s="115"/>
      <c r="X18" s="114"/>
      <c r="Y18" s="103"/>
      <c r="Z18" s="103"/>
      <c r="AA18" s="103"/>
      <c r="AB18" s="103"/>
      <c r="AC18" s="103"/>
      <c r="AD18" s="103"/>
      <c r="AE18" s="104"/>
      <c r="AF18" s="104"/>
      <c r="AG18" s="104"/>
      <c r="AH18" s="104"/>
      <c r="AI18" s="104"/>
      <c r="AJ18" s="104"/>
      <c r="AK18" s="104"/>
      <c r="AL18" s="104"/>
      <c r="AM18" s="104"/>
      <c r="AN18" s="104"/>
      <c r="AO18" s="115"/>
      <c r="AR18" s="114"/>
      <c r="AS18" s="103"/>
      <c r="AT18" s="103"/>
      <c r="AU18" s="103"/>
      <c r="AV18" s="103"/>
      <c r="AW18" s="103"/>
      <c r="AX18" s="103"/>
      <c r="AY18" s="104"/>
      <c r="AZ18" s="104"/>
      <c r="BA18" s="104"/>
      <c r="BB18" s="104"/>
      <c r="BC18" s="104"/>
      <c r="BD18" s="104"/>
      <c r="BE18" s="104"/>
      <c r="BF18" s="104"/>
      <c r="BG18" s="104"/>
      <c r="BH18" s="104"/>
      <c r="BI18" s="115"/>
      <c r="BL18" s="114"/>
      <c r="BM18" s="103"/>
      <c r="BN18" s="103"/>
      <c r="BO18" s="103"/>
      <c r="BP18" s="103"/>
      <c r="BQ18" s="103"/>
      <c r="BR18" s="103"/>
      <c r="BS18" s="104"/>
      <c r="BT18" s="104"/>
      <c r="BU18" s="104"/>
      <c r="BV18" s="104"/>
      <c r="BW18" s="104"/>
      <c r="BX18" s="104"/>
      <c r="BY18" s="104"/>
      <c r="BZ18" s="104"/>
      <c r="CA18" s="104"/>
      <c r="CB18" s="104"/>
      <c r="CC18" s="115"/>
      <c r="CF18" s="114"/>
      <c r="CG18" s="103"/>
      <c r="CH18" s="103"/>
      <c r="CI18" s="103"/>
      <c r="CJ18" s="103"/>
      <c r="CK18" s="103"/>
      <c r="CL18" s="103"/>
      <c r="CM18" s="104"/>
      <c r="CN18" s="104"/>
      <c r="CO18" s="104"/>
      <c r="CP18" s="104"/>
      <c r="CQ18" s="104"/>
      <c r="CR18" s="104"/>
      <c r="CS18" s="104"/>
      <c r="CT18" s="104"/>
      <c r="CU18" s="104"/>
      <c r="CV18" s="104"/>
      <c r="CW18" s="115"/>
      <c r="CZ18" s="114"/>
      <c r="DA18" s="103"/>
      <c r="DB18" s="103"/>
      <c r="DC18" s="103"/>
      <c r="DD18" s="103"/>
      <c r="DE18" s="103"/>
      <c r="DF18" s="103"/>
      <c r="DG18" s="104"/>
      <c r="DH18" s="104"/>
      <c r="DI18" s="104"/>
      <c r="DJ18" s="104"/>
      <c r="DK18" s="104"/>
      <c r="DL18" s="104"/>
      <c r="DM18" s="104"/>
      <c r="DN18" s="104"/>
      <c r="DO18" s="104"/>
      <c r="DP18" s="104"/>
      <c r="DQ18" s="115"/>
    </row>
    <row r="19" spans="3:121" ht="12" customHeight="1">
      <c r="C19" s="56"/>
      <c r="D19" s="116"/>
      <c r="E19" s="101"/>
      <c r="F19" s="101"/>
      <c r="G19" s="101"/>
      <c r="H19" s="101"/>
      <c r="I19" s="101"/>
      <c r="J19" s="101"/>
      <c r="K19" s="100"/>
      <c r="L19" s="100"/>
      <c r="M19" s="100"/>
      <c r="N19" s="100"/>
      <c r="O19" s="100"/>
      <c r="P19" s="100"/>
      <c r="Q19" s="100"/>
      <c r="R19" s="100"/>
      <c r="S19" s="100"/>
      <c r="T19" s="100"/>
      <c r="U19" s="117"/>
      <c r="X19" s="116"/>
      <c r="Y19" s="101"/>
      <c r="Z19" s="101"/>
      <c r="AA19" s="101"/>
      <c r="AB19" s="101"/>
      <c r="AC19" s="101"/>
      <c r="AD19" s="101"/>
      <c r="AE19" s="100"/>
      <c r="AF19" s="100"/>
      <c r="AG19" s="100"/>
      <c r="AH19" s="100"/>
      <c r="AI19" s="100"/>
      <c r="AJ19" s="100"/>
      <c r="AK19" s="100"/>
      <c r="AL19" s="100"/>
      <c r="AM19" s="100"/>
      <c r="AN19" s="100"/>
      <c r="AO19" s="117"/>
      <c r="AR19" s="116"/>
      <c r="AS19" s="101"/>
      <c r="AT19" s="101"/>
      <c r="AU19" s="101"/>
      <c r="AV19" s="101"/>
      <c r="AW19" s="101"/>
      <c r="AX19" s="101"/>
      <c r="AY19" s="100"/>
      <c r="AZ19" s="100"/>
      <c r="BA19" s="100"/>
      <c r="BB19" s="100"/>
      <c r="BC19" s="100"/>
      <c r="BD19" s="100"/>
      <c r="BE19" s="100"/>
      <c r="BF19" s="100"/>
      <c r="BG19" s="100"/>
      <c r="BH19" s="100"/>
      <c r="BI19" s="117"/>
      <c r="BL19" s="116"/>
      <c r="BM19" s="101"/>
      <c r="BN19" s="101"/>
      <c r="BO19" s="101"/>
      <c r="BP19" s="101"/>
      <c r="BQ19" s="101"/>
      <c r="BR19" s="101"/>
      <c r="BS19" s="100"/>
      <c r="BT19" s="100"/>
      <c r="BU19" s="100"/>
      <c r="BV19" s="100"/>
      <c r="BW19" s="100"/>
      <c r="BX19" s="100"/>
      <c r="BY19" s="100"/>
      <c r="BZ19" s="100"/>
      <c r="CA19" s="100"/>
      <c r="CB19" s="100"/>
      <c r="CC19" s="117"/>
      <c r="CF19" s="116"/>
      <c r="CG19" s="101"/>
      <c r="CH19" s="101"/>
      <c r="CI19" s="101"/>
      <c r="CJ19" s="101"/>
      <c r="CK19" s="101"/>
      <c r="CL19" s="101"/>
      <c r="CM19" s="100"/>
      <c r="CN19" s="100"/>
      <c r="CO19" s="100"/>
      <c r="CP19" s="100"/>
      <c r="CQ19" s="100"/>
      <c r="CR19" s="100"/>
      <c r="CS19" s="100"/>
      <c r="CT19" s="100"/>
      <c r="CU19" s="100"/>
      <c r="CV19" s="100"/>
      <c r="CW19" s="117"/>
      <c r="CZ19" s="116"/>
      <c r="DA19" s="101"/>
      <c r="DB19" s="101"/>
      <c r="DC19" s="101"/>
      <c r="DD19" s="101"/>
      <c r="DE19" s="101"/>
      <c r="DF19" s="101"/>
      <c r="DG19" s="100"/>
      <c r="DH19" s="100"/>
      <c r="DI19" s="100"/>
      <c r="DJ19" s="100"/>
      <c r="DK19" s="100"/>
      <c r="DL19" s="100"/>
      <c r="DM19" s="100"/>
      <c r="DN19" s="100"/>
      <c r="DO19" s="100"/>
      <c r="DP19" s="100"/>
      <c r="DQ19" s="117"/>
    </row>
    <row r="20" spans="3:121" ht="12" customHeight="1">
      <c r="C20" s="56"/>
      <c r="D20" s="116"/>
      <c r="E20" s="101"/>
      <c r="F20" s="101"/>
      <c r="G20" s="101"/>
      <c r="H20" s="101"/>
      <c r="I20" s="101"/>
      <c r="J20" s="101"/>
      <c r="K20" s="100"/>
      <c r="L20" s="100"/>
      <c r="M20" s="100"/>
      <c r="N20" s="100"/>
      <c r="O20" s="100"/>
      <c r="P20" s="100"/>
      <c r="Q20" s="100"/>
      <c r="R20" s="100"/>
      <c r="S20" s="100"/>
      <c r="T20" s="100"/>
      <c r="U20" s="117"/>
      <c r="X20" s="116"/>
      <c r="Y20" s="101"/>
      <c r="Z20" s="101"/>
      <c r="AA20" s="101"/>
      <c r="AB20" s="101"/>
      <c r="AC20" s="101"/>
      <c r="AD20" s="105"/>
      <c r="AE20" s="105"/>
      <c r="AF20" s="105"/>
      <c r="AG20" s="105"/>
      <c r="AH20" s="105"/>
      <c r="AI20" s="105"/>
      <c r="AJ20" s="105"/>
      <c r="AK20" s="105"/>
      <c r="AL20" s="105"/>
      <c r="AM20" s="105"/>
      <c r="AN20" s="105"/>
      <c r="AO20" s="117"/>
      <c r="AR20" s="116"/>
      <c r="AS20" s="101"/>
      <c r="AT20" s="101"/>
      <c r="AU20" s="101"/>
      <c r="AV20" s="101"/>
      <c r="AW20" s="101"/>
      <c r="AX20" s="101"/>
      <c r="AY20" s="100"/>
      <c r="AZ20" s="100"/>
      <c r="BA20" s="100"/>
      <c r="BB20" s="100"/>
      <c r="BC20" s="100"/>
      <c r="BD20" s="100"/>
      <c r="BE20" s="100"/>
      <c r="BF20" s="100"/>
      <c r="BG20" s="100"/>
      <c r="BH20" s="100"/>
      <c r="BI20" s="117"/>
      <c r="BL20" s="116"/>
      <c r="BM20" s="101"/>
      <c r="BN20" s="101"/>
      <c r="BO20" s="101"/>
      <c r="BP20" s="101"/>
      <c r="BQ20" s="101"/>
      <c r="BR20" s="101"/>
      <c r="BS20" s="100"/>
      <c r="BT20" s="100"/>
      <c r="BU20" s="100"/>
      <c r="BV20" s="100"/>
      <c r="BW20" s="100"/>
      <c r="BX20" s="100"/>
      <c r="BY20" s="100"/>
      <c r="BZ20" s="100"/>
      <c r="CA20" s="100"/>
      <c r="CB20" s="100"/>
      <c r="CC20" s="117"/>
      <c r="CF20" s="116"/>
      <c r="CG20" s="101"/>
      <c r="CH20" s="101"/>
      <c r="CI20" s="101"/>
      <c r="CJ20" s="101"/>
      <c r="CK20" s="101"/>
      <c r="CL20" s="101"/>
      <c r="CM20" s="100"/>
      <c r="CN20" s="100"/>
      <c r="CO20" s="100"/>
      <c r="CP20" s="100"/>
      <c r="CQ20" s="100"/>
      <c r="CR20" s="100"/>
      <c r="CS20" s="100"/>
      <c r="CT20" s="100"/>
      <c r="CU20" s="100"/>
      <c r="CV20" s="100"/>
      <c r="CW20" s="117"/>
      <c r="CZ20" s="116"/>
      <c r="DA20" s="101"/>
      <c r="DB20" s="101"/>
      <c r="DC20" s="101"/>
      <c r="DD20" s="101"/>
      <c r="DE20" s="101"/>
      <c r="DF20" s="101"/>
      <c r="DG20" s="100"/>
      <c r="DH20" s="100"/>
      <c r="DI20" s="100"/>
      <c r="DJ20" s="129"/>
      <c r="DK20" s="129"/>
      <c r="DL20" s="129"/>
      <c r="DM20" s="129"/>
      <c r="DN20" s="129"/>
      <c r="DO20" s="129"/>
      <c r="DP20" s="129"/>
      <c r="DQ20" s="117"/>
    </row>
    <row r="21" spans="3:121" ht="12" customHeight="1">
      <c r="C21" s="56"/>
      <c r="D21" s="116"/>
      <c r="E21" s="101"/>
      <c r="F21" s="101"/>
      <c r="G21" s="101"/>
      <c r="H21" s="101"/>
      <c r="I21" s="101"/>
      <c r="J21" s="313" t="s">
        <v>0</v>
      </c>
      <c r="K21" s="313"/>
      <c r="L21" s="313"/>
      <c r="M21" s="314"/>
      <c r="N21" s="359"/>
      <c r="O21" s="332"/>
      <c r="P21" s="332"/>
      <c r="Q21" s="332"/>
      <c r="R21" s="332"/>
      <c r="S21" s="332"/>
      <c r="T21" s="332"/>
      <c r="U21" s="117"/>
      <c r="X21" s="116"/>
      <c r="Y21" s="101"/>
      <c r="Z21" s="101"/>
      <c r="AA21" s="101"/>
      <c r="AB21" s="101"/>
      <c r="AC21" s="101"/>
      <c r="AD21" s="105"/>
      <c r="AE21" s="105"/>
      <c r="AF21" s="105"/>
      <c r="AG21" s="105"/>
      <c r="AH21" s="105"/>
      <c r="AI21" s="105"/>
      <c r="AJ21" s="105"/>
      <c r="AK21" s="105"/>
      <c r="AL21" s="105"/>
      <c r="AM21" s="105"/>
      <c r="AN21" s="105"/>
      <c r="AO21" s="117"/>
      <c r="AR21" s="116"/>
      <c r="AS21" s="101"/>
      <c r="AT21" s="101"/>
      <c r="AU21" s="101"/>
      <c r="AV21" s="101"/>
      <c r="AW21" s="101"/>
      <c r="AX21" s="313" t="s">
        <v>640</v>
      </c>
      <c r="AY21" s="313"/>
      <c r="AZ21" s="313"/>
      <c r="BA21" s="318"/>
      <c r="BB21" s="353"/>
      <c r="BC21" s="324"/>
      <c r="BD21" s="324"/>
      <c r="BE21" s="324"/>
      <c r="BF21" s="324"/>
      <c r="BG21" s="324"/>
      <c r="BH21" s="324"/>
      <c r="BI21" s="117"/>
      <c r="BL21" s="116"/>
      <c r="BM21" s="101"/>
      <c r="BN21" s="101"/>
      <c r="BO21" s="101"/>
      <c r="BP21" s="101"/>
      <c r="BQ21" s="101"/>
      <c r="BR21" s="105"/>
      <c r="BS21" s="105"/>
      <c r="BT21" s="105"/>
      <c r="BU21" s="105"/>
      <c r="BV21" s="128"/>
      <c r="BW21" s="128"/>
      <c r="BX21" s="128"/>
      <c r="BY21" s="128"/>
      <c r="BZ21" s="128"/>
      <c r="CA21" s="128"/>
      <c r="CB21" s="128"/>
      <c r="CC21" s="117"/>
      <c r="CF21" s="116"/>
      <c r="CG21" s="101"/>
      <c r="CH21" s="101"/>
      <c r="CI21" s="101"/>
      <c r="CJ21" s="101"/>
      <c r="CK21" s="101"/>
      <c r="CL21" s="119"/>
      <c r="CM21" s="106"/>
      <c r="CN21" s="108"/>
      <c r="CO21" s="108"/>
      <c r="CP21" s="108"/>
      <c r="CQ21" s="108"/>
      <c r="CR21" s="108"/>
      <c r="CS21" s="108"/>
      <c r="CT21" s="108"/>
      <c r="CU21" s="108"/>
      <c r="CV21" s="108"/>
      <c r="CW21" s="117"/>
      <c r="CZ21" s="116"/>
      <c r="DA21" s="101"/>
      <c r="DB21" s="101"/>
      <c r="DC21" s="101"/>
      <c r="DD21" s="101"/>
      <c r="DE21" s="101"/>
      <c r="DF21" s="313" t="s">
        <v>528</v>
      </c>
      <c r="DG21" s="313"/>
      <c r="DH21" s="313"/>
      <c r="DI21" s="314"/>
      <c r="DJ21" s="315" t="b">
        <v>0</v>
      </c>
      <c r="DK21" s="315"/>
      <c r="DL21" s="315"/>
      <c r="DM21" s="315"/>
      <c r="DN21" s="315"/>
      <c r="DO21" s="315"/>
      <c r="DP21" s="316"/>
      <c r="DQ21" s="117"/>
    </row>
    <row r="22" spans="3:121" ht="12" customHeight="1">
      <c r="D22" s="118"/>
      <c r="E22" s="296"/>
      <c r="F22" s="296"/>
      <c r="G22" s="296"/>
      <c r="H22" s="296"/>
      <c r="I22" s="105"/>
      <c r="J22" s="313"/>
      <c r="K22" s="313"/>
      <c r="L22" s="313"/>
      <c r="M22" s="314"/>
      <c r="N22" s="360"/>
      <c r="O22" s="361"/>
      <c r="P22" s="361"/>
      <c r="Q22" s="361"/>
      <c r="R22" s="361"/>
      <c r="S22" s="361"/>
      <c r="T22" s="361"/>
      <c r="U22" s="117"/>
      <c r="X22" s="118"/>
      <c r="Y22" s="296"/>
      <c r="Z22" s="296"/>
      <c r="AA22" s="296"/>
      <c r="AB22" s="296"/>
      <c r="AC22" s="105"/>
      <c r="AD22" s="105"/>
      <c r="AE22" s="105"/>
      <c r="AF22" s="105"/>
      <c r="AG22" s="105"/>
      <c r="AH22" s="105"/>
      <c r="AI22" s="105"/>
      <c r="AJ22" s="105"/>
      <c r="AK22" s="105"/>
      <c r="AL22" s="105"/>
      <c r="AM22" s="105"/>
      <c r="AN22" s="105"/>
      <c r="AO22" s="117"/>
      <c r="AR22" s="118"/>
      <c r="AS22" s="296"/>
      <c r="AT22" s="296"/>
      <c r="AU22" s="296"/>
      <c r="AV22" s="296"/>
      <c r="AW22" s="105"/>
      <c r="AX22" s="313"/>
      <c r="AY22" s="313"/>
      <c r="AZ22" s="313"/>
      <c r="BA22" s="318"/>
      <c r="BB22" s="354"/>
      <c r="BC22" s="355"/>
      <c r="BD22" s="355"/>
      <c r="BE22" s="355"/>
      <c r="BF22" s="355"/>
      <c r="BG22" s="355"/>
      <c r="BH22" s="355"/>
      <c r="BI22" s="117"/>
      <c r="BL22" s="118"/>
      <c r="BM22" s="296"/>
      <c r="BN22" s="296"/>
      <c r="BO22" s="296"/>
      <c r="BP22" s="296"/>
      <c r="BQ22" s="105"/>
      <c r="BR22" s="105"/>
      <c r="BS22" s="105"/>
      <c r="BT22" s="105"/>
      <c r="BU22" s="105"/>
      <c r="BV22" s="128"/>
      <c r="BW22" s="128"/>
      <c r="BX22" s="128"/>
      <c r="BY22" s="128"/>
      <c r="BZ22" s="128"/>
      <c r="CA22" s="128"/>
      <c r="CB22" s="128"/>
      <c r="CC22" s="117"/>
      <c r="CF22" s="118"/>
      <c r="CG22" s="296"/>
      <c r="CH22" s="296"/>
      <c r="CI22" s="296"/>
      <c r="CJ22" s="296"/>
      <c r="CK22" s="105"/>
      <c r="CL22" s="127"/>
      <c r="CM22" s="106"/>
      <c r="CN22" s="108"/>
      <c r="CO22" s="108"/>
      <c r="CP22" s="108"/>
      <c r="CQ22" s="108"/>
      <c r="CR22" s="108"/>
      <c r="CS22" s="108"/>
      <c r="CT22" s="108"/>
      <c r="CU22" s="108"/>
      <c r="CV22" s="108"/>
      <c r="CW22" s="117"/>
      <c r="CZ22" s="118"/>
      <c r="DA22" s="296"/>
      <c r="DB22" s="296"/>
      <c r="DC22" s="296"/>
      <c r="DD22" s="296"/>
      <c r="DE22" s="105"/>
      <c r="DF22" s="313"/>
      <c r="DG22" s="313"/>
      <c r="DH22" s="313"/>
      <c r="DI22" s="314"/>
      <c r="DJ22" s="307"/>
      <c r="DK22" s="307"/>
      <c r="DL22" s="307"/>
      <c r="DM22" s="307"/>
      <c r="DN22" s="307"/>
      <c r="DO22" s="307"/>
      <c r="DP22" s="308"/>
      <c r="DQ22" s="117"/>
    </row>
    <row r="23" spans="3:121" ht="12.75" customHeight="1">
      <c r="D23" s="118"/>
      <c r="E23" s="296"/>
      <c r="F23" s="296"/>
      <c r="G23" s="296"/>
      <c r="H23" s="296"/>
      <c r="I23" s="105"/>
      <c r="J23" s="313" t="s">
        <v>1</v>
      </c>
      <c r="K23" s="313"/>
      <c r="L23" s="313"/>
      <c r="M23" s="314"/>
      <c r="N23" s="319"/>
      <c r="O23" s="320"/>
      <c r="P23" s="320"/>
      <c r="Q23" s="320"/>
      <c r="R23" s="320"/>
      <c r="S23" s="320"/>
      <c r="T23" s="320"/>
      <c r="U23" s="117"/>
      <c r="X23" s="118"/>
      <c r="Y23" s="296"/>
      <c r="Z23" s="296"/>
      <c r="AA23" s="296"/>
      <c r="AB23" s="296"/>
      <c r="AC23" s="105"/>
      <c r="AD23" s="313" t="s">
        <v>0</v>
      </c>
      <c r="AE23" s="313"/>
      <c r="AF23" s="313"/>
      <c r="AG23" s="314"/>
      <c r="AH23" s="359"/>
      <c r="AI23" s="332"/>
      <c r="AJ23" s="332"/>
      <c r="AK23" s="332"/>
      <c r="AL23" s="332"/>
      <c r="AM23" s="332"/>
      <c r="AN23" s="332"/>
      <c r="AO23" s="117"/>
      <c r="AR23" s="118"/>
      <c r="AS23" s="296"/>
      <c r="AT23" s="296"/>
      <c r="AU23" s="296"/>
      <c r="AV23" s="296"/>
      <c r="AW23" s="105"/>
      <c r="AX23" s="313" t="s">
        <v>651</v>
      </c>
      <c r="AY23" s="313"/>
      <c r="AZ23" s="313"/>
      <c r="BA23" s="314"/>
      <c r="BB23" s="356"/>
      <c r="BC23" s="342"/>
      <c r="BD23" s="342"/>
      <c r="BE23" s="342"/>
      <c r="BF23" s="342"/>
      <c r="BG23" s="342"/>
      <c r="BH23" s="342"/>
      <c r="BI23" s="117"/>
      <c r="BL23" s="118"/>
      <c r="BM23" s="296"/>
      <c r="BN23" s="296"/>
      <c r="BO23" s="296"/>
      <c r="BP23" s="296"/>
      <c r="BQ23" s="105"/>
      <c r="BR23" s="313" t="s">
        <v>525</v>
      </c>
      <c r="BS23" s="313"/>
      <c r="BT23" s="313"/>
      <c r="BU23" s="314"/>
      <c r="BV23" s="323"/>
      <c r="BW23" s="324"/>
      <c r="BX23" s="324"/>
      <c r="BY23" s="324"/>
      <c r="BZ23" s="324"/>
      <c r="CA23" s="324"/>
      <c r="CB23" s="324"/>
      <c r="CC23" s="117"/>
      <c r="CF23" s="118"/>
      <c r="CG23" s="296"/>
      <c r="CH23" s="296"/>
      <c r="CI23" s="296"/>
      <c r="CJ23" s="296"/>
      <c r="CK23" s="105"/>
      <c r="CL23" s="313" t="s">
        <v>9</v>
      </c>
      <c r="CM23" s="313"/>
      <c r="CN23" s="313"/>
      <c r="CO23" s="318"/>
      <c r="CP23" s="331"/>
      <c r="CQ23" s="332"/>
      <c r="CR23" s="332"/>
      <c r="CS23" s="332"/>
      <c r="CT23" s="332"/>
      <c r="CU23" s="332"/>
      <c r="CV23" s="332"/>
      <c r="CW23" s="117"/>
      <c r="CZ23" s="118"/>
      <c r="DA23" s="296"/>
      <c r="DB23" s="296"/>
      <c r="DC23" s="296"/>
      <c r="DD23" s="296"/>
      <c r="DE23" s="105"/>
      <c r="DF23" s="313" t="s">
        <v>529</v>
      </c>
      <c r="DG23" s="313"/>
      <c r="DH23" s="313"/>
      <c r="DI23" s="314"/>
      <c r="DJ23" s="309" t="b">
        <v>0</v>
      </c>
      <c r="DK23" s="309"/>
      <c r="DL23" s="309"/>
      <c r="DM23" s="309"/>
      <c r="DN23" s="309"/>
      <c r="DO23" s="309"/>
      <c r="DP23" s="310"/>
      <c r="DQ23" s="117"/>
    </row>
    <row r="24" spans="3:121" ht="12.75" customHeight="1">
      <c r="D24" s="118"/>
      <c r="E24" s="296"/>
      <c r="F24" s="296"/>
      <c r="G24" s="296"/>
      <c r="H24" s="296"/>
      <c r="I24" s="105"/>
      <c r="J24" s="313"/>
      <c r="K24" s="313"/>
      <c r="L24" s="313"/>
      <c r="M24" s="314"/>
      <c r="N24" s="347"/>
      <c r="O24" s="348"/>
      <c r="P24" s="348"/>
      <c r="Q24" s="348"/>
      <c r="R24" s="348"/>
      <c r="S24" s="348"/>
      <c r="T24" s="348"/>
      <c r="U24" s="117"/>
      <c r="X24" s="118"/>
      <c r="Y24" s="296"/>
      <c r="Z24" s="296"/>
      <c r="AA24" s="296"/>
      <c r="AB24" s="296"/>
      <c r="AC24" s="105"/>
      <c r="AD24" s="313"/>
      <c r="AE24" s="313"/>
      <c r="AF24" s="313"/>
      <c r="AG24" s="314"/>
      <c r="AH24" s="381"/>
      <c r="AI24" s="334"/>
      <c r="AJ24" s="334"/>
      <c r="AK24" s="334"/>
      <c r="AL24" s="334"/>
      <c r="AM24" s="334"/>
      <c r="AN24" s="334"/>
      <c r="AO24" s="117"/>
      <c r="AR24" s="118"/>
      <c r="AS24" s="296"/>
      <c r="AT24" s="296"/>
      <c r="AU24" s="296"/>
      <c r="AV24" s="296"/>
      <c r="AW24" s="105"/>
      <c r="AX24" s="313"/>
      <c r="AY24" s="313"/>
      <c r="AZ24" s="313"/>
      <c r="BA24" s="314"/>
      <c r="BB24" s="357"/>
      <c r="BC24" s="358"/>
      <c r="BD24" s="358"/>
      <c r="BE24" s="358"/>
      <c r="BF24" s="358"/>
      <c r="BG24" s="358"/>
      <c r="BH24" s="358"/>
      <c r="BI24" s="117"/>
      <c r="BL24" s="118"/>
      <c r="BM24" s="296"/>
      <c r="BN24" s="296"/>
      <c r="BO24" s="296"/>
      <c r="BP24" s="296"/>
      <c r="BQ24" s="105"/>
      <c r="BR24" s="313"/>
      <c r="BS24" s="313"/>
      <c r="BT24" s="313"/>
      <c r="BU24" s="314"/>
      <c r="BV24" s="325"/>
      <c r="BW24" s="326"/>
      <c r="BX24" s="326"/>
      <c r="BY24" s="326"/>
      <c r="BZ24" s="326"/>
      <c r="CA24" s="326"/>
      <c r="CB24" s="326"/>
      <c r="CC24" s="117"/>
      <c r="CF24" s="118"/>
      <c r="CG24" s="296"/>
      <c r="CH24" s="296"/>
      <c r="CI24" s="296"/>
      <c r="CJ24" s="296"/>
      <c r="CK24" s="105"/>
      <c r="CL24" s="313"/>
      <c r="CM24" s="313"/>
      <c r="CN24" s="313"/>
      <c r="CO24" s="318"/>
      <c r="CP24" s="331"/>
      <c r="CQ24" s="332"/>
      <c r="CR24" s="332"/>
      <c r="CS24" s="332"/>
      <c r="CT24" s="332"/>
      <c r="CU24" s="332"/>
      <c r="CV24" s="332"/>
      <c r="CW24" s="117"/>
      <c r="CZ24" s="118"/>
      <c r="DA24" s="296"/>
      <c r="DB24" s="296"/>
      <c r="DC24" s="296"/>
      <c r="DD24" s="296"/>
      <c r="DE24" s="105"/>
      <c r="DF24" s="313"/>
      <c r="DG24" s="313"/>
      <c r="DH24" s="313"/>
      <c r="DI24" s="314"/>
      <c r="DJ24" s="309"/>
      <c r="DK24" s="309"/>
      <c r="DL24" s="309"/>
      <c r="DM24" s="309"/>
      <c r="DN24" s="309"/>
      <c r="DO24" s="309"/>
      <c r="DP24" s="310"/>
      <c r="DQ24" s="117"/>
    </row>
    <row r="25" spans="3:121" ht="12.75" customHeight="1">
      <c r="D25" s="118"/>
      <c r="E25" s="296"/>
      <c r="F25" s="296"/>
      <c r="G25" s="296"/>
      <c r="H25" s="296"/>
      <c r="I25" s="105"/>
      <c r="J25" s="313" t="s">
        <v>2</v>
      </c>
      <c r="K25" s="313"/>
      <c r="L25" s="313"/>
      <c r="M25" s="314"/>
      <c r="N25" s="373"/>
      <c r="O25" s="374"/>
      <c r="P25" s="374"/>
      <c r="Q25" s="374"/>
      <c r="R25" s="374"/>
      <c r="S25" s="374"/>
      <c r="T25" s="374"/>
      <c r="U25" s="117"/>
      <c r="X25" s="118"/>
      <c r="Y25" s="296"/>
      <c r="Z25" s="296"/>
      <c r="AA25" s="296"/>
      <c r="AB25" s="296"/>
      <c r="AC25" s="105"/>
      <c r="AD25" s="313" t="s">
        <v>1</v>
      </c>
      <c r="AE25" s="313"/>
      <c r="AF25" s="313"/>
      <c r="AG25" s="314"/>
      <c r="AH25" s="319"/>
      <c r="AI25" s="320"/>
      <c r="AJ25" s="320"/>
      <c r="AK25" s="320"/>
      <c r="AL25" s="320"/>
      <c r="AM25" s="320"/>
      <c r="AN25" s="320"/>
      <c r="AO25" s="117"/>
      <c r="AR25" s="118"/>
      <c r="AS25" s="296"/>
      <c r="AT25" s="296"/>
      <c r="AU25" s="296"/>
      <c r="AV25" s="296"/>
      <c r="AW25" s="105"/>
      <c r="AX25" s="313" t="s">
        <v>178</v>
      </c>
      <c r="AY25" s="313"/>
      <c r="AZ25" s="313"/>
      <c r="BA25" s="314"/>
      <c r="BB25" s="339"/>
      <c r="BC25" s="340"/>
      <c r="BD25" s="340"/>
      <c r="BE25" s="340"/>
      <c r="BF25" s="340"/>
      <c r="BG25" s="340"/>
      <c r="BH25" s="340"/>
      <c r="BI25" s="117"/>
      <c r="BL25" s="118"/>
      <c r="BM25" s="296"/>
      <c r="BN25" s="296"/>
      <c r="BO25" s="296"/>
      <c r="BP25" s="296"/>
      <c r="BQ25" s="105"/>
      <c r="BR25" s="313" t="s">
        <v>526</v>
      </c>
      <c r="BS25" s="313"/>
      <c r="BT25" s="313"/>
      <c r="BU25" s="314"/>
      <c r="BV25" s="356"/>
      <c r="BW25" s="342"/>
      <c r="BX25" s="342"/>
      <c r="BY25" s="342"/>
      <c r="BZ25" s="342"/>
      <c r="CA25" s="342"/>
      <c r="CB25" s="342"/>
      <c r="CC25" s="117"/>
      <c r="CF25" s="118"/>
      <c r="CG25" s="296"/>
      <c r="CH25" s="296"/>
      <c r="CI25" s="296"/>
      <c r="CJ25" s="296"/>
      <c r="CK25" s="105"/>
      <c r="CL25" s="313"/>
      <c r="CM25" s="313"/>
      <c r="CN25" s="313"/>
      <c r="CO25" s="318"/>
      <c r="CP25" s="331"/>
      <c r="CQ25" s="332"/>
      <c r="CR25" s="332"/>
      <c r="CS25" s="332"/>
      <c r="CT25" s="332"/>
      <c r="CU25" s="332"/>
      <c r="CV25" s="332"/>
      <c r="CW25" s="117"/>
      <c r="CZ25" s="118"/>
      <c r="DA25" s="296"/>
      <c r="DB25" s="296"/>
      <c r="DC25" s="296"/>
      <c r="DD25" s="296"/>
      <c r="DE25" s="105"/>
      <c r="DF25" s="313" t="s">
        <v>530</v>
      </c>
      <c r="DG25" s="313"/>
      <c r="DH25" s="313"/>
      <c r="DI25" s="318"/>
      <c r="DJ25" s="317" t="b">
        <v>0</v>
      </c>
      <c r="DK25" s="307"/>
      <c r="DL25" s="307"/>
      <c r="DM25" s="307"/>
      <c r="DN25" s="307"/>
      <c r="DO25" s="307"/>
      <c r="DP25" s="308"/>
      <c r="DQ25" s="117"/>
    </row>
    <row r="26" spans="3:121" ht="12.75" customHeight="1">
      <c r="D26" s="118"/>
      <c r="E26" s="296"/>
      <c r="F26" s="296"/>
      <c r="G26" s="296"/>
      <c r="H26" s="296"/>
      <c r="I26" s="105"/>
      <c r="J26" s="313"/>
      <c r="K26" s="313"/>
      <c r="L26" s="313"/>
      <c r="M26" s="314"/>
      <c r="N26" s="360"/>
      <c r="O26" s="361"/>
      <c r="P26" s="361"/>
      <c r="Q26" s="361"/>
      <c r="R26" s="361"/>
      <c r="S26" s="361"/>
      <c r="T26" s="361"/>
      <c r="U26" s="117"/>
      <c r="X26" s="118"/>
      <c r="Y26" s="296"/>
      <c r="Z26" s="296"/>
      <c r="AA26" s="296"/>
      <c r="AB26" s="296"/>
      <c r="AC26" s="105"/>
      <c r="AD26" s="313"/>
      <c r="AE26" s="313"/>
      <c r="AF26" s="313"/>
      <c r="AG26" s="314"/>
      <c r="AH26" s="347"/>
      <c r="AI26" s="348"/>
      <c r="AJ26" s="348"/>
      <c r="AK26" s="348"/>
      <c r="AL26" s="348"/>
      <c r="AM26" s="348"/>
      <c r="AN26" s="348"/>
      <c r="AO26" s="117"/>
      <c r="AR26" s="118"/>
      <c r="AS26" s="296"/>
      <c r="AT26" s="296"/>
      <c r="AU26" s="296"/>
      <c r="AV26" s="296"/>
      <c r="AW26" s="105"/>
      <c r="AX26" s="313"/>
      <c r="AY26" s="313"/>
      <c r="AZ26" s="313"/>
      <c r="BA26" s="314"/>
      <c r="BB26" s="325"/>
      <c r="BC26" s="326"/>
      <c r="BD26" s="326"/>
      <c r="BE26" s="326"/>
      <c r="BF26" s="326"/>
      <c r="BG26" s="326"/>
      <c r="BH26" s="326"/>
      <c r="BI26" s="117"/>
      <c r="BL26" s="118"/>
      <c r="BM26" s="296"/>
      <c r="BN26" s="296"/>
      <c r="BO26" s="296"/>
      <c r="BP26" s="296"/>
      <c r="BQ26" s="105"/>
      <c r="BR26" s="313"/>
      <c r="BS26" s="313"/>
      <c r="BT26" s="313"/>
      <c r="BU26" s="314"/>
      <c r="BV26" s="357"/>
      <c r="BW26" s="358"/>
      <c r="BX26" s="358"/>
      <c r="BY26" s="358"/>
      <c r="BZ26" s="358"/>
      <c r="CA26" s="358"/>
      <c r="CB26" s="358"/>
      <c r="CC26" s="117"/>
      <c r="CF26" s="118"/>
      <c r="CG26" s="296"/>
      <c r="CH26" s="296"/>
      <c r="CI26" s="296"/>
      <c r="CJ26" s="296"/>
      <c r="CK26" s="105"/>
      <c r="CL26" s="313"/>
      <c r="CM26" s="313"/>
      <c r="CN26" s="313"/>
      <c r="CO26" s="318"/>
      <c r="CP26" s="331"/>
      <c r="CQ26" s="332"/>
      <c r="CR26" s="332"/>
      <c r="CS26" s="332"/>
      <c r="CT26" s="332"/>
      <c r="CU26" s="332"/>
      <c r="CV26" s="332"/>
      <c r="CW26" s="117"/>
      <c r="CZ26" s="118"/>
      <c r="DA26" s="296"/>
      <c r="DB26" s="296"/>
      <c r="DC26" s="296"/>
      <c r="DD26" s="296"/>
      <c r="DE26" s="105"/>
      <c r="DF26" s="313"/>
      <c r="DG26" s="313"/>
      <c r="DH26" s="313"/>
      <c r="DI26" s="318"/>
      <c r="DJ26" s="317"/>
      <c r="DK26" s="307"/>
      <c r="DL26" s="307"/>
      <c r="DM26" s="307"/>
      <c r="DN26" s="307"/>
      <c r="DO26" s="307"/>
      <c r="DP26" s="308"/>
      <c r="DQ26" s="117"/>
    </row>
    <row r="27" spans="3:121" ht="12.75" customHeight="1">
      <c r="D27" s="118"/>
      <c r="E27" s="296"/>
      <c r="F27" s="296"/>
      <c r="G27" s="296"/>
      <c r="H27" s="296"/>
      <c r="I27" s="105"/>
      <c r="J27" s="313" t="s">
        <v>3</v>
      </c>
      <c r="K27" s="313"/>
      <c r="L27" s="313"/>
      <c r="M27" s="318"/>
      <c r="N27" s="906"/>
      <c r="O27" s="907"/>
      <c r="P27" s="907"/>
      <c r="Q27" s="907"/>
      <c r="R27" s="907"/>
      <c r="S27" s="907"/>
      <c r="T27" s="907"/>
      <c r="U27" s="117"/>
      <c r="X27" s="118"/>
      <c r="Y27" s="296"/>
      <c r="Z27" s="296"/>
      <c r="AA27" s="296"/>
      <c r="AB27" s="296"/>
      <c r="AC27" s="105"/>
      <c r="AD27" s="313" t="s">
        <v>2</v>
      </c>
      <c r="AE27" s="313"/>
      <c r="AF27" s="313"/>
      <c r="AG27" s="318"/>
      <c r="AH27" s="349"/>
      <c r="AI27" s="350"/>
      <c r="AJ27" s="350"/>
      <c r="AK27" s="350"/>
      <c r="AL27" s="350"/>
      <c r="AM27" s="350"/>
      <c r="AN27" s="350"/>
      <c r="AO27" s="117"/>
      <c r="AR27" s="118"/>
      <c r="AS27" s="296"/>
      <c r="AT27" s="296"/>
      <c r="AU27" s="296"/>
      <c r="AV27" s="296"/>
      <c r="AW27" s="105"/>
      <c r="AX27" s="313" t="s">
        <v>520</v>
      </c>
      <c r="AY27" s="313"/>
      <c r="AZ27" s="313"/>
      <c r="BA27" s="318"/>
      <c r="BB27" s="341"/>
      <c r="BC27" s="342"/>
      <c r="BD27" s="342"/>
      <c r="BE27" s="342"/>
      <c r="BF27" s="342"/>
      <c r="BG27" s="342"/>
      <c r="BH27" s="342"/>
      <c r="BI27" s="117"/>
      <c r="BL27" s="118"/>
      <c r="BM27" s="296"/>
      <c r="BN27" s="296"/>
      <c r="BO27" s="296"/>
      <c r="BP27" s="296"/>
      <c r="BQ27" s="105"/>
      <c r="BR27" s="313" t="s">
        <v>527</v>
      </c>
      <c r="BS27" s="313"/>
      <c r="BT27" s="313"/>
      <c r="BU27" s="314"/>
      <c r="BV27" s="327" t="str">
        <f t="array" ref="BV27">IF(OR(ISBLANK($BV$23),ISBLANK($BV$25)),"",INDEX(Notes!$R$1:$T$54,MATCH(1,($BV$23=Notes!$R$1:$R$54)*($BV$25=Notes!$S$1:$S$54),0),3))</f>
        <v/>
      </c>
      <c r="BW27" s="328"/>
      <c r="BX27" s="328"/>
      <c r="BY27" s="328"/>
      <c r="BZ27" s="328"/>
      <c r="CA27" s="328"/>
      <c r="CB27" s="328"/>
      <c r="CC27" s="117"/>
      <c r="CF27" s="118"/>
      <c r="CG27" s="296"/>
      <c r="CH27" s="296"/>
      <c r="CI27" s="296"/>
      <c r="CJ27" s="296"/>
      <c r="CK27" s="105"/>
      <c r="CL27" s="313"/>
      <c r="CM27" s="313"/>
      <c r="CN27" s="313"/>
      <c r="CO27" s="318"/>
      <c r="CP27" s="331"/>
      <c r="CQ27" s="332"/>
      <c r="CR27" s="332"/>
      <c r="CS27" s="332"/>
      <c r="CT27" s="332"/>
      <c r="CU27" s="332"/>
      <c r="CV27" s="332"/>
      <c r="CW27" s="117"/>
      <c r="CZ27" s="118"/>
      <c r="DA27" s="296"/>
      <c r="DB27" s="296"/>
      <c r="DC27" s="296"/>
      <c r="DD27" s="296"/>
      <c r="DE27" s="105"/>
      <c r="DF27" s="313" t="s">
        <v>531</v>
      </c>
      <c r="DG27" s="313"/>
      <c r="DH27" s="313"/>
      <c r="DI27" s="314"/>
      <c r="DJ27" s="309" t="b">
        <v>0</v>
      </c>
      <c r="DK27" s="309"/>
      <c r="DL27" s="309"/>
      <c r="DM27" s="309"/>
      <c r="DN27" s="309"/>
      <c r="DO27" s="309"/>
      <c r="DP27" s="310"/>
      <c r="DQ27" s="117"/>
    </row>
    <row r="28" spans="3:121" ht="12.75" customHeight="1">
      <c r="D28" s="118"/>
      <c r="E28" s="296"/>
      <c r="F28" s="296"/>
      <c r="G28" s="296"/>
      <c r="H28" s="296"/>
      <c r="I28" s="105"/>
      <c r="J28" s="313"/>
      <c r="K28" s="313"/>
      <c r="L28" s="313"/>
      <c r="M28" s="318"/>
      <c r="N28" s="908"/>
      <c r="O28" s="909"/>
      <c r="P28" s="909"/>
      <c r="Q28" s="909"/>
      <c r="R28" s="909"/>
      <c r="S28" s="909"/>
      <c r="T28" s="909"/>
      <c r="U28" s="117"/>
      <c r="X28" s="118"/>
      <c r="Y28" s="296"/>
      <c r="Z28" s="296"/>
      <c r="AA28" s="296"/>
      <c r="AB28" s="296"/>
      <c r="AC28" s="105"/>
      <c r="AD28" s="313"/>
      <c r="AE28" s="313"/>
      <c r="AF28" s="313"/>
      <c r="AG28" s="318"/>
      <c r="AH28" s="333"/>
      <c r="AI28" s="334"/>
      <c r="AJ28" s="334"/>
      <c r="AK28" s="334"/>
      <c r="AL28" s="334"/>
      <c r="AM28" s="334"/>
      <c r="AN28" s="334"/>
      <c r="AO28" s="117"/>
      <c r="AR28" s="118"/>
      <c r="AS28" s="296"/>
      <c r="AT28" s="296"/>
      <c r="AU28" s="296"/>
      <c r="AV28" s="296"/>
      <c r="AW28" s="105"/>
      <c r="AX28" s="313"/>
      <c r="AY28" s="313"/>
      <c r="AZ28" s="313"/>
      <c r="BA28" s="318"/>
      <c r="BB28" s="343"/>
      <c r="BC28" s="344"/>
      <c r="BD28" s="344"/>
      <c r="BE28" s="344"/>
      <c r="BF28" s="344"/>
      <c r="BG28" s="344"/>
      <c r="BH28" s="344"/>
      <c r="BI28" s="117"/>
      <c r="BL28" s="118"/>
      <c r="BM28" s="296"/>
      <c r="BN28" s="296"/>
      <c r="BO28" s="296"/>
      <c r="BP28" s="296"/>
      <c r="BQ28" s="105"/>
      <c r="BR28" s="313"/>
      <c r="BS28" s="313"/>
      <c r="BT28" s="313"/>
      <c r="BU28" s="314"/>
      <c r="BV28" s="329"/>
      <c r="BW28" s="330"/>
      <c r="BX28" s="330"/>
      <c r="BY28" s="330"/>
      <c r="BZ28" s="330"/>
      <c r="CA28" s="330"/>
      <c r="CB28" s="330"/>
      <c r="CC28" s="117"/>
      <c r="CF28" s="118"/>
      <c r="CG28" s="296"/>
      <c r="CH28" s="296"/>
      <c r="CI28" s="296"/>
      <c r="CJ28" s="296"/>
      <c r="CK28" s="105"/>
      <c r="CL28" s="313"/>
      <c r="CM28" s="313"/>
      <c r="CN28" s="313"/>
      <c r="CO28" s="318"/>
      <c r="CP28" s="333"/>
      <c r="CQ28" s="334"/>
      <c r="CR28" s="334"/>
      <c r="CS28" s="334"/>
      <c r="CT28" s="334"/>
      <c r="CU28" s="334"/>
      <c r="CV28" s="334"/>
      <c r="CW28" s="117"/>
      <c r="CZ28" s="118"/>
      <c r="DA28" s="296"/>
      <c r="DB28" s="296"/>
      <c r="DC28" s="296"/>
      <c r="DD28" s="296"/>
      <c r="DE28" s="105"/>
      <c r="DF28" s="313"/>
      <c r="DG28" s="313"/>
      <c r="DH28" s="313"/>
      <c r="DI28" s="314"/>
      <c r="DJ28" s="309"/>
      <c r="DK28" s="309"/>
      <c r="DL28" s="309"/>
      <c r="DM28" s="309"/>
      <c r="DN28" s="309"/>
      <c r="DO28" s="309"/>
      <c r="DP28" s="310"/>
      <c r="DQ28" s="117"/>
    </row>
    <row r="29" spans="3:121" ht="12.75" customHeight="1">
      <c r="D29" s="118"/>
      <c r="E29" s="296"/>
      <c r="F29" s="296"/>
      <c r="G29" s="296"/>
      <c r="H29" s="296"/>
      <c r="I29" s="105"/>
      <c r="J29" s="313" t="s">
        <v>553</v>
      </c>
      <c r="K29" s="313"/>
      <c r="L29" s="313"/>
      <c r="M29" s="318"/>
      <c r="N29" s="375"/>
      <c r="O29" s="374"/>
      <c r="P29" s="374"/>
      <c r="Q29" s="374"/>
      <c r="R29" s="374"/>
      <c r="S29" s="374"/>
      <c r="T29" s="374"/>
      <c r="U29" s="117"/>
      <c r="X29" s="118"/>
      <c r="Y29" s="296"/>
      <c r="Z29" s="296"/>
      <c r="AA29" s="296"/>
      <c r="AB29" s="296"/>
      <c r="AC29" s="105"/>
      <c r="AD29" s="313" t="s">
        <v>3</v>
      </c>
      <c r="AE29" s="313"/>
      <c r="AF29" s="313"/>
      <c r="AG29" s="314"/>
      <c r="AH29" s="910"/>
      <c r="AI29" s="907"/>
      <c r="AJ29" s="907"/>
      <c r="AK29" s="907"/>
      <c r="AL29" s="907"/>
      <c r="AM29" s="907"/>
      <c r="AN29" s="907"/>
      <c r="AO29" s="117"/>
      <c r="AR29" s="118"/>
      <c r="AS29" s="296"/>
      <c r="AT29" s="296"/>
      <c r="AU29" s="296"/>
      <c r="AV29" s="296"/>
      <c r="AW29" s="105"/>
      <c r="AX29" s="313"/>
      <c r="AY29" s="313"/>
      <c r="AZ29" s="313"/>
      <c r="BA29" s="318"/>
      <c r="BB29" s="345"/>
      <c r="BC29" s="346"/>
      <c r="BD29" s="346"/>
      <c r="BE29" s="346"/>
      <c r="BF29" s="346"/>
      <c r="BG29" s="346"/>
      <c r="BH29" s="346"/>
      <c r="BI29" s="117"/>
      <c r="BL29" s="118"/>
      <c r="BM29" s="296"/>
      <c r="BN29" s="296"/>
      <c r="BO29" s="296"/>
      <c r="BP29" s="296"/>
      <c r="BQ29" s="105"/>
      <c r="BR29" s="313"/>
      <c r="BS29" s="313"/>
      <c r="BT29" s="313"/>
      <c r="BU29" s="314"/>
      <c r="BV29" s="329"/>
      <c r="BW29" s="330"/>
      <c r="BX29" s="330"/>
      <c r="BY29" s="330"/>
      <c r="BZ29" s="330"/>
      <c r="CA29" s="330"/>
      <c r="CB29" s="330"/>
      <c r="CC29" s="117"/>
      <c r="CF29" s="118"/>
      <c r="CG29" s="296"/>
      <c r="CH29" s="296"/>
      <c r="CI29" s="296"/>
      <c r="CJ29" s="296"/>
      <c r="CK29" s="105"/>
      <c r="CL29" s="313" t="s">
        <v>523</v>
      </c>
      <c r="CM29" s="313"/>
      <c r="CN29" s="313"/>
      <c r="CO29" s="314"/>
      <c r="CP29" s="319"/>
      <c r="CQ29" s="320"/>
      <c r="CR29" s="320"/>
      <c r="CS29" s="320"/>
      <c r="CT29" s="320"/>
      <c r="CU29" s="320"/>
      <c r="CV29" s="320"/>
      <c r="CW29" s="117"/>
      <c r="CZ29" s="118"/>
      <c r="DA29" s="296"/>
      <c r="DB29" s="296"/>
      <c r="DC29" s="296"/>
      <c r="DD29" s="296"/>
      <c r="DE29" s="105"/>
      <c r="DF29" s="313" t="s">
        <v>532</v>
      </c>
      <c r="DG29" s="313"/>
      <c r="DH29" s="313"/>
      <c r="DI29" s="314"/>
      <c r="DJ29" s="307" t="b">
        <v>0</v>
      </c>
      <c r="DK29" s="307"/>
      <c r="DL29" s="307"/>
      <c r="DM29" s="307"/>
      <c r="DN29" s="307"/>
      <c r="DO29" s="307"/>
      <c r="DP29" s="308"/>
      <c r="DQ29" s="117"/>
    </row>
    <row r="30" spans="3:121" ht="12.75" customHeight="1">
      <c r="D30" s="118"/>
      <c r="E30" s="296"/>
      <c r="F30" s="296"/>
      <c r="G30" s="296"/>
      <c r="H30" s="296"/>
      <c r="I30" s="105"/>
      <c r="J30" s="313"/>
      <c r="K30" s="313"/>
      <c r="L30" s="313"/>
      <c r="M30" s="318"/>
      <c r="N30" s="376"/>
      <c r="O30" s="361"/>
      <c r="P30" s="361"/>
      <c r="Q30" s="361"/>
      <c r="R30" s="361"/>
      <c r="S30" s="361"/>
      <c r="T30" s="361"/>
      <c r="U30" s="117"/>
      <c r="X30" s="118"/>
      <c r="Y30" s="296"/>
      <c r="Z30" s="296"/>
      <c r="AA30" s="296"/>
      <c r="AB30" s="296"/>
      <c r="AC30" s="105"/>
      <c r="AD30" s="313"/>
      <c r="AE30" s="313"/>
      <c r="AF30" s="313"/>
      <c r="AG30" s="314"/>
      <c r="AH30" s="911"/>
      <c r="AI30" s="912"/>
      <c r="AJ30" s="912"/>
      <c r="AK30" s="912"/>
      <c r="AL30" s="912"/>
      <c r="AM30" s="912"/>
      <c r="AN30" s="912"/>
      <c r="AO30" s="117"/>
      <c r="AR30" s="118"/>
      <c r="AS30" s="296"/>
      <c r="AT30" s="296"/>
      <c r="AU30" s="296"/>
      <c r="AV30" s="296"/>
      <c r="AW30" s="105"/>
      <c r="AX30" s="313" t="s">
        <v>521</v>
      </c>
      <c r="AY30" s="313"/>
      <c r="AZ30" s="313"/>
      <c r="BA30" s="314"/>
      <c r="BB30" s="339"/>
      <c r="BC30" s="340"/>
      <c r="BD30" s="340"/>
      <c r="BE30" s="340"/>
      <c r="BF30" s="340"/>
      <c r="BG30" s="340"/>
      <c r="BH30" s="340"/>
      <c r="BI30" s="117"/>
      <c r="BL30" s="118"/>
      <c r="BM30" s="296"/>
      <c r="BN30" s="296"/>
      <c r="BO30" s="296"/>
      <c r="BP30" s="296"/>
      <c r="BQ30" s="105"/>
      <c r="BR30" s="313"/>
      <c r="BS30" s="313"/>
      <c r="BT30" s="313"/>
      <c r="BU30" s="314"/>
      <c r="BV30" s="329"/>
      <c r="BW30" s="330"/>
      <c r="BX30" s="330"/>
      <c r="BY30" s="330"/>
      <c r="BZ30" s="330"/>
      <c r="CA30" s="330"/>
      <c r="CB30" s="330"/>
      <c r="CC30" s="117"/>
      <c r="CF30" s="118"/>
      <c r="CG30" s="296"/>
      <c r="CH30" s="296"/>
      <c r="CI30" s="296"/>
      <c r="CJ30" s="296"/>
      <c r="CK30" s="105"/>
      <c r="CL30" s="313"/>
      <c r="CM30" s="313"/>
      <c r="CN30" s="313"/>
      <c r="CO30" s="314"/>
      <c r="CP30" s="321"/>
      <c r="CQ30" s="322"/>
      <c r="CR30" s="322"/>
      <c r="CS30" s="322"/>
      <c r="CT30" s="322"/>
      <c r="CU30" s="322"/>
      <c r="CV30" s="322"/>
      <c r="CW30" s="117"/>
      <c r="CZ30" s="118"/>
      <c r="DA30" s="296"/>
      <c r="DB30" s="296"/>
      <c r="DC30" s="296"/>
      <c r="DD30" s="296"/>
      <c r="DE30" s="105"/>
      <c r="DF30" s="313"/>
      <c r="DG30" s="313"/>
      <c r="DH30" s="313"/>
      <c r="DI30" s="314"/>
      <c r="DJ30" s="307"/>
      <c r="DK30" s="307"/>
      <c r="DL30" s="307"/>
      <c r="DM30" s="307"/>
      <c r="DN30" s="307"/>
      <c r="DO30" s="307"/>
      <c r="DP30" s="308"/>
      <c r="DQ30" s="117"/>
    </row>
    <row r="31" spans="3:121" ht="12.75" customHeight="1">
      <c r="D31" s="118"/>
      <c r="E31" s="296"/>
      <c r="F31" s="296"/>
      <c r="G31" s="296"/>
      <c r="H31" s="296"/>
      <c r="I31" s="105"/>
      <c r="J31" s="313" t="s">
        <v>5</v>
      </c>
      <c r="K31" s="313"/>
      <c r="L31" s="313"/>
      <c r="M31" s="318"/>
      <c r="N31" s="377"/>
      <c r="O31" s="378"/>
      <c r="P31" s="378"/>
      <c r="Q31" s="378"/>
      <c r="R31" s="378"/>
      <c r="S31" s="378"/>
      <c r="T31" s="378"/>
      <c r="U31" s="117"/>
      <c r="X31" s="118"/>
      <c r="Y31" s="296"/>
      <c r="Z31" s="296"/>
      <c r="AA31" s="296"/>
      <c r="AB31" s="296"/>
      <c r="AC31" s="105"/>
      <c r="AD31" s="313" t="s">
        <v>553</v>
      </c>
      <c r="AE31" s="313"/>
      <c r="AF31" s="313"/>
      <c r="AG31" s="314"/>
      <c r="AH31" s="373"/>
      <c r="AI31" s="374"/>
      <c r="AJ31" s="374"/>
      <c r="AK31" s="374"/>
      <c r="AL31" s="374"/>
      <c r="AM31" s="374"/>
      <c r="AN31" s="374"/>
      <c r="AO31" s="117"/>
      <c r="AR31" s="118"/>
      <c r="AS31" s="296"/>
      <c r="AT31" s="296"/>
      <c r="AU31" s="296"/>
      <c r="AV31" s="296"/>
      <c r="AW31" s="105"/>
      <c r="AX31" s="313"/>
      <c r="AY31" s="313"/>
      <c r="AZ31" s="313"/>
      <c r="BA31" s="314"/>
      <c r="BB31" s="323"/>
      <c r="BC31" s="324"/>
      <c r="BD31" s="324"/>
      <c r="BE31" s="324"/>
      <c r="BF31" s="324"/>
      <c r="BG31" s="324"/>
      <c r="BH31" s="324"/>
      <c r="BI31" s="117"/>
      <c r="BL31" s="118"/>
      <c r="BM31" s="296"/>
      <c r="BN31" s="296"/>
      <c r="BO31" s="296"/>
      <c r="BP31" s="296"/>
      <c r="BQ31" s="105"/>
      <c r="BR31" s="313"/>
      <c r="BS31" s="313"/>
      <c r="BT31" s="313"/>
      <c r="BU31" s="314"/>
      <c r="BV31" s="329"/>
      <c r="BW31" s="330"/>
      <c r="BX31" s="330"/>
      <c r="BY31" s="330"/>
      <c r="BZ31" s="330"/>
      <c r="CA31" s="330"/>
      <c r="CB31" s="330"/>
      <c r="CC31" s="117"/>
      <c r="CF31" s="118"/>
      <c r="CG31" s="296"/>
      <c r="CH31" s="296"/>
      <c r="CI31" s="296"/>
      <c r="CJ31" s="296"/>
      <c r="CK31" s="105"/>
      <c r="CL31" s="313"/>
      <c r="CM31" s="313"/>
      <c r="CN31" s="313"/>
      <c r="CO31" s="314"/>
      <c r="CP31" s="321"/>
      <c r="CQ31" s="322"/>
      <c r="CR31" s="322"/>
      <c r="CS31" s="322"/>
      <c r="CT31" s="322"/>
      <c r="CU31" s="322"/>
      <c r="CV31" s="322"/>
      <c r="CW31" s="117"/>
      <c r="CZ31" s="118"/>
      <c r="DA31" s="296"/>
      <c r="DB31" s="296"/>
      <c r="DC31" s="296"/>
      <c r="DD31" s="296"/>
      <c r="DE31" s="105"/>
      <c r="DF31" s="313" t="s">
        <v>533</v>
      </c>
      <c r="DG31" s="313"/>
      <c r="DH31" s="313"/>
      <c r="DI31" s="314"/>
      <c r="DJ31" s="309" t="b">
        <v>0</v>
      </c>
      <c r="DK31" s="309"/>
      <c r="DL31" s="309"/>
      <c r="DM31" s="309"/>
      <c r="DN31" s="309"/>
      <c r="DO31" s="309"/>
      <c r="DP31" s="310"/>
      <c r="DQ31" s="117"/>
    </row>
    <row r="32" spans="3:121" ht="12.75" customHeight="1">
      <c r="D32" s="118"/>
      <c r="E32" s="296"/>
      <c r="F32" s="296"/>
      <c r="G32" s="296"/>
      <c r="H32" s="296"/>
      <c r="I32" s="105"/>
      <c r="J32" s="313"/>
      <c r="K32" s="313"/>
      <c r="L32" s="313"/>
      <c r="M32" s="318"/>
      <c r="N32" s="379"/>
      <c r="O32" s="380"/>
      <c r="P32" s="380"/>
      <c r="Q32" s="380"/>
      <c r="R32" s="380"/>
      <c r="S32" s="380"/>
      <c r="T32" s="380"/>
      <c r="U32" s="117"/>
      <c r="X32" s="118"/>
      <c r="Y32" s="296"/>
      <c r="Z32" s="296"/>
      <c r="AA32" s="296"/>
      <c r="AB32" s="296"/>
      <c r="AC32" s="105"/>
      <c r="AD32" s="313"/>
      <c r="AE32" s="313"/>
      <c r="AF32" s="313"/>
      <c r="AG32" s="314"/>
      <c r="AH32" s="359"/>
      <c r="AI32" s="332"/>
      <c r="AJ32" s="332"/>
      <c r="AK32" s="332"/>
      <c r="AL32" s="332"/>
      <c r="AM32" s="332"/>
      <c r="AN32" s="332"/>
      <c r="AO32" s="117"/>
      <c r="AR32" s="118"/>
      <c r="AS32" s="296"/>
      <c r="AT32" s="296"/>
      <c r="AU32" s="296"/>
      <c r="AV32" s="296"/>
      <c r="AW32" s="105"/>
      <c r="AX32" s="313"/>
      <c r="AY32" s="313"/>
      <c r="AZ32" s="313"/>
      <c r="BA32" s="314"/>
      <c r="BB32" s="325"/>
      <c r="BC32" s="326"/>
      <c r="BD32" s="326"/>
      <c r="BE32" s="326"/>
      <c r="BF32" s="326"/>
      <c r="BG32" s="326"/>
      <c r="BH32" s="326"/>
      <c r="BI32" s="117"/>
      <c r="BL32" s="118"/>
      <c r="BM32" s="296"/>
      <c r="BN32" s="296"/>
      <c r="BO32" s="296"/>
      <c r="BP32" s="296"/>
      <c r="BQ32" s="105"/>
      <c r="BR32" s="313"/>
      <c r="BS32" s="313"/>
      <c r="BT32" s="313"/>
      <c r="BU32" s="314"/>
      <c r="BV32" s="329"/>
      <c r="BW32" s="330"/>
      <c r="BX32" s="330"/>
      <c r="BY32" s="330"/>
      <c r="BZ32" s="330"/>
      <c r="CA32" s="330"/>
      <c r="CB32" s="330"/>
      <c r="CC32" s="117"/>
      <c r="CF32" s="118"/>
      <c r="CG32" s="296"/>
      <c r="CH32" s="296"/>
      <c r="CI32" s="296"/>
      <c r="CJ32" s="296"/>
      <c r="CK32" s="105"/>
      <c r="CL32" s="313"/>
      <c r="CM32" s="313"/>
      <c r="CN32" s="313"/>
      <c r="CO32" s="314"/>
      <c r="CP32" s="321"/>
      <c r="CQ32" s="322"/>
      <c r="CR32" s="322"/>
      <c r="CS32" s="322"/>
      <c r="CT32" s="322"/>
      <c r="CU32" s="322"/>
      <c r="CV32" s="322"/>
      <c r="CW32" s="117"/>
      <c r="CZ32" s="118"/>
      <c r="DA32" s="296"/>
      <c r="DB32" s="296"/>
      <c r="DC32" s="296"/>
      <c r="DD32" s="296"/>
      <c r="DE32" s="105"/>
      <c r="DF32" s="313"/>
      <c r="DG32" s="313"/>
      <c r="DH32" s="313"/>
      <c r="DI32" s="314"/>
      <c r="DJ32" s="309"/>
      <c r="DK32" s="309"/>
      <c r="DL32" s="309"/>
      <c r="DM32" s="309"/>
      <c r="DN32" s="309"/>
      <c r="DO32" s="309"/>
      <c r="DP32" s="310"/>
      <c r="DQ32" s="117"/>
    </row>
    <row r="33" spans="1:124" ht="12.75" customHeight="1">
      <c r="D33" s="118"/>
      <c r="E33" s="296"/>
      <c r="F33" s="296"/>
      <c r="G33" s="296"/>
      <c r="H33" s="296"/>
      <c r="I33" s="105"/>
      <c r="J33" s="362" t="s">
        <v>517</v>
      </c>
      <c r="K33" s="363"/>
      <c r="L33" s="363"/>
      <c r="M33" s="364"/>
      <c r="N33" s="368"/>
      <c r="O33" s="369"/>
      <c r="P33" s="369"/>
      <c r="Q33" s="369"/>
      <c r="R33" s="369"/>
      <c r="S33" s="369"/>
      <c r="T33" s="370"/>
      <c r="U33" s="117"/>
      <c r="X33" s="118"/>
      <c r="Y33" s="296"/>
      <c r="Z33" s="296"/>
      <c r="AA33" s="296"/>
      <c r="AB33" s="296"/>
      <c r="AC33" s="105"/>
      <c r="AD33" s="313"/>
      <c r="AE33" s="313"/>
      <c r="AF33" s="313"/>
      <c r="AG33" s="314"/>
      <c r="AH33" s="359"/>
      <c r="AI33" s="332"/>
      <c r="AJ33" s="332"/>
      <c r="AK33" s="332"/>
      <c r="AL33" s="332"/>
      <c r="AM33" s="332"/>
      <c r="AN33" s="332"/>
      <c r="AO33" s="117"/>
      <c r="AR33" s="118"/>
      <c r="AS33" s="296"/>
      <c r="AT33" s="296"/>
      <c r="AU33" s="296"/>
      <c r="AV33" s="296"/>
      <c r="AW33" s="105"/>
      <c r="AX33" s="351" t="s">
        <v>522</v>
      </c>
      <c r="AY33" s="351"/>
      <c r="AZ33" s="351"/>
      <c r="BA33" s="352"/>
      <c r="BB33" s="335"/>
      <c r="BC33" s="336"/>
      <c r="BD33" s="336"/>
      <c r="BE33" s="336"/>
      <c r="BF33" s="336"/>
      <c r="BG33" s="336"/>
      <c r="BH33" s="336"/>
      <c r="BI33" s="117"/>
      <c r="BL33" s="118"/>
      <c r="BM33" s="296"/>
      <c r="BN33" s="296"/>
      <c r="BO33" s="296"/>
      <c r="BP33" s="296"/>
      <c r="BQ33" s="105"/>
      <c r="BR33" s="313"/>
      <c r="BS33" s="313"/>
      <c r="BT33" s="313"/>
      <c r="BU33" s="314"/>
      <c r="BV33" s="329"/>
      <c r="BW33" s="330"/>
      <c r="BX33" s="330"/>
      <c r="BY33" s="330"/>
      <c r="BZ33" s="330"/>
      <c r="CA33" s="330"/>
      <c r="CB33" s="330"/>
      <c r="CC33" s="117"/>
      <c r="CF33" s="118"/>
      <c r="CG33" s="296"/>
      <c r="CH33" s="296"/>
      <c r="CI33" s="296"/>
      <c r="CJ33" s="296"/>
      <c r="CK33" s="105"/>
      <c r="CL33" s="313"/>
      <c r="CM33" s="313"/>
      <c r="CN33" s="313"/>
      <c r="CO33" s="314"/>
      <c r="CP33" s="321"/>
      <c r="CQ33" s="322"/>
      <c r="CR33" s="322"/>
      <c r="CS33" s="322"/>
      <c r="CT33" s="322"/>
      <c r="CU33" s="322"/>
      <c r="CV33" s="322"/>
      <c r="CW33" s="117"/>
      <c r="CZ33" s="118"/>
      <c r="DA33" s="296"/>
      <c r="DB33" s="296"/>
      <c r="DC33" s="296"/>
      <c r="DD33" s="296"/>
      <c r="DE33" s="105"/>
      <c r="DF33" s="313" t="s">
        <v>534</v>
      </c>
      <c r="DG33" s="313"/>
      <c r="DH33" s="313"/>
      <c r="DI33" s="314"/>
      <c r="DJ33" s="307" t="b">
        <v>0</v>
      </c>
      <c r="DK33" s="307"/>
      <c r="DL33" s="307"/>
      <c r="DM33" s="307"/>
      <c r="DN33" s="307"/>
      <c r="DO33" s="307"/>
      <c r="DP33" s="308"/>
      <c r="DQ33" s="117"/>
    </row>
    <row r="34" spans="1:124" ht="12" customHeight="1">
      <c r="D34" s="118"/>
      <c r="E34" s="296"/>
      <c r="F34" s="296"/>
      <c r="G34" s="296"/>
      <c r="H34" s="296"/>
      <c r="I34" s="105"/>
      <c r="J34" s="365"/>
      <c r="K34" s="366"/>
      <c r="L34" s="366"/>
      <c r="M34" s="367"/>
      <c r="N34" s="371"/>
      <c r="O34" s="372"/>
      <c r="P34" s="372"/>
      <c r="Q34" s="372"/>
      <c r="R34" s="372"/>
      <c r="S34" s="372"/>
      <c r="T34" s="349"/>
      <c r="U34" s="117"/>
      <c r="X34" s="118"/>
      <c r="Y34" s="296"/>
      <c r="Z34" s="296"/>
      <c r="AA34" s="296"/>
      <c r="AB34" s="296"/>
      <c r="AC34" s="105"/>
      <c r="AD34" s="105"/>
      <c r="AE34" s="105"/>
      <c r="AF34" s="105"/>
      <c r="AG34" s="105"/>
      <c r="AH34" s="105"/>
      <c r="AI34" s="105"/>
      <c r="AJ34" s="105"/>
      <c r="AK34" s="105"/>
      <c r="AL34" s="105"/>
      <c r="AM34" s="105"/>
      <c r="AN34" s="105"/>
      <c r="AO34" s="117"/>
      <c r="AR34" s="118"/>
      <c r="AS34" s="296"/>
      <c r="AT34" s="296"/>
      <c r="AU34" s="296"/>
      <c r="AV34" s="296"/>
      <c r="AW34" s="105"/>
      <c r="AX34" s="351"/>
      <c r="AY34" s="351"/>
      <c r="AZ34" s="351"/>
      <c r="BA34" s="352"/>
      <c r="BB34" s="337"/>
      <c r="BC34" s="338"/>
      <c r="BD34" s="338"/>
      <c r="BE34" s="338"/>
      <c r="BF34" s="338"/>
      <c r="BG34" s="338"/>
      <c r="BH34" s="338"/>
      <c r="BI34" s="117"/>
      <c r="BL34" s="118"/>
      <c r="BM34" s="296"/>
      <c r="BN34" s="296"/>
      <c r="BO34" s="296"/>
      <c r="BP34" s="296"/>
      <c r="BQ34" s="105"/>
      <c r="BR34" s="100"/>
      <c r="BS34" s="100"/>
      <c r="BT34" s="100"/>
      <c r="BU34" s="100"/>
      <c r="BV34" s="128"/>
      <c r="BW34" s="128"/>
      <c r="BX34" s="128"/>
      <c r="BY34" s="128"/>
      <c r="BZ34" s="128"/>
      <c r="CA34" s="128"/>
      <c r="CB34" s="128"/>
      <c r="CC34" s="117"/>
      <c r="CF34" s="118"/>
      <c r="CG34" s="296"/>
      <c r="CH34" s="296"/>
      <c r="CI34" s="296"/>
      <c r="CJ34" s="296"/>
      <c r="CK34" s="105"/>
      <c r="CL34" s="127"/>
      <c r="CM34" s="106"/>
      <c r="CN34" s="108"/>
      <c r="CO34" s="108"/>
      <c r="CP34" s="108"/>
      <c r="CQ34" s="108"/>
      <c r="CR34" s="108"/>
      <c r="CS34" s="108"/>
      <c r="CT34" s="108"/>
      <c r="CU34" s="108"/>
      <c r="CV34" s="108"/>
      <c r="CW34" s="117"/>
      <c r="CZ34" s="118"/>
      <c r="DA34" s="296"/>
      <c r="DB34" s="296"/>
      <c r="DC34" s="296"/>
      <c r="DD34" s="296"/>
      <c r="DE34" s="105"/>
      <c r="DF34" s="313"/>
      <c r="DG34" s="313"/>
      <c r="DH34" s="313"/>
      <c r="DI34" s="314"/>
      <c r="DJ34" s="307"/>
      <c r="DK34" s="307"/>
      <c r="DL34" s="307"/>
      <c r="DM34" s="307"/>
      <c r="DN34" s="307"/>
      <c r="DO34" s="307"/>
      <c r="DP34" s="308"/>
      <c r="DQ34" s="117"/>
    </row>
    <row r="35" spans="1:124" ht="12" customHeight="1">
      <c r="D35" s="118"/>
      <c r="E35" s="105"/>
      <c r="F35" s="105"/>
      <c r="G35" s="105"/>
      <c r="H35" s="105"/>
      <c r="I35" s="105"/>
      <c r="J35" s="105"/>
      <c r="K35" s="105"/>
      <c r="L35" s="105"/>
      <c r="M35" s="105"/>
      <c r="N35" s="105"/>
      <c r="O35" s="105"/>
      <c r="P35" s="105"/>
      <c r="Q35" s="105"/>
      <c r="R35" s="105"/>
      <c r="S35" s="105"/>
      <c r="T35" s="105"/>
      <c r="U35" s="117"/>
      <c r="X35" s="118"/>
      <c r="Y35" s="105"/>
      <c r="Z35" s="105"/>
      <c r="AA35" s="105"/>
      <c r="AB35" s="105"/>
      <c r="AC35" s="105"/>
      <c r="AD35" s="105"/>
      <c r="AE35" s="105"/>
      <c r="AF35" s="105"/>
      <c r="AG35" s="105"/>
      <c r="AH35" s="105"/>
      <c r="AI35" s="105"/>
      <c r="AJ35" s="105"/>
      <c r="AK35" s="105"/>
      <c r="AL35" s="105"/>
      <c r="AM35" s="105"/>
      <c r="AN35" s="105"/>
      <c r="AO35" s="117"/>
      <c r="AR35" s="118"/>
      <c r="AS35" s="105"/>
      <c r="AT35" s="105"/>
      <c r="AU35" s="105"/>
      <c r="AV35" s="105"/>
      <c r="AW35" s="105"/>
      <c r="AX35" s="351"/>
      <c r="AY35" s="351"/>
      <c r="AZ35" s="351"/>
      <c r="BA35" s="352"/>
      <c r="BB35" s="337"/>
      <c r="BC35" s="338"/>
      <c r="BD35" s="338"/>
      <c r="BE35" s="338"/>
      <c r="BF35" s="338"/>
      <c r="BG35" s="338"/>
      <c r="BH35" s="338"/>
      <c r="BI35" s="117"/>
      <c r="BL35" s="118"/>
      <c r="BM35" s="105"/>
      <c r="BN35" s="105"/>
      <c r="BO35" s="105"/>
      <c r="BP35" s="105"/>
      <c r="BQ35" s="105"/>
      <c r="BR35" s="100"/>
      <c r="BS35" s="100"/>
      <c r="BT35" s="100"/>
      <c r="BU35" s="100"/>
      <c r="BV35" s="128"/>
      <c r="BW35" s="128"/>
      <c r="BX35" s="128"/>
      <c r="BY35" s="128"/>
      <c r="BZ35" s="128"/>
      <c r="CA35" s="128"/>
      <c r="CB35" s="128"/>
      <c r="CC35" s="117"/>
      <c r="CF35" s="118"/>
      <c r="CG35" s="105"/>
      <c r="CH35" s="105"/>
      <c r="CI35" s="105"/>
      <c r="CJ35" s="105"/>
      <c r="CK35" s="105"/>
      <c r="CL35" s="127"/>
      <c r="CM35" s="106"/>
      <c r="CN35" s="108"/>
      <c r="CO35" s="108"/>
      <c r="CP35" s="108"/>
      <c r="CQ35" s="108"/>
      <c r="CR35" s="108"/>
      <c r="CS35" s="108"/>
      <c r="CT35" s="108"/>
      <c r="CU35" s="108"/>
      <c r="CV35" s="108"/>
      <c r="CW35" s="117"/>
      <c r="CZ35" s="118"/>
      <c r="DA35" s="105"/>
      <c r="DB35" s="105"/>
      <c r="DC35" s="105"/>
      <c r="DD35" s="105"/>
      <c r="DE35" s="105"/>
      <c r="DF35" s="313" t="s">
        <v>535</v>
      </c>
      <c r="DG35" s="313"/>
      <c r="DH35" s="313"/>
      <c r="DI35" s="314"/>
      <c r="DJ35" s="309" t="b">
        <v>0</v>
      </c>
      <c r="DK35" s="309"/>
      <c r="DL35" s="309"/>
      <c r="DM35" s="309"/>
      <c r="DN35" s="309"/>
      <c r="DO35" s="309"/>
      <c r="DP35" s="310"/>
      <c r="DQ35" s="117"/>
    </row>
    <row r="36" spans="1:124" ht="12" customHeight="1">
      <c r="D36" s="118"/>
      <c r="E36" s="100"/>
      <c r="F36" s="100"/>
      <c r="G36" s="100"/>
      <c r="H36" s="100"/>
      <c r="I36" s="100"/>
      <c r="J36" s="100"/>
      <c r="K36" s="100"/>
      <c r="L36" s="100"/>
      <c r="M36" s="100"/>
      <c r="N36" s="100"/>
      <c r="O36" s="100"/>
      <c r="P36" s="100"/>
      <c r="Q36" s="100"/>
      <c r="R36" s="100"/>
      <c r="S36" s="100"/>
      <c r="T36" s="100"/>
      <c r="U36" s="117"/>
      <c r="X36" s="118"/>
      <c r="Y36" s="100"/>
      <c r="Z36" s="100"/>
      <c r="AA36" s="100"/>
      <c r="AB36" s="100"/>
      <c r="AC36" s="100"/>
      <c r="AD36" s="100"/>
      <c r="AE36" s="100"/>
      <c r="AF36" s="100"/>
      <c r="AG36" s="100"/>
      <c r="AH36" s="100"/>
      <c r="AI36" s="100"/>
      <c r="AJ36" s="100"/>
      <c r="AK36" s="100"/>
      <c r="AL36" s="100"/>
      <c r="AM36" s="100"/>
      <c r="AN36" s="100"/>
      <c r="AO36" s="117"/>
      <c r="AR36" s="118"/>
      <c r="AS36" s="100"/>
      <c r="AT36" s="100"/>
      <c r="AU36" s="100"/>
      <c r="AV36" s="100"/>
      <c r="AW36" s="100"/>
      <c r="AX36" s="100"/>
      <c r="AY36" s="100"/>
      <c r="AZ36" s="100"/>
      <c r="BA36" s="100"/>
      <c r="BB36" s="100"/>
      <c r="BC36" s="100"/>
      <c r="BD36" s="100"/>
      <c r="BE36" s="100"/>
      <c r="BF36" s="100"/>
      <c r="BG36" s="100"/>
      <c r="BH36" s="100"/>
      <c r="BI36" s="117"/>
      <c r="BL36" s="118"/>
      <c r="BM36" s="100"/>
      <c r="BN36" s="100"/>
      <c r="BO36" s="100"/>
      <c r="BP36" s="100"/>
      <c r="BQ36" s="100"/>
      <c r="BR36" s="100"/>
      <c r="BS36" s="100"/>
      <c r="BT36" s="100"/>
      <c r="BU36" s="100"/>
      <c r="BV36" s="100"/>
      <c r="BW36" s="100"/>
      <c r="BX36" s="100"/>
      <c r="BY36" s="100"/>
      <c r="BZ36" s="100"/>
      <c r="CA36" s="100"/>
      <c r="CB36" s="100"/>
      <c r="CC36" s="117"/>
      <c r="CF36" s="118"/>
      <c r="CG36" s="100"/>
      <c r="CH36" s="100"/>
      <c r="CI36" s="100"/>
      <c r="CJ36" s="100"/>
      <c r="CK36" s="100"/>
      <c r="CL36" s="100"/>
      <c r="CM36" s="108"/>
      <c r="CN36" s="108"/>
      <c r="CO36" s="108"/>
      <c r="CP36" s="100"/>
      <c r="CQ36" s="100"/>
      <c r="CR36" s="100"/>
      <c r="CS36" s="100"/>
      <c r="CT36" s="100"/>
      <c r="CU36" s="100"/>
      <c r="CV36" s="100"/>
      <c r="CW36" s="117"/>
      <c r="CZ36" s="118"/>
      <c r="DA36" s="100"/>
      <c r="DB36" s="100"/>
      <c r="DC36" s="100"/>
      <c r="DD36" s="100"/>
      <c r="DE36" s="100"/>
      <c r="DF36" s="313"/>
      <c r="DG36" s="313"/>
      <c r="DH36" s="313"/>
      <c r="DI36" s="314"/>
      <c r="DJ36" s="311"/>
      <c r="DK36" s="311"/>
      <c r="DL36" s="311"/>
      <c r="DM36" s="311"/>
      <c r="DN36" s="311"/>
      <c r="DO36" s="311"/>
      <c r="DP36" s="312"/>
      <c r="DQ36" s="117"/>
    </row>
    <row r="37" spans="1:124">
      <c r="D37" s="118"/>
      <c r="E37" s="100"/>
      <c r="F37" s="100"/>
      <c r="G37" s="100"/>
      <c r="H37" s="100"/>
      <c r="I37" s="100"/>
      <c r="J37" s="100"/>
      <c r="K37" s="100"/>
      <c r="L37" s="100"/>
      <c r="M37" s="100"/>
      <c r="N37" s="100"/>
      <c r="O37" s="100"/>
      <c r="P37" s="100"/>
      <c r="Q37" s="100"/>
      <c r="R37" s="100"/>
      <c r="S37" s="100"/>
      <c r="T37" s="100"/>
      <c r="U37" s="117"/>
      <c r="X37" s="118"/>
      <c r="Y37" s="100"/>
      <c r="Z37" s="100"/>
      <c r="AA37" s="100"/>
      <c r="AB37" s="100"/>
      <c r="AC37" s="100"/>
      <c r="AD37" s="100"/>
      <c r="AE37" s="100"/>
      <c r="AF37" s="100"/>
      <c r="AG37" s="100"/>
      <c r="AH37" s="100"/>
      <c r="AI37" s="100"/>
      <c r="AJ37" s="100"/>
      <c r="AK37" s="100"/>
      <c r="AL37" s="100"/>
      <c r="AM37" s="100"/>
      <c r="AN37" s="100"/>
      <c r="AO37" s="117"/>
      <c r="AR37" s="118"/>
      <c r="AS37" s="100"/>
      <c r="AT37" s="100"/>
      <c r="AU37" s="100"/>
      <c r="AV37" s="100"/>
      <c r="AW37" s="100"/>
      <c r="AX37" s="100"/>
      <c r="AY37" s="100"/>
      <c r="AZ37" s="100"/>
      <c r="BA37" s="100"/>
      <c r="BB37" s="100"/>
      <c r="BC37" s="100"/>
      <c r="BD37" s="100"/>
      <c r="BE37" s="100"/>
      <c r="BF37" s="100"/>
      <c r="BG37" s="100"/>
      <c r="BH37" s="100"/>
      <c r="BI37" s="117"/>
      <c r="BL37" s="118"/>
      <c r="BM37" s="100"/>
      <c r="BN37" s="100"/>
      <c r="BO37" s="100"/>
      <c r="BP37" s="100"/>
      <c r="BQ37" s="100"/>
      <c r="BR37" s="100"/>
      <c r="BS37" s="100"/>
      <c r="BT37" s="100"/>
      <c r="BU37" s="100"/>
      <c r="BV37" s="100"/>
      <c r="BW37" s="100"/>
      <c r="BX37" s="100"/>
      <c r="BY37" s="100"/>
      <c r="BZ37" s="100"/>
      <c r="CA37" s="100"/>
      <c r="CB37" s="100"/>
      <c r="CC37" s="117"/>
      <c r="CF37" s="118"/>
      <c r="CG37" s="100"/>
      <c r="CH37" s="100"/>
      <c r="CI37" s="100"/>
      <c r="CJ37" s="100"/>
      <c r="CK37" s="100"/>
      <c r="CL37" s="100"/>
      <c r="CM37" s="100"/>
      <c r="CN37" s="100"/>
      <c r="CO37" s="100"/>
      <c r="CP37" s="100"/>
      <c r="CQ37" s="100"/>
      <c r="CR37" s="100"/>
      <c r="CS37" s="100"/>
      <c r="CT37" s="100"/>
      <c r="CU37" s="100"/>
      <c r="CV37" s="100"/>
      <c r="CW37" s="117"/>
      <c r="CZ37" s="118"/>
      <c r="DA37" s="100"/>
      <c r="DB37" s="100"/>
      <c r="DC37" s="100"/>
      <c r="DD37" s="100"/>
      <c r="DE37" s="100"/>
      <c r="DF37" s="100"/>
      <c r="DG37" s="100"/>
      <c r="DH37" s="100"/>
      <c r="DI37" s="100"/>
      <c r="DJ37" s="100"/>
      <c r="DK37" s="100"/>
      <c r="DL37" s="100"/>
      <c r="DM37" s="100"/>
      <c r="DN37" s="100"/>
      <c r="DO37" s="100"/>
      <c r="DP37" s="100"/>
      <c r="DQ37" s="117"/>
    </row>
    <row r="38" spans="1:124">
      <c r="D38" s="118"/>
      <c r="E38" s="100"/>
      <c r="F38" s="100"/>
      <c r="G38" s="100"/>
      <c r="H38" s="100"/>
      <c r="I38" s="100"/>
      <c r="J38" s="100"/>
      <c r="K38" s="100"/>
      <c r="L38" s="100"/>
      <c r="M38" s="100"/>
      <c r="N38" s="100"/>
      <c r="O38" s="100"/>
      <c r="P38" s="100"/>
      <c r="Q38" s="100"/>
      <c r="R38" s="100"/>
      <c r="S38" s="100"/>
      <c r="T38" s="100"/>
      <c r="U38" s="117"/>
      <c r="X38" s="118"/>
      <c r="Y38" s="100"/>
      <c r="Z38" s="100"/>
      <c r="AA38" s="100"/>
      <c r="AB38" s="100"/>
      <c r="AC38" s="100"/>
      <c r="AD38" s="100"/>
      <c r="AE38" s="100"/>
      <c r="AF38" s="100"/>
      <c r="AG38" s="100"/>
      <c r="AH38" s="100"/>
      <c r="AI38" s="100"/>
      <c r="AJ38" s="100"/>
      <c r="AK38" s="100"/>
      <c r="AL38" s="100"/>
      <c r="AM38" s="100"/>
      <c r="AN38" s="100"/>
      <c r="AO38" s="117"/>
      <c r="AR38" s="118"/>
      <c r="AS38" s="100"/>
      <c r="AT38" s="100"/>
      <c r="AU38" s="100"/>
      <c r="AV38" s="100"/>
      <c r="AW38" s="100"/>
      <c r="AX38" s="100"/>
      <c r="AY38" s="100"/>
      <c r="AZ38" s="100"/>
      <c r="BA38" s="100"/>
      <c r="BB38" s="100"/>
      <c r="BC38" s="100"/>
      <c r="BD38" s="100"/>
      <c r="BE38" s="100"/>
      <c r="BF38" s="100"/>
      <c r="BG38" s="100"/>
      <c r="BH38" s="100"/>
      <c r="BI38" s="117"/>
      <c r="BL38" s="118"/>
      <c r="BM38" s="100"/>
      <c r="BN38" s="100"/>
      <c r="BO38" s="100"/>
      <c r="BP38" s="100"/>
      <c r="BQ38" s="100"/>
      <c r="BR38" s="100"/>
      <c r="BS38" s="100"/>
      <c r="BT38" s="100"/>
      <c r="BU38" s="100"/>
      <c r="BV38" s="100"/>
      <c r="BW38" s="100"/>
      <c r="BX38" s="100"/>
      <c r="BY38" s="100"/>
      <c r="BZ38" s="100"/>
      <c r="CA38" s="100"/>
      <c r="CB38" s="100"/>
      <c r="CC38" s="117"/>
      <c r="CF38" s="118"/>
      <c r="CG38" s="100"/>
      <c r="CH38" s="100"/>
      <c r="CI38" s="100"/>
      <c r="CJ38" s="100"/>
      <c r="CK38" s="100"/>
      <c r="CL38" s="100"/>
      <c r="CM38" s="100"/>
      <c r="CN38" s="100"/>
      <c r="CO38" s="100"/>
      <c r="CP38" s="100"/>
      <c r="CQ38" s="100"/>
      <c r="CR38" s="100"/>
      <c r="CS38" s="100"/>
      <c r="CT38" s="100"/>
      <c r="CU38" s="100"/>
      <c r="CV38" s="100"/>
      <c r="CW38" s="117"/>
      <c r="CZ38" s="118"/>
      <c r="DA38" s="100"/>
      <c r="DB38" s="100"/>
      <c r="DC38" s="100"/>
      <c r="DD38" s="100"/>
      <c r="DE38" s="100"/>
      <c r="DF38" s="100"/>
      <c r="DG38" s="100"/>
      <c r="DH38" s="100"/>
      <c r="DI38" s="100"/>
      <c r="DJ38" s="100"/>
      <c r="DK38" s="100"/>
      <c r="DL38" s="100"/>
      <c r="DM38" s="100"/>
      <c r="DN38" s="100"/>
      <c r="DO38" s="100"/>
      <c r="DP38" s="100"/>
      <c r="DQ38" s="117"/>
    </row>
    <row r="39" spans="1:124">
      <c r="D39" s="118"/>
      <c r="E39" s="100"/>
      <c r="F39" s="100"/>
      <c r="G39" s="100"/>
      <c r="H39" s="100"/>
      <c r="I39" s="100"/>
      <c r="J39" s="100"/>
      <c r="K39" s="100"/>
      <c r="L39" s="100"/>
      <c r="M39" s="100"/>
      <c r="N39" s="100"/>
      <c r="O39" s="100"/>
      <c r="P39" s="100"/>
      <c r="Q39" s="100"/>
      <c r="R39" s="100"/>
      <c r="S39" s="100"/>
      <c r="T39" s="100"/>
      <c r="U39" s="117"/>
      <c r="X39" s="118"/>
      <c r="Y39" s="100"/>
      <c r="Z39" s="100"/>
      <c r="AA39" s="100"/>
      <c r="AB39" s="100"/>
      <c r="AC39" s="100"/>
      <c r="AD39" s="100"/>
      <c r="AE39" s="100"/>
      <c r="AF39" s="100"/>
      <c r="AG39" s="100"/>
      <c r="AH39" s="100"/>
      <c r="AI39" s="100"/>
      <c r="AJ39" s="100"/>
      <c r="AK39" s="100"/>
      <c r="AL39" s="100"/>
      <c r="AM39" s="100"/>
      <c r="AN39" s="100"/>
      <c r="AO39" s="117"/>
      <c r="AR39" s="118"/>
      <c r="AS39" s="100"/>
      <c r="AT39" s="100"/>
      <c r="AU39" s="100"/>
      <c r="AV39" s="100"/>
      <c r="AW39" s="100"/>
      <c r="AX39" s="100"/>
      <c r="AY39" s="100"/>
      <c r="AZ39" s="100"/>
      <c r="BA39" s="100"/>
      <c r="BB39" s="100"/>
      <c r="BC39" s="100"/>
      <c r="BD39" s="100"/>
      <c r="BE39" s="100"/>
      <c r="BF39" s="100"/>
      <c r="BG39" s="100"/>
      <c r="BH39" s="100"/>
      <c r="BI39" s="117"/>
      <c r="BL39" s="118"/>
      <c r="BM39" s="100"/>
      <c r="BN39" s="100"/>
      <c r="BO39" s="100"/>
      <c r="BP39" s="100"/>
      <c r="BQ39" s="100"/>
      <c r="BR39" s="100"/>
      <c r="BS39" s="100"/>
      <c r="BT39" s="100"/>
      <c r="BU39" s="100"/>
      <c r="BV39" s="100"/>
      <c r="BW39" s="100"/>
      <c r="BX39" s="100"/>
      <c r="BY39" s="100"/>
      <c r="BZ39" s="100"/>
      <c r="CA39" s="100"/>
      <c r="CB39" s="100"/>
      <c r="CC39" s="117"/>
      <c r="CF39" s="118"/>
      <c r="CG39" s="100"/>
      <c r="CH39" s="100"/>
      <c r="CI39" s="100"/>
      <c r="CJ39" s="100"/>
      <c r="CK39" s="100"/>
      <c r="CL39" s="100"/>
      <c r="CM39" s="100"/>
      <c r="CN39" s="100"/>
      <c r="CO39" s="100"/>
      <c r="CP39" s="100"/>
      <c r="CQ39" s="100"/>
      <c r="CR39" s="100"/>
      <c r="CS39" s="100"/>
      <c r="CT39" s="100"/>
      <c r="CU39" s="100"/>
      <c r="CV39" s="100"/>
      <c r="CW39" s="117"/>
      <c r="CZ39" s="118"/>
      <c r="DA39" s="100"/>
      <c r="DB39" s="100"/>
      <c r="DC39" s="100"/>
      <c r="DD39" s="100"/>
      <c r="DE39" s="100"/>
      <c r="DF39" s="100"/>
      <c r="DG39" s="100"/>
      <c r="DH39" s="100"/>
      <c r="DI39" s="100"/>
      <c r="DJ39" s="100"/>
      <c r="DK39" s="100"/>
      <c r="DL39" s="100"/>
      <c r="DM39" s="100"/>
      <c r="DN39" s="100"/>
      <c r="DO39" s="100"/>
      <c r="DP39" s="100"/>
      <c r="DQ39" s="117"/>
    </row>
    <row r="40" spans="1:124" ht="12.75" thickBot="1">
      <c r="D40" s="122"/>
      <c r="E40" s="123"/>
      <c r="F40" s="123"/>
      <c r="G40" s="123"/>
      <c r="H40" s="123"/>
      <c r="I40" s="123"/>
      <c r="J40" s="123"/>
      <c r="K40" s="123"/>
      <c r="L40" s="123"/>
      <c r="M40" s="123"/>
      <c r="N40" s="123"/>
      <c r="O40" s="123"/>
      <c r="P40" s="123"/>
      <c r="Q40" s="123"/>
      <c r="R40" s="123"/>
      <c r="S40" s="123"/>
      <c r="T40" s="123"/>
      <c r="U40" s="124"/>
      <c r="X40" s="122"/>
      <c r="Y40" s="123"/>
      <c r="Z40" s="123"/>
      <c r="AA40" s="123"/>
      <c r="AB40" s="123"/>
      <c r="AC40" s="123"/>
      <c r="AD40" s="123"/>
      <c r="AE40" s="123"/>
      <c r="AF40" s="123"/>
      <c r="AG40" s="123"/>
      <c r="AH40" s="123"/>
      <c r="AI40" s="123"/>
      <c r="AJ40" s="123"/>
      <c r="AK40" s="123"/>
      <c r="AL40" s="123"/>
      <c r="AM40" s="123"/>
      <c r="AN40" s="123"/>
      <c r="AO40" s="124"/>
      <c r="AR40" s="122"/>
      <c r="AS40" s="123"/>
      <c r="AT40" s="123"/>
      <c r="AU40" s="123"/>
      <c r="AV40" s="123"/>
      <c r="AW40" s="123"/>
      <c r="AX40" s="123"/>
      <c r="AY40" s="123"/>
      <c r="AZ40" s="123"/>
      <c r="BA40" s="123"/>
      <c r="BB40" s="123"/>
      <c r="BC40" s="123"/>
      <c r="BD40" s="123"/>
      <c r="BE40" s="123"/>
      <c r="BF40" s="123"/>
      <c r="BG40" s="123"/>
      <c r="BH40" s="123"/>
      <c r="BI40" s="124"/>
      <c r="BL40" s="122"/>
      <c r="BM40" s="123"/>
      <c r="BN40" s="123"/>
      <c r="BO40" s="123"/>
      <c r="BP40" s="123"/>
      <c r="BQ40" s="123"/>
      <c r="BR40" s="123"/>
      <c r="BS40" s="123"/>
      <c r="BT40" s="123"/>
      <c r="BU40" s="123"/>
      <c r="BV40" s="123"/>
      <c r="BW40" s="123"/>
      <c r="BX40" s="123"/>
      <c r="BY40" s="123"/>
      <c r="BZ40" s="123"/>
      <c r="CA40" s="123"/>
      <c r="CB40" s="123"/>
      <c r="CC40" s="124"/>
      <c r="CF40" s="122"/>
      <c r="CG40" s="123"/>
      <c r="CH40" s="123"/>
      <c r="CI40" s="123"/>
      <c r="CJ40" s="123"/>
      <c r="CK40" s="123"/>
      <c r="CL40" s="123"/>
      <c r="CM40" s="123"/>
      <c r="CN40" s="123"/>
      <c r="CO40" s="123"/>
      <c r="CP40" s="123"/>
      <c r="CQ40" s="123"/>
      <c r="CR40" s="123"/>
      <c r="CS40" s="123"/>
      <c r="CT40" s="123"/>
      <c r="CU40" s="123"/>
      <c r="CV40" s="123"/>
      <c r="CW40" s="124"/>
      <c r="CZ40" s="122"/>
      <c r="DA40" s="123"/>
      <c r="DB40" s="123"/>
      <c r="DC40" s="123"/>
      <c r="DD40" s="123"/>
      <c r="DE40" s="123"/>
      <c r="DF40" s="123"/>
      <c r="DG40" s="123"/>
      <c r="DH40" s="123"/>
      <c r="DI40" s="123"/>
      <c r="DJ40" s="123"/>
      <c r="DK40" s="123"/>
      <c r="DL40" s="123"/>
      <c r="DM40" s="123"/>
      <c r="DN40" s="123"/>
      <c r="DO40" s="123"/>
      <c r="DP40" s="123"/>
      <c r="DQ40" s="124"/>
    </row>
    <row r="42" spans="1:124">
      <c r="DS42" s="58"/>
      <c r="DT42" s="58"/>
    </row>
    <row r="43" spans="1:124">
      <c r="DS43" s="58"/>
      <c r="DT43" s="58"/>
    </row>
    <row r="44" spans="1:124">
      <c r="DS44" s="58"/>
      <c r="DT44" s="58"/>
    </row>
    <row r="48" spans="1:124" s="2" customFormat="1">
      <c r="A48" s="1"/>
    </row>
    <row r="49" spans="1:1" s="2" customFormat="1">
      <c r="A49" s="1"/>
    </row>
    <row r="50" spans="1:1" s="2" customFormat="1">
      <c r="A50" s="1"/>
    </row>
    <row r="51" spans="1:1" s="2" customFormat="1">
      <c r="A51" s="1"/>
    </row>
    <row r="52" spans="1:1" s="2" customFormat="1">
      <c r="A52" s="1"/>
    </row>
    <row r="53" spans="1:1" s="2" customFormat="1">
      <c r="A53" s="1"/>
    </row>
    <row r="54" spans="1:1" s="2" customFormat="1">
      <c r="A54" s="1"/>
    </row>
    <row r="55" spans="1:1" s="2" customFormat="1">
      <c r="A55" s="1"/>
    </row>
    <row r="56" spans="1:1" s="2" customFormat="1">
      <c r="A56" s="1"/>
    </row>
    <row r="57" spans="1:1" s="2" customFormat="1">
      <c r="A57" s="1"/>
    </row>
    <row r="58" spans="1:1" s="2" customFormat="1">
      <c r="A58" s="1"/>
    </row>
    <row r="59" spans="1:1" s="2" customFormat="1">
      <c r="A59" s="1"/>
    </row>
    <row r="60" spans="1:1" s="2" customFormat="1">
      <c r="A60" s="1"/>
    </row>
    <row r="61" spans="1:1" s="2" customFormat="1">
      <c r="A61" s="1"/>
    </row>
    <row r="62" spans="1:1" s="2" customFormat="1">
      <c r="A62" s="1"/>
    </row>
    <row r="63" spans="1:1" s="2" customFormat="1">
      <c r="A63" s="1"/>
    </row>
    <row r="64" spans="1:1" s="2" customFormat="1">
      <c r="A64" s="1"/>
    </row>
    <row r="65" spans="1:1" s="2" customFormat="1">
      <c r="A65" s="1"/>
    </row>
    <row r="66" spans="1:1" s="2" customFormat="1">
      <c r="A66" s="1"/>
    </row>
    <row r="67" spans="1:1" s="2" customFormat="1">
      <c r="A67" s="1"/>
    </row>
    <row r="68" spans="1:1" s="2" customFormat="1">
      <c r="A68" s="1"/>
    </row>
    <row r="69" spans="1:1" s="2" customFormat="1">
      <c r="A69" s="1"/>
    </row>
    <row r="70" spans="1:1" s="2" customFormat="1">
      <c r="A70" s="1"/>
    </row>
    <row r="71" spans="1:1" s="2" customFormat="1">
      <c r="A71" s="1"/>
    </row>
    <row r="72" spans="1:1" s="2" customFormat="1">
      <c r="A72" s="1"/>
    </row>
    <row r="73" spans="1:1" s="2" customFormat="1">
      <c r="A73" s="1"/>
    </row>
    <row r="74" spans="1:1" s="2" customFormat="1">
      <c r="A74" s="1"/>
    </row>
    <row r="75" spans="1:1" s="2" customFormat="1">
      <c r="A75" s="1"/>
    </row>
    <row r="76" spans="1:1" s="2" customFormat="1">
      <c r="A76" s="1"/>
    </row>
    <row r="77" spans="1:1" s="2" customFormat="1">
      <c r="A77" s="1"/>
    </row>
    <row r="78" spans="1:1" s="2" customFormat="1">
      <c r="A78" s="1"/>
    </row>
    <row r="79" spans="1:1" s="2" customFormat="1">
      <c r="A79" s="1"/>
    </row>
    <row r="80" spans="1:1" s="2" customFormat="1">
      <c r="A80" s="1"/>
    </row>
    <row r="81" spans="1:1" s="2" customFormat="1">
      <c r="A81" s="1"/>
    </row>
    <row r="82" spans="1:1" s="2" customFormat="1">
      <c r="A82" s="1"/>
    </row>
    <row r="83" spans="1:1" s="2" customFormat="1">
      <c r="A83" s="1"/>
    </row>
    <row r="84" spans="1:1" s="2" customFormat="1">
      <c r="A84" s="1"/>
    </row>
    <row r="85" spans="1:1" s="2" customFormat="1">
      <c r="A85" s="1"/>
    </row>
    <row r="86" spans="1:1" s="2" customFormat="1">
      <c r="A86" s="1"/>
    </row>
    <row r="87" spans="1:1" s="2" customFormat="1">
      <c r="A87" s="1"/>
    </row>
    <row r="88" spans="1:1" s="2" customFormat="1">
      <c r="A88" s="1"/>
    </row>
    <row r="89" spans="1:1" s="2" customFormat="1">
      <c r="A89" s="1"/>
    </row>
    <row r="90" spans="1:1" s="2" customFormat="1">
      <c r="A90" s="1"/>
    </row>
    <row r="91" spans="1:1" s="2" customFormat="1">
      <c r="A91" s="1"/>
    </row>
    <row r="92" spans="1:1" s="2" customFormat="1">
      <c r="A92" s="1"/>
    </row>
    <row r="93" spans="1:1" s="2" customFormat="1">
      <c r="A93" s="1"/>
    </row>
    <row r="94" spans="1:1" s="2" customFormat="1">
      <c r="A94" s="1"/>
    </row>
    <row r="95" spans="1:1" s="2" customFormat="1">
      <c r="A95" s="1"/>
    </row>
    <row r="96" spans="1:1" s="2" customFormat="1">
      <c r="A96" s="1"/>
    </row>
    <row r="97" spans="1:1" s="2" customFormat="1">
      <c r="A97" s="1"/>
    </row>
    <row r="98" spans="1:1" s="2" customFormat="1">
      <c r="A98" s="1"/>
    </row>
    <row r="99" spans="1:1" s="2" customFormat="1">
      <c r="A99" s="1"/>
    </row>
    <row r="100" spans="1:1" s="2" customFormat="1">
      <c r="A100" s="1"/>
    </row>
    <row r="101" spans="1:1" s="2" customFormat="1">
      <c r="A101" s="1"/>
    </row>
    <row r="102" spans="1:1" s="2" customFormat="1">
      <c r="A102" s="1"/>
    </row>
    <row r="103" spans="1:1" s="2" customFormat="1">
      <c r="A103" s="1"/>
    </row>
    <row r="104" spans="1:1" s="2" customFormat="1">
      <c r="A104" s="1"/>
    </row>
    <row r="105" spans="1:1" s="2" customFormat="1">
      <c r="A105" s="1"/>
    </row>
    <row r="106" spans="1:1" s="2" customFormat="1">
      <c r="A106" s="1"/>
    </row>
    <row r="107" spans="1:1" s="2" customFormat="1">
      <c r="A107" s="1"/>
    </row>
    <row r="108" spans="1:1" s="2" customFormat="1">
      <c r="A108" s="1"/>
    </row>
    <row r="109" spans="1:1" s="2" customFormat="1">
      <c r="A109" s="1"/>
    </row>
    <row r="110" spans="1:1" s="2" customFormat="1">
      <c r="A110" s="1"/>
    </row>
    <row r="111" spans="1:1" s="2" customFormat="1">
      <c r="A111" s="1"/>
    </row>
    <row r="112" spans="1:1" s="2" customFormat="1">
      <c r="A112" s="1"/>
    </row>
    <row r="113" spans="1:1" s="2" customFormat="1">
      <c r="A113" s="1"/>
    </row>
    <row r="114" spans="1:1" s="2" customFormat="1">
      <c r="A114" s="1"/>
    </row>
    <row r="115" spans="1:1" s="2" customFormat="1">
      <c r="A115" s="1"/>
    </row>
    <row r="116" spans="1:1" s="2" customFormat="1">
      <c r="A116" s="1"/>
    </row>
    <row r="117" spans="1:1" s="2" customFormat="1">
      <c r="A117" s="1"/>
    </row>
    <row r="118" spans="1:1" s="2" customFormat="1">
      <c r="A118" s="1"/>
    </row>
    <row r="119" spans="1:1" s="2" customFormat="1">
      <c r="A119" s="1"/>
    </row>
    <row r="120" spans="1:1" s="2" customFormat="1">
      <c r="A120" s="1"/>
    </row>
    <row r="121" spans="1:1" s="2" customFormat="1">
      <c r="A121" s="1"/>
    </row>
    <row r="122" spans="1:1" s="2" customFormat="1">
      <c r="A122" s="1"/>
    </row>
    <row r="123" spans="1:1" s="2" customFormat="1">
      <c r="A123" s="1"/>
    </row>
    <row r="124" spans="1:1" s="2" customFormat="1">
      <c r="A124" s="1"/>
    </row>
    <row r="125" spans="1:1" s="2" customFormat="1">
      <c r="A125" s="1"/>
    </row>
    <row r="126" spans="1:1" s="2" customFormat="1">
      <c r="A126" s="1"/>
    </row>
    <row r="127" spans="1:1" s="2" customFormat="1">
      <c r="A127" s="1"/>
    </row>
    <row r="128" spans="1:1" s="2" customFormat="1">
      <c r="A128" s="1"/>
    </row>
    <row r="129" spans="1:1" s="2" customFormat="1">
      <c r="A129" s="1"/>
    </row>
    <row r="130" spans="1:1" s="2" customFormat="1">
      <c r="A130" s="1"/>
    </row>
    <row r="131" spans="1:1" s="2" customFormat="1">
      <c r="A131" s="1"/>
    </row>
    <row r="132" spans="1:1" s="2" customFormat="1">
      <c r="A132" s="1"/>
    </row>
    <row r="133" spans="1:1" s="2" customFormat="1">
      <c r="A133" s="1"/>
    </row>
    <row r="134" spans="1:1" s="2" customFormat="1">
      <c r="A134" s="1"/>
    </row>
    <row r="135" spans="1:1" s="2" customFormat="1">
      <c r="A135" s="1"/>
    </row>
    <row r="136" spans="1:1" s="2" customFormat="1">
      <c r="A136" s="1"/>
    </row>
    <row r="137" spans="1:1" s="2" customFormat="1">
      <c r="A137" s="1"/>
    </row>
    <row r="138" spans="1:1" s="2" customFormat="1">
      <c r="A138" s="1"/>
    </row>
    <row r="139" spans="1:1" s="2" customFormat="1">
      <c r="A139" s="1"/>
    </row>
    <row r="140" spans="1:1" s="2" customFormat="1">
      <c r="A140" s="1"/>
    </row>
    <row r="141" spans="1:1" s="2" customFormat="1">
      <c r="A141" s="1"/>
    </row>
    <row r="142" spans="1:1" s="2" customFormat="1">
      <c r="A142" s="1"/>
    </row>
    <row r="143" spans="1:1" s="2" customFormat="1">
      <c r="A143" s="1"/>
    </row>
    <row r="144" spans="1:1" s="2" customFormat="1">
      <c r="A144" s="1"/>
    </row>
    <row r="145" spans="1:1" s="2" customFormat="1">
      <c r="A145" s="1"/>
    </row>
    <row r="146" spans="1:1" s="2" customFormat="1">
      <c r="A146" s="1"/>
    </row>
    <row r="147" spans="1:1" s="2" customFormat="1">
      <c r="A147" s="1"/>
    </row>
    <row r="148" spans="1:1" s="2" customFormat="1">
      <c r="A148" s="1"/>
    </row>
    <row r="149" spans="1:1" s="2" customFormat="1">
      <c r="A149" s="1"/>
    </row>
    <row r="150" spans="1:1" s="2" customFormat="1">
      <c r="A150" s="1"/>
    </row>
    <row r="151" spans="1:1" s="2" customFormat="1">
      <c r="A151" s="1"/>
    </row>
    <row r="152" spans="1:1" s="2" customFormat="1">
      <c r="A152" s="1"/>
    </row>
    <row r="153" spans="1:1" s="2" customFormat="1">
      <c r="A153" s="1"/>
    </row>
    <row r="154" spans="1:1" s="2" customFormat="1">
      <c r="A154" s="1"/>
    </row>
    <row r="155" spans="1:1" s="2" customFormat="1">
      <c r="A155" s="1"/>
    </row>
    <row r="156" spans="1:1" s="2" customFormat="1">
      <c r="A156" s="1"/>
    </row>
    <row r="157" spans="1:1" s="2" customFormat="1">
      <c r="A157" s="1"/>
    </row>
    <row r="158" spans="1:1" s="2" customFormat="1">
      <c r="A158" s="1"/>
    </row>
    <row r="159" spans="1:1" s="2" customFormat="1">
      <c r="A159" s="1"/>
    </row>
    <row r="160" spans="1:1" s="2" customFormat="1">
      <c r="A160" s="1"/>
    </row>
    <row r="161" spans="1:1" s="2" customFormat="1">
      <c r="A161" s="1"/>
    </row>
    <row r="162" spans="1:1" s="2" customFormat="1">
      <c r="A162" s="1"/>
    </row>
    <row r="163" spans="1:1" s="2" customFormat="1">
      <c r="A163" s="1"/>
    </row>
    <row r="164" spans="1:1" s="2" customFormat="1">
      <c r="A164" s="1"/>
    </row>
    <row r="165" spans="1:1" s="2" customFormat="1">
      <c r="A165" s="1"/>
    </row>
    <row r="166" spans="1:1" s="2" customFormat="1">
      <c r="A166" s="1"/>
    </row>
    <row r="167" spans="1:1" s="2" customFormat="1">
      <c r="A167" s="1"/>
    </row>
    <row r="168" spans="1:1" s="2" customFormat="1">
      <c r="A168" s="1"/>
    </row>
    <row r="169" spans="1:1" s="2" customFormat="1">
      <c r="A169" s="1"/>
    </row>
    <row r="170" spans="1:1" s="2" customFormat="1">
      <c r="A170" s="1"/>
    </row>
    <row r="171" spans="1:1" s="2" customFormat="1">
      <c r="A171" s="1"/>
    </row>
    <row r="172" spans="1:1" s="2" customFormat="1">
      <c r="A172" s="1"/>
    </row>
    <row r="173" spans="1:1" s="2" customFormat="1">
      <c r="A173" s="1"/>
    </row>
    <row r="174" spans="1:1" s="2" customFormat="1">
      <c r="A174" s="1"/>
    </row>
    <row r="175" spans="1:1" s="2" customFormat="1">
      <c r="A175" s="1"/>
    </row>
    <row r="176" spans="1:1" s="2" customFormat="1">
      <c r="A176" s="1"/>
    </row>
    <row r="177" spans="1:1" s="2" customFormat="1">
      <c r="A177" s="1"/>
    </row>
    <row r="178" spans="1:1" s="2" customFormat="1">
      <c r="A178" s="1"/>
    </row>
    <row r="179" spans="1:1" s="2" customFormat="1">
      <c r="A179" s="1"/>
    </row>
    <row r="180" spans="1:1" s="2" customFormat="1">
      <c r="A180" s="1"/>
    </row>
    <row r="181" spans="1:1" s="2" customFormat="1">
      <c r="A181" s="1"/>
    </row>
    <row r="182" spans="1:1" s="2" customFormat="1">
      <c r="A182" s="1"/>
    </row>
    <row r="183" spans="1:1" s="2" customFormat="1">
      <c r="A183" s="1"/>
    </row>
    <row r="184" spans="1:1" s="2" customFormat="1">
      <c r="A184" s="1"/>
    </row>
    <row r="185" spans="1:1" s="2" customFormat="1">
      <c r="A185" s="1"/>
    </row>
    <row r="186" spans="1:1" s="2" customFormat="1">
      <c r="A186" s="1"/>
    </row>
    <row r="187" spans="1:1" s="2" customFormat="1">
      <c r="A187" s="1"/>
    </row>
    <row r="188" spans="1:1" s="2" customFormat="1">
      <c r="A188" s="1"/>
    </row>
    <row r="189" spans="1:1" s="2" customFormat="1">
      <c r="A189" s="1"/>
    </row>
    <row r="190" spans="1:1" s="2" customFormat="1">
      <c r="A190" s="1"/>
    </row>
    <row r="191" spans="1:1" s="2" customFormat="1">
      <c r="A191" s="1"/>
    </row>
    <row r="192" spans="1:1" s="2" customFormat="1">
      <c r="A192" s="1"/>
    </row>
    <row r="193" spans="1:1" s="2" customFormat="1">
      <c r="A193" s="1"/>
    </row>
    <row r="194" spans="1:1" s="2" customFormat="1">
      <c r="A194" s="1"/>
    </row>
    <row r="195" spans="1:1" s="2" customFormat="1">
      <c r="A195" s="1"/>
    </row>
    <row r="196" spans="1:1" s="2" customFormat="1">
      <c r="A196" s="1"/>
    </row>
    <row r="197" spans="1:1" s="2" customFormat="1">
      <c r="A197" s="1"/>
    </row>
    <row r="198" spans="1:1" s="2" customFormat="1">
      <c r="A198" s="1"/>
    </row>
    <row r="199" spans="1:1" s="2" customFormat="1">
      <c r="A199" s="1"/>
    </row>
    <row r="200" spans="1:1" s="2" customFormat="1">
      <c r="A200" s="1"/>
    </row>
    <row r="201" spans="1:1" s="2" customFormat="1">
      <c r="A201" s="1"/>
    </row>
    <row r="202" spans="1:1" s="2" customFormat="1">
      <c r="A202" s="1"/>
    </row>
    <row r="203" spans="1:1" s="2" customFormat="1">
      <c r="A203" s="1"/>
    </row>
    <row r="204" spans="1:1" s="2" customFormat="1">
      <c r="A204" s="1"/>
    </row>
    <row r="205" spans="1:1" s="2" customFormat="1">
      <c r="A205" s="1"/>
    </row>
    <row r="206" spans="1:1" s="2" customFormat="1">
      <c r="A206" s="1"/>
    </row>
    <row r="207" spans="1:1" s="2" customFormat="1">
      <c r="A207" s="1"/>
    </row>
    <row r="208" spans="1:1" s="2" customFormat="1">
      <c r="A208" s="1"/>
    </row>
    <row r="209" spans="1:1" s="2" customFormat="1">
      <c r="A209" s="1"/>
    </row>
    <row r="210" spans="1:1" s="2" customFormat="1">
      <c r="A210" s="1"/>
    </row>
    <row r="211" spans="1:1" s="2" customFormat="1">
      <c r="A211" s="1"/>
    </row>
    <row r="212" spans="1:1" s="2" customFormat="1">
      <c r="A212" s="1"/>
    </row>
    <row r="213" spans="1:1" s="2" customFormat="1">
      <c r="A213" s="1"/>
    </row>
    <row r="214" spans="1:1" s="2" customFormat="1">
      <c r="A214" s="1"/>
    </row>
    <row r="215" spans="1:1" s="2" customFormat="1">
      <c r="A215" s="1"/>
    </row>
    <row r="216" spans="1:1" s="2" customFormat="1">
      <c r="A216" s="1"/>
    </row>
    <row r="217" spans="1:1" s="2" customFormat="1">
      <c r="A217" s="1"/>
    </row>
    <row r="218" spans="1:1" s="2" customFormat="1">
      <c r="A218" s="1"/>
    </row>
    <row r="219" spans="1:1" s="2" customFormat="1">
      <c r="A219" s="1"/>
    </row>
    <row r="220" spans="1:1" s="2" customFormat="1">
      <c r="A220" s="1"/>
    </row>
    <row r="221" spans="1:1" s="2" customFormat="1">
      <c r="A221" s="1"/>
    </row>
    <row r="222" spans="1:1" s="2" customFormat="1">
      <c r="A222" s="1"/>
    </row>
    <row r="223" spans="1:1" s="2" customFormat="1">
      <c r="A223" s="1"/>
    </row>
    <row r="224" spans="1:1" s="2" customFormat="1">
      <c r="A224" s="1"/>
    </row>
    <row r="225" spans="1:1" s="2" customFormat="1">
      <c r="A225" s="1"/>
    </row>
    <row r="226" spans="1:1" s="2" customFormat="1">
      <c r="A226" s="1"/>
    </row>
    <row r="227" spans="1:1" s="2" customFormat="1">
      <c r="A227" s="1"/>
    </row>
    <row r="228" spans="1:1" s="2" customFormat="1">
      <c r="A228" s="1"/>
    </row>
    <row r="229" spans="1:1" s="2" customFormat="1">
      <c r="A229" s="1"/>
    </row>
    <row r="230" spans="1:1" s="2" customFormat="1">
      <c r="A230" s="1"/>
    </row>
    <row r="231" spans="1:1" s="2" customFormat="1">
      <c r="A231" s="1"/>
    </row>
    <row r="232" spans="1:1" s="2" customFormat="1">
      <c r="A232" s="1"/>
    </row>
    <row r="233" spans="1:1" s="2" customFormat="1">
      <c r="A233" s="1"/>
    </row>
    <row r="234" spans="1:1" s="2" customFormat="1">
      <c r="A234" s="1"/>
    </row>
    <row r="235" spans="1:1" s="2" customFormat="1">
      <c r="A235" s="1"/>
    </row>
    <row r="236" spans="1:1" s="2" customFormat="1">
      <c r="A236" s="1"/>
    </row>
    <row r="237" spans="1:1" s="2" customFormat="1">
      <c r="A237" s="1"/>
    </row>
    <row r="238" spans="1:1" s="2" customFormat="1">
      <c r="A238" s="1"/>
    </row>
    <row r="239" spans="1:1" s="2" customFormat="1">
      <c r="A239" s="1"/>
    </row>
    <row r="240" spans="1:1" s="2" customFormat="1">
      <c r="A240" s="1"/>
    </row>
    <row r="241" spans="1:1" s="2" customFormat="1">
      <c r="A241" s="1"/>
    </row>
    <row r="242" spans="1:1" s="2" customFormat="1">
      <c r="A242" s="1"/>
    </row>
    <row r="243" spans="1:1" s="2" customFormat="1">
      <c r="A243" s="1"/>
    </row>
    <row r="244" spans="1:1" s="2" customFormat="1">
      <c r="A244" s="1"/>
    </row>
    <row r="245" spans="1:1" s="2" customFormat="1">
      <c r="A245" s="1"/>
    </row>
    <row r="246" spans="1:1" s="2" customFormat="1">
      <c r="A246" s="1"/>
    </row>
    <row r="247" spans="1:1" s="2" customFormat="1">
      <c r="A247" s="1"/>
    </row>
    <row r="248" spans="1:1" s="2" customFormat="1">
      <c r="A248" s="1"/>
    </row>
    <row r="249" spans="1:1" s="2" customFormat="1">
      <c r="A249" s="1"/>
    </row>
    <row r="250" spans="1:1" s="2" customFormat="1">
      <c r="A250" s="1"/>
    </row>
    <row r="251" spans="1:1" s="2" customFormat="1">
      <c r="A251" s="1"/>
    </row>
    <row r="252" spans="1:1" s="2" customFormat="1">
      <c r="A252" s="1"/>
    </row>
    <row r="253" spans="1:1" s="2" customFormat="1">
      <c r="A253" s="1"/>
    </row>
    <row r="254" spans="1:1" s="2" customFormat="1">
      <c r="A254" s="1"/>
    </row>
    <row r="255" spans="1:1" s="2" customFormat="1">
      <c r="A255" s="1"/>
    </row>
    <row r="256" spans="1:1" s="2" customFormat="1">
      <c r="A256" s="1"/>
    </row>
    <row r="257" spans="1:1" s="2" customFormat="1">
      <c r="A257" s="1"/>
    </row>
    <row r="258" spans="1:1" s="2" customFormat="1">
      <c r="A258" s="1"/>
    </row>
    <row r="259" spans="1:1" s="2" customFormat="1">
      <c r="A259" s="1"/>
    </row>
    <row r="260" spans="1:1" s="2" customFormat="1">
      <c r="A260" s="1"/>
    </row>
    <row r="261" spans="1:1" s="2" customFormat="1">
      <c r="A261" s="1"/>
    </row>
    <row r="262" spans="1:1" s="2" customFormat="1">
      <c r="A262" s="1"/>
    </row>
    <row r="263" spans="1:1" s="2" customFormat="1">
      <c r="A263" s="1"/>
    </row>
    <row r="264" spans="1:1" s="2" customFormat="1">
      <c r="A264" s="1"/>
    </row>
    <row r="265" spans="1:1" s="2" customFormat="1">
      <c r="A265" s="1"/>
    </row>
    <row r="266" spans="1:1" s="2" customFormat="1">
      <c r="A266" s="1"/>
    </row>
    <row r="267" spans="1:1" s="2" customFormat="1">
      <c r="A267" s="1"/>
    </row>
    <row r="268" spans="1:1" s="2" customFormat="1">
      <c r="A268" s="1"/>
    </row>
    <row r="269" spans="1:1" s="2" customFormat="1">
      <c r="A269" s="1"/>
    </row>
    <row r="270" spans="1:1" s="2" customFormat="1">
      <c r="A270" s="1"/>
    </row>
    <row r="271" spans="1:1" s="2" customFormat="1">
      <c r="A271" s="1"/>
    </row>
    <row r="272" spans="1:1" s="2" customFormat="1">
      <c r="A272" s="1"/>
    </row>
    <row r="273" spans="1:1" s="2" customFormat="1">
      <c r="A273" s="1"/>
    </row>
    <row r="274" spans="1:1" s="2" customFormat="1">
      <c r="A274" s="1"/>
    </row>
    <row r="275" spans="1:1" s="2" customFormat="1">
      <c r="A275" s="1"/>
    </row>
    <row r="276" spans="1:1" s="2" customFormat="1">
      <c r="A276" s="1"/>
    </row>
    <row r="277" spans="1:1" s="2" customFormat="1">
      <c r="A277" s="1"/>
    </row>
    <row r="278" spans="1:1" s="2" customFormat="1">
      <c r="A278" s="1"/>
    </row>
    <row r="279" spans="1:1" s="2" customFormat="1">
      <c r="A279" s="1"/>
    </row>
    <row r="280" spans="1:1" s="2" customFormat="1">
      <c r="A280" s="1"/>
    </row>
    <row r="281" spans="1:1" s="2" customFormat="1">
      <c r="A281" s="1"/>
    </row>
    <row r="282" spans="1:1" s="2" customFormat="1">
      <c r="A282" s="1"/>
    </row>
    <row r="283" spans="1:1" s="2" customFormat="1">
      <c r="A283" s="1"/>
    </row>
    <row r="284" spans="1:1" s="2" customFormat="1">
      <c r="A284" s="1"/>
    </row>
    <row r="285" spans="1:1" s="2" customFormat="1">
      <c r="A285" s="1"/>
    </row>
    <row r="286" spans="1:1" s="2" customFormat="1">
      <c r="A286" s="1"/>
    </row>
    <row r="287" spans="1:1" s="2" customFormat="1">
      <c r="A287" s="1"/>
    </row>
    <row r="288" spans="1:1" s="2" customFormat="1">
      <c r="A288" s="1"/>
    </row>
    <row r="289" spans="1:1" s="2" customFormat="1">
      <c r="A289" s="1"/>
    </row>
    <row r="290" spans="1:1" s="2" customFormat="1">
      <c r="A290" s="1"/>
    </row>
    <row r="291" spans="1:1" s="2" customFormat="1">
      <c r="A291" s="1"/>
    </row>
    <row r="292" spans="1:1" s="2" customFormat="1">
      <c r="A292" s="1"/>
    </row>
    <row r="293" spans="1:1" s="2" customFormat="1">
      <c r="A293" s="1"/>
    </row>
    <row r="294" spans="1:1" s="2" customFormat="1">
      <c r="A294" s="1"/>
    </row>
    <row r="295" spans="1:1" s="2" customFormat="1">
      <c r="A295" s="1"/>
    </row>
    <row r="296" spans="1:1" s="2" customFormat="1">
      <c r="A296" s="1"/>
    </row>
    <row r="297" spans="1:1" s="2" customFormat="1">
      <c r="A297" s="1"/>
    </row>
    <row r="298" spans="1:1" s="2" customFormat="1">
      <c r="A298" s="1"/>
    </row>
    <row r="299" spans="1:1" s="2" customFormat="1">
      <c r="A299" s="1"/>
    </row>
    <row r="300" spans="1:1" s="2" customFormat="1">
      <c r="A300" s="1"/>
    </row>
    <row r="301" spans="1:1" s="2" customFormat="1">
      <c r="A301" s="1"/>
    </row>
    <row r="302" spans="1:1" s="2" customFormat="1">
      <c r="A302" s="1"/>
    </row>
    <row r="303" spans="1:1" s="2" customFormat="1">
      <c r="A303" s="1"/>
    </row>
    <row r="304" spans="1:1" s="2" customFormat="1">
      <c r="A304" s="1"/>
    </row>
    <row r="305" spans="1:1" s="2" customFormat="1">
      <c r="A305" s="1"/>
    </row>
    <row r="306" spans="1:1" s="2" customFormat="1">
      <c r="A306" s="1"/>
    </row>
    <row r="307" spans="1:1" s="2" customFormat="1">
      <c r="A307" s="1"/>
    </row>
    <row r="308" spans="1:1" s="2" customFormat="1">
      <c r="A308" s="1"/>
    </row>
    <row r="309" spans="1:1" s="2" customFormat="1">
      <c r="A309" s="1"/>
    </row>
    <row r="310" spans="1:1" s="2" customFormat="1">
      <c r="A310" s="1"/>
    </row>
    <row r="311" spans="1:1" s="2" customFormat="1">
      <c r="A311" s="1"/>
    </row>
    <row r="312" spans="1:1" s="2" customFormat="1">
      <c r="A312" s="1"/>
    </row>
    <row r="313" spans="1:1" s="2" customFormat="1">
      <c r="A313" s="1"/>
    </row>
    <row r="314" spans="1:1" s="2" customFormat="1">
      <c r="A314" s="1"/>
    </row>
    <row r="315" spans="1:1" s="2" customFormat="1">
      <c r="A315" s="1"/>
    </row>
    <row r="316" spans="1:1" s="2" customFormat="1">
      <c r="A316" s="1"/>
    </row>
    <row r="317" spans="1:1" s="2" customFormat="1">
      <c r="A317" s="1"/>
    </row>
    <row r="318" spans="1:1" s="2" customFormat="1">
      <c r="A318" s="1"/>
    </row>
    <row r="319" spans="1:1" s="2" customFormat="1">
      <c r="A319" s="1"/>
    </row>
    <row r="320" spans="1:1" s="2" customFormat="1">
      <c r="A320" s="1"/>
    </row>
    <row r="321" spans="1:1" s="2" customFormat="1">
      <c r="A321" s="1"/>
    </row>
    <row r="322" spans="1:1" s="2" customFormat="1">
      <c r="A322" s="1"/>
    </row>
    <row r="323" spans="1:1" s="2" customFormat="1">
      <c r="A323" s="1"/>
    </row>
    <row r="324" spans="1:1" s="2" customFormat="1">
      <c r="A324" s="1"/>
    </row>
    <row r="325" spans="1:1" s="2" customFormat="1">
      <c r="A325" s="1"/>
    </row>
    <row r="326" spans="1:1" s="2" customFormat="1">
      <c r="A326" s="1"/>
    </row>
    <row r="327" spans="1:1" s="2" customFormat="1">
      <c r="A327" s="1"/>
    </row>
    <row r="328" spans="1:1" s="2" customFormat="1">
      <c r="A328" s="1"/>
    </row>
    <row r="329" spans="1:1" s="2" customFormat="1">
      <c r="A329" s="1"/>
    </row>
    <row r="330" spans="1:1" s="2" customFormat="1">
      <c r="A330" s="1"/>
    </row>
    <row r="331" spans="1:1" s="2" customFormat="1">
      <c r="A331" s="1"/>
    </row>
    <row r="332" spans="1:1" s="2" customFormat="1">
      <c r="A332" s="1"/>
    </row>
    <row r="333" spans="1:1" s="2" customFormat="1">
      <c r="A333" s="1"/>
    </row>
    <row r="334" spans="1:1" s="2" customFormat="1">
      <c r="A334" s="1"/>
    </row>
    <row r="335" spans="1:1" s="2" customFormat="1">
      <c r="A335" s="1"/>
    </row>
    <row r="336" spans="1:1" s="2" customFormat="1">
      <c r="A336" s="1"/>
    </row>
    <row r="337" spans="1:1" s="2" customFormat="1">
      <c r="A337" s="1"/>
    </row>
    <row r="338" spans="1:1" s="2" customFormat="1">
      <c r="A338" s="1"/>
    </row>
    <row r="339" spans="1:1" s="2" customFormat="1">
      <c r="A339" s="1"/>
    </row>
    <row r="340" spans="1:1" s="2" customFormat="1">
      <c r="A340" s="1"/>
    </row>
    <row r="341" spans="1:1" s="2" customFormat="1">
      <c r="A341" s="1"/>
    </row>
    <row r="342" spans="1:1" s="2" customFormat="1">
      <c r="A342" s="1"/>
    </row>
    <row r="343" spans="1:1" s="2" customFormat="1">
      <c r="A343" s="1"/>
    </row>
    <row r="344" spans="1:1" s="2" customFormat="1">
      <c r="A344" s="1"/>
    </row>
    <row r="345" spans="1:1" s="2" customFormat="1">
      <c r="A345" s="1"/>
    </row>
    <row r="346" spans="1:1" s="2" customFormat="1">
      <c r="A346" s="1"/>
    </row>
    <row r="347" spans="1:1" s="2" customFormat="1">
      <c r="A347" s="1"/>
    </row>
    <row r="348" spans="1:1" s="2" customFormat="1">
      <c r="A348" s="1"/>
    </row>
    <row r="349" spans="1:1" s="2" customFormat="1">
      <c r="A349" s="1"/>
    </row>
    <row r="350" spans="1:1" s="2" customFormat="1">
      <c r="A350" s="1"/>
    </row>
    <row r="351" spans="1:1" s="2" customFormat="1">
      <c r="A351" s="1"/>
    </row>
    <row r="352" spans="1:1" s="2" customFormat="1">
      <c r="A352" s="1"/>
    </row>
    <row r="353" spans="1:1" s="2" customFormat="1">
      <c r="A353" s="1"/>
    </row>
    <row r="354" spans="1:1" s="2" customFormat="1">
      <c r="A354" s="1"/>
    </row>
    <row r="355" spans="1:1" s="2" customFormat="1">
      <c r="A355" s="1"/>
    </row>
    <row r="356" spans="1:1" s="2" customFormat="1">
      <c r="A356" s="1"/>
    </row>
    <row r="357" spans="1:1" s="2" customFormat="1">
      <c r="A357" s="1"/>
    </row>
    <row r="358" spans="1:1" s="2" customFormat="1">
      <c r="A358" s="1"/>
    </row>
    <row r="359" spans="1:1" s="2" customFormat="1">
      <c r="A359" s="1"/>
    </row>
    <row r="360" spans="1:1" s="2" customFormat="1">
      <c r="A360" s="1"/>
    </row>
    <row r="361" spans="1:1" s="2" customFormat="1">
      <c r="A361" s="1"/>
    </row>
    <row r="362" spans="1:1" s="2" customFormat="1">
      <c r="A362" s="1"/>
    </row>
    <row r="363" spans="1:1" s="2" customFormat="1">
      <c r="A363" s="1"/>
    </row>
    <row r="364" spans="1:1" s="2" customFormat="1">
      <c r="A364" s="1"/>
    </row>
    <row r="365" spans="1:1" s="2" customFormat="1">
      <c r="A365" s="1"/>
    </row>
    <row r="366" spans="1:1" s="2" customFormat="1">
      <c r="A366" s="1"/>
    </row>
    <row r="367" spans="1:1" s="2" customFormat="1">
      <c r="A367" s="1"/>
    </row>
    <row r="368" spans="1:1" s="2" customFormat="1">
      <c r="A368" s="1"/>
    </row>
    <row r="369" spans="1:1" s="2" customFormat="1">
      <c r="A369" s="1"/>
    </row>
    <row r="370" spans="1:1" s="2" customFormat="1">
      <c r="A370" s="1"/>
    </row>
    <row r="371" spans="1:1" s="2" customFormat="1">
      <c r="A371" s="1"/>
    </row>
    <row r="372" spans="1:1" s="2" customFormat="1">
      <c r="A372" s="1"/>
    </row>
    <row r="373" spans="1:1" s="2" customFormat="1">
      <c r="A373" s="1"/>
    </row>
    <row r="374" spans="1:1" s="2" customFormat="1">
      <c r="A374" s="1"/>
    </row>
    <row r="375" spans="1:1" s="2" customFormat="1">
      <c r="A375" s="1"/>
    </row>
    <row r="376" spans="1:1" s="2" customFormat="1">
      <c r="A376" s="1"/>
    </row>
    <row r="377" spans="1:1" s="2" customFormat="1">
      <c r="A377" s="1"/>
    </row>
    <row r="378" spans="1:1" s="2" customFormat="1">
      <c r="A378" s="1"/>
    </row>
    <row r="379" spans="1:1" s="2" customFormat="1">
      <c r="A379" s="1"/>
    </row>
    <row r="380" spans="1:1" s="2" customFormat="1">
      <c r="A380" s="1"/>
    </row>
    <row r="381" spans="1:1" s="2" customFormat="1">
      <c r="A381" s="1"/>
    </row>
    <row r="382" spans="1:1" s="2" customFormat="1">
      <c r="A382" s="1"/>
    </row>
    <row r="383" spans="1:1" s="2" customFormat="1">
      <c r="A383" s="1"/>
    </row>
    <row r="384" spans="1:1" s="2" customFormat="1">
      <c r="A384" s="1"/>
    </row>
    <row r="385" spans="1:1" s="2" customFormat="1">
      <c r="A385" s="1"/>
    </row>
    <row r="386" spans="1:1" s="2" customFormat="1">
      <c r="A386" s="1"/>
    </row>
    <row r="387" spans="1:1" s="2" customFormat="1">
      <c r="A387" s="1"/>
    </row>
    <row r="388" spans="1:1" s="2" customFormat="1">
      <c r="A388" s="1"/>
    </row>
    <row r="389" spans="1:1" s="2" customFormat="1">
      <c r="A389" s="1"/>
    </row>
    <row r="390" spans="1:1" s="2" customFormat="1">
      <c r="A390" s="1"/>
    </row>
    <row r="391" spans="1:1" s="2" customFormat="1">
      <c r="A391" s="1"/>
    </row>
    <row r="392" spans="1:1" s="2" customFormat="1">
      <c r="A392" s="1"/>
    </row>
    <row r="393" spans="1:1" s="2" customFormat="1">
      <c r="A393" s="1"/>
    </row>
    <row r="394" spans="1:1" s="2" customFormat="1">
      <c r="A394" s="1"/>
    </row>
    <row r="395" spans="1:1" s="2" customFormat="1">
      <c r="A395" s="1"/>
    </row>
    <row r="396" spans="1:1" s="2" customFormat="1">
      <c r="A396" s="1"/>
    </row>
    <row r="397" spans="1:1" s="2" customFormat="1">
      <c r="A397" s="1"/>
    </row>
    <row r="398" spans="1:1" s="2" customFormat="1">
      <c r="A398" s="1"/>
    </row>
    <row r="399" spans="1:1" s="2" customFormat="1">
      <c r="A399" s="1"/>
    </row>
    <row r="400" spans="1:1" s="2" customFormat="1">
      <c r="A400" s="1"/>
    </row>
    <row r="401" spans="1:1" s="2" customFormat="1">
      <c r="A401" s="1"/>
    </row>
    <row r="402" spans="1:1" s="2" customFormat="1">
      <c r="A402" s="1"/>
    </row>
    <row r="403" spans="1:1" s="2" customFormat="1">
      <c r="A403" s="1"/>
    </row>
    <row r="404" spans="1:1" s="2" customFormat="1">
      <c r="A404" s="1"/>
    </row>
    <row r="405" spans="1:1" s="2" customFormat="1">
      <c r="A405" s="1"/>
    </row>
    <row r="406" spans="1:1" s="2" customFormat="1">
      <c r="A406" s="1"/>
    </row>
    <row r="407" spans="1:1" s="2" customFormat="1">
      <c r="A407" s="1"/>
    </row>
    <row r="408" spans="1:1" s="2" customFormat="1">
      <c r="A408" s="1"/>
    </row>
    <row r="409" spans="1:1" s="2" customFormat="1">
      <c r="A409" s="1"/>
    </row>
    <row r="410" spans="1:1" s="2" customFormat="1">
      <c r="A410" s="1"/>
    </row>
    <row r="411" spans="1:1" s="2" customFormat="1">
      <c r="A411" s="1"/>
    </row>
    <row r="412" spans="1:1" s="2" customFormat="1">
      <c r="A412" s="1"/>
    </row>
    <row r="413" spans="1:1" s="2" customFormat="1">
      <c r="A413" s="1"/>
    </row>
    <row r="414" spans="1:1" s="2" customFormat="1">
      <c r="A414" s="1"/>
    </row>
    <row r="415" spans="1:1" s="2" customFormat="1">
      <c r="A415" s="1"/>
    </row>
    <row r="416" spans="1:1" s="2" customFormat="1">
      <c r="A416" s="1"/>
    </row>
    <row r="417" spans="1:1" s="2" customFormat="1">
      <c r="A417" s="1"/>
    </row>
    <row r="418" spans="1:1" s="2" customFormat="1">
      <c r="A418" s="1"/>
    </row>
    <row r="419" spans="1:1" s="2" customFormat="1">
      <c r="A419" s="1"/>
    </row>
    <row r="420" spans="1:1" s="2" customFormat="1">
      <c r="A420" s="1"/>
    </row>
    <row r="421" spans="1:1" s="2" customFormat="1">
      <c r="A421" s="1"/>
    </row>
    <row r="422" spans="1:1" s="2" customFormat="1">
      <c r="A422" s="1"/>
    </row>
    <row r="423" spans="1:1" s="2" customFormat="1">
      <c r="A423" s="1"/>
    </row>
    <row r="424" spans="1:1" s="2" customFormat="1">
      <c r="A424" s="1"/>
    </row>
    <row r="425" spans="1:1" s="2" customFormat="1">
      <c r="A425" s="1"/>
    </row>
    <row r="426" spans="1:1" s="2" customFormat="1">
      <c r="A426" s="1"/>
    </row>
    <row r="427" spans="1:1" s="2" customFormat="1">
      <c r="A427" s="1"/>
    </row>
    <row r="428" spans="1:1" s="2" customFormat="1">
      <c r="A428" s="1"/>
    </row>
    <row r="429" spans="1:1" s="2" customFormat="1">
      <c r="A429" s="1"/>
    </row>
    <row r="430" spans="1:1" s="2" customFormat="1">
      <c r="A430" s="1"/>
    </row>
    <row r="431" spans="1:1" s="2" customFormat="1">
      <c r="A431" s="1"/>
    </row>
    <row r="432" spans="1:1" s="2" customFormat="1">
      <c r="A432" s="1"/>
    </row>
    <row r="433" spans="1:1" s="2" customFormat="1">
      <c r="A433" s="1"/>
    </row>
    <row r="434" spans="1:1" s="2" customFormat="1">
      <c r="A434" s="1"/>
    </row>
    <row r="435" spans="1:1" s="2" customFormat="1">
      <c r="A435" s="1"/>
    </row>
    <row r="436" spans="1:1" s="2" customFormat="1">
      <c r="A436" s="1"/>
    </row>
    <row r="437" spans="1:1" s="2" customFormat="1">
      <c r="A437" s="1"/>
    </row>
    <row r="438" spans="1:1" s="2" customFormat="1">
      <c r="A438" s="1"/>
    </row>
    <row r="439" spans="1:1" s="2" customFormat="1">
      <c r="A439" s="1"/>
    </row>
    <row r="440" spans="1:1" s="2" customFormat="1">
      <c r="A440" s="1"/>
    </row>
    <row r="441" spans="1:1" s="2" customFormat="1">
      <c r="A441" s="1"/>
    </row>
    <row r="442" spans="1:1" s="2" customFormat="1">
      <c r="A442" s="1"/>
    </row>
    <row r="443" spans="1:1" s="2" customFormat="1">
      <c r="A443" s="1"/>
    </row>
    <row r="444" spans="1:1" s="2" customFormat="1">
      <c r="A444" s="1"/>
    </row>
    <row r="445" spans="1:1" s="2" customFormat="1">
      <c r="A445" s="1"/>
    </row>
    <row r="446" spans="1:1" s="2" customFormat="1">
      <c r="A446" s="1"/>
    </row>
    <row r="447" spans="1:1" s="2" customFormat="1">
      <c r="A447" s="1"/>
    </row>
    <row r="448" spans="1:1" s="2" customFormat="1">
      <c r="A448" s="1"/>
    </row>
    <row r="449" spans="1:1" s="2" customFormat="1">
      <c r="A449" s="1"/>
    </row>
    <row r="450" spans="1:1" s="2" customFormat="1">
      <c r="A450" s="1"/>
    </row>
    <row r="451" spans="1:1" s="2" customFormat="1">
      <c r="A451" s="1"/>
    </row>
    <row r="452" spans="1:1" s="2" customFormat="1">
      <c r="A452" s="1"/>
    </row>
    <row r="453" spans="1:1" s="2" customFormat="1">
      <c r="A453" s="1"/>
    </row>
    <row r="454" spans="1:1" s="2" customFormat="1">
      <c r="A454" s="1"/>
    </row>
    <row r="455" spans="1:1" s="2" customFormat="1">
      <c r="A455" s="1"/>
    </row>
    <row r="456" spans="1:1" s="2" customFormat="1">
      <c r="A456" s="1"/>
    </row>
    <row r="457" spans="1:1" s="2" customFormat="1">
      <c r="A457" s="1"/>
    </row>
    <row r="458" spans="1:1" s="2" customFormat="1">
      <c r="A458" s="1"/>
    </row>
    <row r="459" spans="1:1" s="2" customFormat="1">
      <c r="A459" s="1"/>
    </row>
    <row r="460" spans="1:1" s="2" customFormat="1">
      <c r="A460" s="1"/>
    </row>
    <row r="461" spans="1:1" s="2" customFormat="1">
      <c r="A461" s="1"/>
    </row>
    <row r="462" spans="1:1" s="2" customFormat="1">
      <c r="A462" s="1"/>
    </row>
    <row r="463" spans="1:1" s="2" customFormat="1">
      <c r="A463" s="1"/>
    </row>
    <row r="464" spans="1:1" s="2" customFormat="1">
      <c r="A464" s="1"/>
    </row>
    <row r="465" spans="1:1" s="2" customFormat="1">
      <c r="A465" s="1"/>
    </row>
    <row r="466" spans="1:1" s="2" customFormat="1">
      <c r="A466" s="1"/>
    </row>
    <row r="467" spans="1:1" s="2" customFormat="1">
      <c r="A467" s="1"/>
    </row>
    <row r="468" spans="1:1" s="2" customFormat="1">
      <c r="A468" s="1"/>
    </row>
    <row r="469" spans="1:1" s="2" customFormat="1">
      <c r="A469" s="1"/>
    </row>
    <row r="470" spans="1:1" s="2" customFormat="1">
      <c r="A470" s="1"/>
    </row>
    <row r="471" spans="1:1" s="2" customFormat="1">
      <c r="A471" s="1"/>
    </row>
    <row r="472" spans="1:1" s="2" customFormat="1">
      <c r="A472" s="1"/>
    </row>
    <row r="473" spans="1:1" s="2" customFormat="1">
      <c r="A473" s="1"/>
    </row>
    <row r="474" spans="1:1" s="2" customFormat="1">
      <c r="A474" s="1"/>
    </row>
    <row r="475" spans="1:1" s="2" customFormat="1">
      <c r="A475" s="1"/>
    </row>
    <row r="476" spans="1:1" s="2" customFormat="1">
      <c r="A476" s="1"/>
    </row>
    <row r="477" spans="1:1" s="2" customFormat="1">
      <c r="A477" s="1"/>
    </row>
    <row r="478" spans="1:1" s="2" customFormat="1">
      <c r="A478" s="1"/>
    </row>
    <row r="479" spans="1:1" s="2" customFormat="1">
      <c r="A479" s="1"/>
    </row>
    <row r="480" spans="1:1" s="2" customFormat="1">
      <c r="A480" s="1"/>
    </row>
    <row r="481" spans="1:1" s="2" customFormat="1">
      <c r="A481" s="1"/>
    </row>
    <row r="482" spans="1:1" s="2" customFormat="1">
      <c r="A482" s="1"/>
    </row>
    <row r="483" spans="1:1" s="2" customFormat="1">
      <c r="A483" s="1"/>
    </row>
    <row r="484" spans="1:1" s="2" customFormat="1">
      <c r="A484" s="1"/>
    </row>
    <row r="485" spans="1:1" s="2" customFormat="1">
      <c r="A485" s="1"/>
    </row>
    <row r="486" spans="1:1" s="2" customFormat="1">
      <c r="A486" s="1"/>
    </row>
    <row r="487" spans="1:1" s="2" customFormat="1">
      <c r="A487" s="1"/>
    </row>
    <row r="488" spans="1:1" s="2" customFormat="1">
      <c r="A488" s="1"/>
    </row>
    <row r="489" spans="1:1" s="2" customFormat="1">
      <c r="A489" s="1"/>
    </row>
    <row r="490" spans="1:1" s="2" customFormat="1">
      <c r="A490" s="1"/>
    </row>
    <row r="491" spans="1:1" s="2" customFormat="1">
      <c r="A491" s="1"/>
    </row>
    <row r="492" spans="1:1" s="2" customFormat="1">
      <c r="A492" s="1"/>
    </row>
    <row r="493" spans="1:1" s="2" customFormat="1">
      <c r="A493" s="1"/>
    </row>
    <row r="494" spans="1:1" s="2" customFormat="1">
      <c r="A494" s="1"/>
    </row>
    <row r="495" spans="1:1" s="2" customFormat="1">
      <c r="A495" s="1"/>
    </row>
    <row r="496" spans="1:1" s="2" customFormat="1">
      <c r="A496" s="1"/>
    </row>
    <row r="497" spans="1:1" s="2" customFormat="1">
      <c r="A497" s="1"/>
    </row>
    <row r="498" spans="1:1" s="2" customFormat="1">
      <c r="A498" s="1"/>
    </row>
    <row r="499" spans="1:1" s="2" customFormat="1">
      <c r="A499" s="1"/>
    </row>
    <row r="500" spans="1:1" s="2" customFormat="1">
      <c r="A500" s="1"/>
    </row>
    <row r="501" spans="1:1" s="2" customFormat="1">
      <c r="A501" s="1"/>
    </row>
    <row r="502" spans="1:1" s="2" customFormat="1">
      <c r="A502" s="1"/>
    </row>
    <row r="503" spans="1:1" s="2" customFormat="1">
      <c r="A503" s="1"/>
    </row>
    <row r="504" spans="1:1" s="2" customFormat="1">
      <c r="A504" s="1"/>
    </row>
    <row r="505" spans="1:1" s="2" customFormat="1">
      <c r="A505" s="1"/>
    </row>
    <row r="506" spans="1:1" s="2" customFormat="1">
      <c r="A506" s="1"/>
    </row>
    <row r="507" spans="1:1" s="2" customFormat="1">
      <c r="A507" s="1"/>
    </row>
    <row r="508" spans="1:1" s="2" customFormat="1">
      <c r="A508" s="1"/>
    </row>
    <row r="509" spans="1:1" s="2" customFormat="1">
      <c r="A509" s="1"/>
    </row>
    <row r="510" spans="1:1" s="2" customFormat="1">
      <c r="A510" s="1"/>
    </row>
    <row r="511" spans="1:1" s="2" customFormat="1">
      <c r="A511" s="1"/>
    </row>
    <row r="512" spans="1:1" s="2" customFormat="1">
      <c r="A512" s="1"/>
    </row>
    <row r="513" spans="1:1" s="2" customFormat="1">
      <c r="A513" s="1"/>
    </row>
    <row r="514" spans="1:1" s="2" customFormat="1">
      <c r="A514" s="1"/>
    </row>
    <row r="515" spans="1:1" s="2" customFormat="1">
      <c r="A515" s="1"/>
    </row>
    <row r="516" spans="1:1" s="2" customFormat="1">
      <c r="A516" s="1"/>
    </row>
    <row r="517" spans="1:1" s="2" customFormat="1">
      <c r="A517" s="1"/>
    </row>
    <row r="518" spans="1:1" s="2" customFormat="1">
      <c r="A518" s="1"/>
    </row>
    <row r="519" spans="1:1" s="2" customFormat="1">
      <c r="A519" s="1"/>
    </row>
    <row r="520" spans="1:1" s="2" customFormat="1">
      <c r="A520" s="1"/>
    </row>
    <row r="521" spans="1:1" s="2" customFormat="1">
      <c r="A521" s="1"/>
    </row>
    <row r="522" spans="1:1" s="2" customFormat="1">
      <c r="A522" s="1"/>
    </row>
    <row r="523" spans="1:1" s="2" customFormat="1">
      <c r="A523" s="1"/>
    </row>
    <row r="524" spans="1:1" s="2" customFormat="1">
      <c r="A524" s="1"/>
    </row>
    <row r="525" spans="1:1" s="2" customFormat="1">
      <c r="A525" s="1"/>
    </row>
    <row r="526" spans="1:1" s="2" customFormat="1">
      <c r="A526" s="1"/>
    </row>
    <row r="527" spans="1:1" s="2" customFormat="1">
      <c r="A527" s="1"/>
    </row>
    <row r="528" spans="1:1" s="2" customFormat="1">
      <c r="A528" s="1"/>
    </row>
    <row r="529" spans="1:1" s="2" customFormat="1">
      <c r="A529" s="1"/>
    </row>
    <row r="530" spans="1:1" s="2" customFormat="1">
      <c r="A530" s="1"/>
    </row>
    <row r="531" spans="1:1" s="2" customFormat="1">
      <c r="A531" s="1"/>
    </row>
    <row r="532" spans="1:1" s="2" customFormat="1">
      <c r="A532" s="1"/>
    </row>
    <row r="533" spans="1:1" s="2" customFormat="1">
      <c r="A533" s="1"/>
    </row>
    <row r="534" spans="1:1" s="2" customFormat="1">
      <c r="A534" s="1"/>
    </row>
    <row r="535" spans="1:1" s="2" customFormat="1">
      <c r="A535" s="1"/>
    </row>
    <row r="536" spans="1:1" s="2" customFormat="1">
      <c r="A536" s="1"/>
    </row>
    <row r="537" spans="1:1" s="2" customFormat="1">
      <c r="A537" s="1"/>
    </row>
    <row r="538" spans="1:1" s="2" customFormat="1">
      <c r="A538" s="1"/>
    </row>
    <row r="539" spans="1:1" s="2" customFormat="1">
      <c r="A539" s="1"/>
    </row>
    <row r="540" spans="1:1" s="2" customFormat="1">
      <c r="A540" s="1"/>
    </row>
    <row r="541" spans="1:1" s="2" customFormat="1">
      <c r="A541" s="1"/>
    </row>
    <row r="542" spans="1:1" s="2" customFormat="1">
      <c r="A542" s="1"/>
    </row>
    <row r="543" spans="1:1" s="2" customFormat="1">
      <c r="A543" s="1"/>
    </row>
    <row r="544" spans="1:1" s="2" customFormat="1">
      <c r="A544" s="1"/>
    </row>
    <row r="545" spans="1:1" s="2" customFormat="1">
      <c r="A545" s="1"/>
    </row>
    <row r="546" spans="1:1" s="2" customFormat="1">
      <c r="A546" s="1"/>
    </row>
    <row r="547" spans="1:1" s="2" customFormat="1">
      <c r="A547" s="1"/>
    </row>
    <row r="548" spans="1:1" s="2" customFormat="1">
      <c r="A548" s="1"/>
    </row>
    <row r="549" spans="1:1" s="2" customFormat="1">
      <c r="A549" s="1"/>
    </row>
    <row r="550" spans="1:1" s="2" customFormat="1">
      <c r="A550" s="1"/>
    </row>
    <row r="551" spans="1:1" s="2" customFormat="1">
      <c r="A551" s="1"/>
    </row>
    <row r="552" spans="1:1" s="2" customFormat="1">
      <c r="A552" s="1"/>
    </row>
    <row r="553" spans="1:1" s="2" customFormat="1">
      <c r="A553" s="1"/>
    </row>
    <row r="554" spans="1:1" s="2" customFormat="1">
      <c r="A554" s="1"/>
    </row>
    <row r="555" spans="1:1" s="2" customFormat="1">
      <c r="A555" s="1"/>
    </row>
    <row r="556" spans="1:1" s="2" customFormat="1">
      <c r="A556" s="1"/>
    </row>
    <row r="557" spans="1:1" s="2" customFormat="1">
      <c r="A557" s="1"/>
    </row>
    <row r="558" spans="1:1" s="2" customFormat="1">
      <c r="A558" s="1"/>
    </row>
    <row r="559" spans="1:1" s="2" customFormat="1">
      <c r="A559" s="1"/>
    </row>
    <row r="560" spans="1:1" s="2" customFormat="1">
      <c r="A560" s="1"/>
    </row>
    <row r="561" spans="1:1" s="2" customFormat="1">
      <c r="A561" s="1"/>
    </row>
    <row r="562" spans="1:1" s="2" customFormat="1">
      <c r="A562" s="1"/>
    </row>
    <row r="563" spans="1:1" s="2" customFormat="1">
      <c r="A563" s="1"/>
    </row>
    <row r="564" spans="1:1" s="2" customFormat="1">
      <c r="A564" s="1"/>
    </row>
    <row r="565" spans="1:1" s="2" customFormat="1">
      <c r="A565" s="1"/>
    </row>
    <row r="566" spans="1:1" s="2" customFormat="1">
      <c r="A566" s="1"/>
    </row>
    <row r="567" spans="1:1" s="2" customFormat="1">
      <c r="A567" s="1"/>
    </row>
    <row r="568" spans="1:1" s="2" customFormat="1">
      <c r="A568" s="1"/>
    </row>
    <row r="569" spans="1:1" s="2" customFormat="1">
      <c r="A569" s="1"/>
    </row>
    <row r="570" spans="1:1" s="2" customFormat="1">
      <c r="A570" s="1"/>
    </row>
    <row r="571" spans="1:1" s="2" customFormat="1">
      <c r="A571" s="1"/>
    </row>
    <row r="572" spans="1:1" s="2" customFormat="1">
      <c r="A572" s="1"/>
    </row>
    <row r="573" spans="1:1" s="2" customFormat="1">
      <c r="A573" s="1"/>
    </row>
    <row r="574" spans="1:1" s="2" customFormat="1">
      <c r="A574" s="1"/>
    </row>
    <row r="575" spans="1:1" s="2" customFormat="1">
      <c r="A575" s="1"/>
    </row>
    <row r="576" spans="1:1" s="2" customFormat="1">
      <c r="A576" s="1"/>
    </row>
    <row r="577" spans="1:1" s="2" customFormat="1">
      <c r="A577" s="1"/>
    </row>
    <row r="578" spans="1:1" s="2" customFormat="1">
      <c r="A578" s="1"/>
    </row>
    <row r="579" spans="1:1" s="2" customFormat="1">
      <c r="A579" s="1"/>
    </row>
    <row r="580" spans="1:1" s="2" customFormat="1">
      <c r="A580" s="1"/>
    </row>
    <row r="581" spans="1:1" s="2" customFormat="1">
      <c r="A581" s="1"/>
    </row>
    <row r="582" spans="1:1" s="2" customFormat="1">
      <c r="A582" s="1"/>
    </row>
    <row r="583" spans="1:1" s="2" customFormat="1">
      <c r="A583" s="1"/>
    </row>
    <row r="584" spans="1:1" s="2" customFormat="1">
      <c r="A584" s="1"/>
    </row>
    <row r="585" spans="1:1" s="2" customFormat="1">
      <c r="A585" s="1"/>
    </row>
    <row r="586" spans="1:1" s="2" customFormat="1">
      <c r="A586" s="1"/>
    </row>
    <row r="587" spans="1:1" s="2" customFormat="1">
      <c r="A587" s="1"/>
    </row>
    <row r="588" spans="1:1" s="2" customFormat="1">
      <c r="A588" s="1"/>
    </row>
    <row r="589" spans="1:1" s="2" customFormat="1">
      <c r="A589" s="1"/>
    </row>
    <row r="590" spans="1:1" s="2" customFormat="1">
      <c r="A590" s="1"/>
    </row>
    <row r="591" spans="1:1" s="2" customFormat="1">
      <c r="A591" s="1"/>
    </row>
    <row r="592" spans="1:1" s="2" customFormat="1">
      <c r="A592" s="1"/>
    </row>
    <row r="593" spans="1:1" s="2" customFormat="1">
      <c r="A593" s="1"/>
    </row>
    <row r="594" spans="1:1" s="2" customFormat="1">
      <c r="A594" s="1"/>
    </row>
    <row r="595" spans="1:1" s="2" customFormat="1">
      <c r="A595" s="1"/>
    </row>
    <row r="596" spans="1:1" s="2" customFormat="1">
      <c r="A596" s="1"/>
    </row>
    <row r="597" spans="1:1" s="2" customFormat="1">
      <c r="A597" s="1"/>
    </row>
    <row r="598" spans="1:1" s="2" customFormat="1">
      <c r="A598" s="1"/>
    </row>
    <row r="599" spans="1:1" s="2" customFormat="1">
      <c r="A599" s="1"/>
    </row>
    <row r="600" spans="1:1" s="2" customFormat="1">
      <c r="A600" s="1"/>
    </row>
    <row r="601" spans="1:1" s="2" customFormat="1">
      <c r="A601" s="1"/>
    </row>
    <row r="602" spans="1:1" s="2" customFormat="1">
      <c r="A602" s="1"/>
    </row>
    <row r="603" spans="1:1" s="2" customFormat="1">
      <c r="A603" s="1"/>
    </row>
    <row r="604" spans="1:1" s="2" customFormat="1">
      <c r="A604" s="1"/>
    </row>
    <row r="605" spans="1:1" s="2" customFormat="1">
      <c r="A605" s="1"/>
    </row>
    <row r="606" spans="1:1" s="2" customFormat="1">
      <c r="A606" s="1"/>
    </row>
    <row r="607" spans="1:1" s="2" customFormat="1">
      <c r="A607" s="1"/>
    </row>
    <row r="608" spans="1:1" s="2" customFormat="1">
      <c r="A608" s="1"/>
    </row>
    <row r="609" spans="1:1" s="2" customFormat="1">
      <c r="A609" s="1"/>
    </row>
    <row r="610" spans="1:1" s="2" customFormat="1">
      <c r="A610" s="1"/>
    </row>
    <row r="611" spans="1:1" s="2" customFormat="1">
      <c r="A611" s="1"/>
    </row>
    <row r="612" spans="1:1" s="2" customFormat="1">
      <c r="A612" s="1"/>
    </row>
    <row r="613" spans="1:1" s="2" customFormat="1">
      <c r="A613" s="1"/>
    </row>
    <row r="614" spans="1:1" s="2" customFormat="1">
      <c r="A614" s="1"/>
    </row>
    <row r="615" spans="1:1" s="2" customFormat="1">
      <c r="A615" s="1"/>
    </row>
    <row r="616" spans="1:1" s="2" customFormat="1">
      <c r="A616" s="1"/>
    </row>
    <row r="617" spans="1:1" s="2" customFormat="1">
      <c r="A617" s="1"/>
    </row>
    <row r="618" spans="1:1" s="2" customFormat="1">
      <c r="A618" s="1"/>
    </row>
    <row r="619" spans="1:1" s="2" customFormat="1">
      <c r="A619" s="1"/>
    </row>
    <row r="620" spans="1:1" s="2" customFormat="1">
      <c r="A620" s="1"/>
    </row>
    <row r="621" spans="1:1" s="2" customFormat="1">
      <c r="A621" s="1"/>
    </row>
    <row r="622" spans="1:1" s="2" customFormat="1">
      <c r="A622" s="1"/>
    </row>
    <row r="623" spans="1:1" s="2" customFormat="1">
      <c r="A623" s="1"/>
    </row>
    <row r="624" spans="1:1" s="2" customFormat="1">
      <c r="A624" s="1"/>
    </row>
    <row r="625" spans="1:1" s="2" customFormat="1">
      <c r="A625" s="1"/>
    </row>
    <row r="626" spans="1:1" s="2" customFormat="1">
      <c r="A626" s="1"/>
    </row>
    <row r="627" spans="1:1" s="2" customFormat="1">
      <c r="A627" s="1"/>
    </row>
    <row r="628" spans="1:1" s="2" customFormat="1">
      <c r="A628" s="1"/>
    </row>
    <row r="629" spans="1:1" s="2" customFormat="1">
      <c r="A629" s="1"/>
    </row>
    <row r="630" spans="1:1" s="2" customFormat="1">
      <c r="A630" s="1"/>
    </row>
    <row r="631" spans="1:1" s="2" customFormat="1">
      <c r="A631" s="1"/>
    </row>
    <row r="632" spans="1:1" s="2" customFormat="1">
      <c r="A632" s="1"/>
    </row>
    <row r="633" spans="1:1" s="2" customFormat="1">
      <c r="A633" s="1"/>
    </row>
    <row r="634" spans="1:1" s="2" customFormat="1">
      <c r="A634" s="1"/>
    </row>
    <row r="635" spans="1:1" s="2" customFormat="1">
      <c r="A635" s="1"/>
    </row>
    <row r="636" spans="1:1" s="2" customFormat="1">
      <c r="A636" s="1"/>
    </row>
    <row r="637" spans="1:1" s="2" customFormat="1">
      <c r="A637" s="1"/>
    </row>
    <row r="638" spans="1:1" s="2" customFormat="1">
      <c r="A638" s="1"/>
    </row>
    <row r="639" spans="1:1" s="2" customFormat="1">
      <c r="A639" s="1"/>
    </row>
    <row r="640" spans="1:1" s="2" customFormat="1">
      <c r="A640" s="1"/>
    </row>
    <row r="641" spans="1:1" s="2" customFormat="1">
      <c r="A641" s="1"/>
    </row>
    <row r="642" spans="1:1" s="2" customFormat="1">
      <c r="A642" s="1"/>
    </row>
    <row r="643" spans="1:1" s="2" customFormat="1">
      <c r="A643" s="1"/>
    </row>
    <row r="644" spans="1:1" s="2" customFormat="1">
      <c r="A644" s="1"/>
    </row>
    <row r="645" spans="1:1" s="2" customFormat="1">
      <c r="A645" s="1"/>
    </row>
    <row r="646" spans="1:1" s="2" customFormat="1">
      <c r="A646" s="1"/>
    </row>
    <row r="647" spans="1:1" s="2" customFormat="1">
      <c r="A647" s="1"/>
    </row>
    <row r="648" spans="1:1" s="2" customFormat="1">
      <c r="A648" s="1"/>
    </row>
    <row r="649" spans="1:1" s="2" customFormat="1">
      <c r="A649" s="1"/>
    </row>
    <row r="650" spans="1:1" s="2" customFormat="1">
      <c r="A650" s="1"/>
    </row>
    <row r="651" spans="1:1" s="2" customFormat="1">
      <c r="A651" s="1"/>
    </row>
    <row r="652" spans="1:1" s="2" customFormat="1">
      <c r="A652" s="1"/>
    </row>
    <row r="653" spans="1:1" s="2" customFormat="1">
      <c r="A653" s="1"/>
    </row>
    <row r="654" spans="1:1" s="2" customFormat="1">
      <c r="A654" s="1"/>
    </row>
    <row r="655" spans="1:1" s="2" customFormat="1">
      <c r="A655" s="1"/>
    </row>
    <row r="656" spans="1:1" s="2" customFormat="1">
      <c r="A656" s="1"/>
    </row>
    <row r="657" spans="1:1" s="2" customFormat="1">
      <c r="A657" s="1"/>
    </row>
    <row r="658" spans="1:1" s="2" customFormat="1">
      <c r="A658" s="1"/>
    </row>
    <row r="659" spans="1:1" s="2" customFormat="1">
      <c r="A659" s="1"/>
    </row>
    <row r="660" spans="1:1" s="2" customFormat="1">
      <c r="A660" s="1"/>
    </row>
    <row r="661" spans="1:1" s="2" customFormat="1">
      <c r="A661" s="1"/>
    </row>
    <row r="662" spans="1:1" s="2" customFormat="1">
      <c r="A662" s="1"/>
    </row>
    <row r="663" spans="1:1" s="2" customFormat="1">
      <c r="A663" s="1"/>
    </row>
    <row r="664" spans="1:1" s="2" customFormat="1">
      <c r="A664" s="1"/>
    </row>
    <row r="665" spans="1:1" s="2" customFormat="1">
      <c r="A665" s="1"/>
    </row>
    <row r="666" spans="1:1" s="2" customFormat="1">
      <c r="A666" s="1"/>
    </row>
    <row r="667" spans="1:1" s="2" customFormat="1">
      <c r="A667" s="1"/>
    </row>
    <row r="668" spans="1:1" s="2" customFormat="1">
      <c r="A668" s="1"/>
    </row>
    <row r="669" spans="1:1" s="2" customFormat="1">
      <c r="A669" s="1"/>
    </row>
    <row r="670" spans="1:1" s="2" customFormat="1">
      <c r="A670" s="1"/>
    </row>
    <row r="671" spans="1:1" s="2" customFormat="1">
      <c r="A671" s="1"/>
    </row>
    <row r="672" spans="1:1" s="2" customFormat="1">
      <c r="A672" s="1"/>
    </row>
    <row r="673" spans="1:1" s="2" customFormat="1">
      <c r="A673" s="1"/>
    </row>
    <row r="674" spans="1:1" s="2" customFormat="1">
      <c r="A674" s="1"/>
    </row>
    <row r="675" spans="1:1" s="2" customFormat="1">
      <c r="A675" s="1"/>
    </row>
    <row r="676" spans="1:1" s="2" customFormat="1">
      <c r="A676" s="1"/>
    </row>
    <row r="677" spans="1:1" s="2" customFormat="1">
      <c r="A677" s="1"/>
    </row>
    <row r="678" spans="1:1" s="2" customFormat="1">
      <c r="A678" s="1"/>
    </row>
    <row r="679" spans="1:1" s="2" customFormat="1">
      <c r="A679" s="1"/>
    </row>
    <row r="680" spans="1:1" s="2" customFormat="1">
      <c r="A680" s="1"/>
    </row>
    <row r="681" spans="1:1" s="2" customFormat="1">
      <c r="A681" s="1"/>
    </row>
    <row r="682" spans="1:1" s="2" customFormat="1">
      <c r="A682" s="1"/>
    </row>
    <row r="683" spans="1:1" s="2" customFormat="1">
      <c r="A683" s="1"/>
    </row>
    <row r="684" spans="1:1" s="2" customFormat="1">
      <c r="A684" s="1"/>
    </row>
    <row r="685" spans="1:1" s="2" customFormat="1">
      <c r="A685" s="1"/>
    </row>
    <row r="686" spans="1:1" s="2" customFormat="1">
      <c r="A686" s="1"/>
    </row>
    <row r="687" spans="1:1" s="2" customFormat="1">
      <c r="A687" s="1"/>
    </row>
    <row r="688" spans="1:1" s="2" customFormat="1">
      <c r="A688" s="1"/>
    </row>
    <row r="689" spans="1:1" s="2" customFormat="1">
      <c r="A689" s="1"/>
    </row>
    <row r="690" spans="1:1" s="2" customFormat="1">
      <c r="A690" s="1"/>
    </row>
    <row r="691" spans="1:1" s="2" customFormat="1">
      <c r="A691" s="1"/>
    </row>
    <row r="692" spans="1:1" s="2" customFormat="1">
      <c r="A692" s="1"/>
    </row>
    <row r="693" spans="1:1" s="2" customFormat="1">
      <c r="A693" s="1"/>
    </row>
    <row r="694" spans="1:1" s="2" customFormat="1">
      <c r="A694" s="1"/>
    </row>
    <row r="695" spans="1:1" s="2" customFormat="1">
      <c r="A695" s="1"/>
    </row>
    <row r="696" spans="1:1" s="2" customFormat="1">
      <c r="A696" s="1"/>
    </row>
    <row r="697" spans="1:1" s="2" customFormat="1">
      <c r="A697" s="1"/>
    </row>
    <row r="698" spans="1:1" s="2" customFormat="1">
      <c r="A698" s="1"/>
    </row>
    <row r="699" spans="1:1" s="2" customFormat="1">
      <c r="A699" s="1"/>
    </row>
    <row r="700" spans="1:1" s="2" customFormat="1">
      <c r="A700" s="1"/>
    </row>
    <row r="701" spans="1:1" s="2" customFormat="1">
      <c r="A701" s="1"/>
    </row>
    <row r="702" spans="1:1" s="2" customFormat="1">
      <c r="A702" s="1"/>
    </row>
    <row r="703" spans="1:1" s="2" customFormat="1">
      <c r="A703" s="1"/>
    </row>
    <row r="704" spans="1:1" s="2" customFormat="1">
      <c r="A704" s="1"/>
    </row>
    <row r="705" spans="1:1" s="2" customFormat="1">
      <c r="A705" s="1"/>
    </row>
    <row r="706" spans="1:1" s="2" customFormat="1">
      <c r="A706" s="1"/>
    </row>
    <row r="707" spans="1:1" s="2" customFormat="1">
      <c r="A707" s="1"/>
    </row>
    <row r="708" spans="1:1" s="2" customFormat="1">
      <c r="A708" s="1"/>
    </row>
    <row r="709" spans="1:1" s="2" customFormat="1">
      <c r="A709" s="1"/>
    </row>
    <row r="710" spans="1:1" s="2" customFormat="1">
      <c r="A710" s="1"/>
    </row>
    <row r="711" spans="1:1" s="2" customFormat="1">
      <c r="A711" s="1"/>
    </row>
    <row r="712" spans="1:1" s="2" customFormat="1">
      <c r="A712" s="1"/>
    </row>
    <row r="713" spans="1:1" s="2" customFormat="1">
      <c r="A713" s="1"/>
    </row>
    <row r="714" spans="1:1" s="2" customFormat="1">
      <c r="A714" s="1"/>
    </row>
    <row r="715" spans="1:1" s="2" customFormat="1">
      <c r="A715" s="1"/>
    </row>
    <row r="716" spans="1:1" s="2" customFormat="1">
      <c r="A716" s="1"/>
    </row>
    <row r="717" spans="1:1" s="2" customFormat="1">
      <c r="A717" s="1"/>
    </row>
    <row r="718" spans="1:1" s="2" customFormat="1">
      <c r="A718" s="1"/>
    </row>
    <row r="719" spans="1:1" s="2" customFormat="1">
      <c r="A719" s="1"/>
    </row>
    <row r="720" spans="1:1" s="2" customFormat="1">
      <c r="A720" s="1"/>
    </row>
    <row r="721" spans="1:1" s="2" customFormat="1">
      <c r="A721" s="1"/>
    </row>
    <row r="722" spans="1:1" s="2" customFormat="1">
      <c r="A722" s="1"/>
    </row>
    <row r="723" spans="1:1" s="2" customFormat="1">
      <c r="A723" s="1"/>
    </row>
    <row r="724" spans="1:1" s="2" customFormat="1">
      <c r="A724" s="1"/>
    </row>
    <row r="725" spans="1:1" s="2" customFormat="1">
      <c r="A725" s="1"/>
    </row>
    <row r="726" spans="1:1" s="2" customFormat="1">
      <c r="A726" s="1"/>
    </row>
    <row r="727" spans="1:1" s="2" customFormat="1">
      <c r="A727" s="1"/>
    </row>
    <row r="728" spans="1:1" s="2" customFormat="1">
      <c r="A728" s="1"/>
    </row>
    <row r="729" spans="1:1" s="2" customFormat="1">
      <c r="A729" s="1"/>
    </row>
    <row r="730" spans="1:1" s="2" customFormat="1">
      <c r="A730" s="1"/>
    </row>
    <row r="731" spans="1:1" s="2" customFormat="1">
      <c r="A731" s="1"/>
    </row>
    <row r="732" spans="1:1" s="2" customFormat="1">
      <c r="A732" s="1"/>
    </row>
    <row r="733" spans="1:1" s="2" customFormat="1">
      <c r="A733" s="1"/>
    </row>
    <row r="734" spans="1:1" s="2" customFormat="1">
      <c r="A734" s="1"/>
    </row>
    <row r="735" spans="1:1" s="2" customFormat="1">
      <c r="A735" s="1"/>
    </row>
    <row r="736" spans="1:1" s="2" customFormat="1">
      <c r="A736" s="1"/>
    </row>
    <row r="737" spans="1:1" s="2" customFormat="1">
      <c r="A737" s="1"/>
    </row>
    <row r="738" spans="1:1" s="2" customFormat="1">
      <c r="A738" s="1"/>
    </row>
    <row r="739" spans="1:1" s="2" customFormat="1">
      <c r="A739" s="1"/>
    </row>
    <row r="740" spans="1:1" s="2" customFormat="1">
      <c r="A740" s="1"/>
    </row>
    <row r="741" spans="1:1" s="2" customFormat="1">
      <c r="A741" s="1"/>
    </row>
    <row r="742" spans="1:1" s="2" customFormat="1">
      <c r="A742" s="1"/>
    </row>
    <row r="743" spans="1:1" s="2" customFormat="1">
      <c r="A743" s="1"/>
    </row>
    <row r="744" spans="1:1" s="2" customFormat="1">
      <c r="A744" s="1"/>
    </row>
    <row r="745" spans="1:1" s="2" customFormat="1">
      <c r="A745" s="1"/>
    </row>
    <row r="746" spans="1:1" s="2" customFormat="1">
      <c r="A746" s="1"/>
    </row>
    <row r="747" spans="1:1" s="2" customFormat="1">
      <c r="A747" s="1"/>
    </row>
    <row r="748" spans="1:1" s="2" customFormat="1">
      <c r="A748" s="1"/>
    </row>
    <row r="749" spans="1:1" s="2" customFormat="1">
      <c r="A749" s="1"/>
    </row>
    <row r="750" spans="1:1" s="2" customFormat="1">
      <c r="A750" s="1"/>
    </row>
    <row r="751" spans="1:1" s="2" customFormat="1">
      <c r="A751" s="1"/>
    </row>
    <row r="752" spans="1:1" s="2" customFormat="1">
      <c r="A752" s="1"/>
    </row>
    <row r="753" spans="1:1" s="2" customFormat="1">
      <c r="A753" s="1"/>
    </row>
    <row r="754" spans="1:1" s="2" customFormat="1">
      <c r="A754" s="1"/>
    </row>
    <row r="755" spans="1:1" s="2" customFormat="1">
      <c r="A755" s="1"/>
    </row>
    <row r="756" spans="1:1" s="2" customFormat="1">
      <c r="A756" s="1"/>
    </row>
    <row r="757" spans="1:1" s="2" customFormat="1">
      <c r="A757" s="1"/>
    </row>
    <row r="758" spans="1:1" s="2" customFormat="1">
      <c r="A758" s="1"/>
    </row>
    <row r="759" spans="1:1" s="2" customFormat="1">
      <c r="A759" s="1"/>
    </row>
    <row r="760" spans="1:1" s="2" customFormat="1">
      <c r="A760" s="1"/>
    </row>
    <row r="761" spans="1:1" s="2" customFormat="1">
      <c r="A761" s="1"/>
    </row>
    <row r="762" spans="1:1" s="2" customFormat="1">
      <c r="A762" s="1"/>
    </row>
    <row r="763" spans="1:1" s="2" customFormat="1">
      <c r="A763" s="1"/>
    </row>
    <row r="764" spans="1:1" s="2" customFormat="1">
      <c r="A764" s="1"/>
    </row>
    <row r="765" spans="1:1" s="2" customFormat="1">
      <c r="A765" s="1"/>
    </row>
    <row r="766" spans="1:1" s="2" customFormat="1">
      <c r="A766" s="1"/>
    </row>
    <row r="767" spans="1:1" s="2" customFormat="1">
      <c r="A767" s="1"/>
    </row>
    <row r="768" spans="1:1" s="2" customFormat="1">
      <c r="A768" s="1"/>
    </row>
    <row r="769" spans="1:1" s="2" customFormat="1">
      <c r="A769" s="1"/>
    </row>
    <row r="770" spans="1:1" s="2" customFormat="1">
      <c r="A770" s="1"/>
    </row>
    <row r="771" spans="1:1" s="2" customFormat="1">
      <c r="A771" s="1"/>
    </row>
    <row r="772" spans="1:1" s="2" customFormat="1">
      <c r="A772" s="1"/>
    </row>
    <row r="773" spans="1:1" s="2" customFormat="1">
      <c r="A773" s="1"/>
    </row>
    <row r="774" spans="1:1" s="2" customFormat="1">
      <c r="A774" s="1"/>
    </row>
    <row r="775" spans="1:1" s="2" customFormat="1">
      <c r="A775" s="1"/>
    </row>
    <row r="776" spans="1:1" s="2" customFormat="1">
      <c r="A776" s="1"/>
    </row>
    <row r="777" spans="1:1" s="2" customFormat="1">
      <c r="A777" s="1"/>
    </row>
    <row r="778" spans="1:1" s="2" customFormat="1">
      <c r="A778" s="1"/>
    </row>
    <row r="779" spans="1:1" s="2" customFormat="1">
      <c r="A779" s="1"/>
    </row>
    <row r="780" spans="1:1" s="2" customFormat="1">
      <c r="A780" s="1"/>
    </row>
    <row r="781" spans="1:1" s="2" customFormat="1">
      <c r="A781" s="1"/>
    </row>
    <row r="782" spans="1:1" s="2" customFormat="1">
      <c r="A782" s="1"/>
    </row>
    <row r="783" spans="1:1" s="2" customFormat="1">
      <c r="A783" s="1"/>
    </row>
    <row r="784" spans="1:1" s="2" customFormat="1">
      <c r="A784" s="1"/>
    </row>
    <row r="785" spans="1:1" s="2" customFormat="1">
      <c r="A785" s="1"/>
    </row>
    <row r="786" spans="1:1" s="2" customFormat="1">
      <c r="A786" s="1"/>
    </row>
    <row r="787" spans="1:1" s="2" customFormat="1">
      <c r="A787" s="1"/>
    </row>
    <row r="788" spans="1:1" s="2" customFormat="1">
      <c r="A788" s="1"/>
    </row>
    <row r="789" spans="1:1" s="2" customFormat="1">
      <c r="A789" s="1"/>
    </row>
    <row r="790" spans="1:1" s="2" customFormat="1">
      <c r="A790" s="1"/>
    </row>
    <row r="791" spans="1:1" s="2" customFormat="1">
      <c r="A791" s="1"/>
    </row>
    <row r="792" spans="1:1" s="2" customFormat="1">
      <c r="A792" s="1"/>
    </row>
    <row r="793" spans="1:1" s="2" customFormat="1">
      <c r="A793" s="1"/>
    </row>
    <row r="794" spans="1:1" s="2" customFormat="1">
      <c r="A794" s="1"/>
    </row>
    <row r="795" spans="1:1" s="2" customFormat="1">
      <c r="A795" s="1"/>
    </row>
    <row r="796" spans="1:1" s="2" customFormat="1">
      <c r="A796" s="1"/>
    </row>
    <row r="797" spans="1:1" s="2" customFormat="1">
      <c r="A797" s="1"/>
    </row>
    <row r="798" spans="1:1" s="2" customFormat="1">
      <c r="A798" s="1"/>
    </row>
    <row r="799" spans="1:1" s="2" customFormat="1">
      <c r="A799" s="1"/>
    </row>
    <row r="800" spans="1:1" s="2" customFormat="1">
      <c r="A800" s="1"/>
    </row>
    <row r="801" spans="1:1" s="2" customFormat="1">
      <c r="A801" s="1"/>
    </row>
    <row r="802" spans="1:1" s="2" customFormat="1">
      <c r="A802" s="1"/>
    </row>
    <row r="803" spans="1:1" s="2" customFormat="1">
      <c r="A803" s="1"/>
    </row>
    <row r="804" spans="1:1" s="2" customFormat="1">
      <c r="A804" s="1"/>
    </row>
    <row r="805" spans="1:1" s="2" customFormat="1">
      <c r="A805" s="1"/>
    </row>
    <row r="806" spans="1:1" s="2" customFormat="1">
      <c r="A806" s="1"/>
    </row>
    <row r="807" spans="1:1" s="2" customFormat="1">
      <c r="A807" s="1"/>
    </row>
    <row r="808" spans="1:1" s="2" customFormat="1">
      <c r="A808" s="1"/>
    </row>
    <row r="809" spans="1:1" s="2" customFormat="1">
      <c r="A809" s="1"/>
    </row>
    <row r="810" spans="1:1" s="2" customFormat="1">
      <c r="A810" s="1"/>
    </row>
    <row r="811" spans="1:1" s="2" customFormat="1">
      <c r="A811" s="1"/>
    </row>
    <row r="812" spans="1:1" s="2" customFormat="1">
      <c r="A812" s="1"/>
    </row>
    <row r="813" spans="1:1" s="2" customFormat="1">
      <c r="A813" s="1"/>
    </row>
    <row r="814" spans="1:1" s="2" customFormat="1">
      <c r="A814" s="1"/>
    </row>
    <row r="815" spans="1:1" s="2" customFormat="1">
      <c r="A815" s="1"/>
    </row>
    <row r="816" spans="1:1" s="2" customFormat="1">
      <c r="A816" s="1"/>
    </row>
    <row r="817" spans="1:1" s="2" customFormat="1">
      <c r="A817" s="1"/>
    </row>
    <row r="818" spans="1:1" s="2" customFormat="1">
      <c r="A818" s="1"/>
    </row>
    <row r="819" spans="1:1" s="2" customFormat="1">
      <c r="A819" s="1"/>
    </row>
    <row r="820" spans="1:1" s="2" customFormat="1">
      <c r="A820" s="1"/>
    </row>
    <row r="821" spans="1:1" s="2" customFormat="1">
      <c r="A821" s="1"/>
    </row>
    <row r="822" spans="1:1" s="2" customFormat="1">
      <c r="A822" s="1"/>
    </row>
    <row r="823" spans="1:1" s="2" customFormat="1">
      <c r="A823" s="1"/>
    </row>
    <row r="824" spans="1:1" s="2" customFormat="1">
      <c r="A824" s="1"/>
    </row>
    <row r="825" spans="1:1" s="2" customFormat="1">
      <c r="A825" s="1"/>
    </row>
    <row r="826" spans="1:1" s="2" customFormat="1">
      <c r="A826" s="1"/>
    </row>
    <row r="827" spans="1:1" s="2" customFormat="1">
      <c r="A827" s="1"/>
    </row>
    <row r="828" spans="1:1" s="2" customFormat="1">
      <c r="A828" s="1"/>
    </row>
    <row r="829" spans="1:1" s="2" customFormat="1">
      <c r="A829" s="1"/>
    </row>
    <row r="830" spans="1:1" s="2" customFormat="1">
      <c r="A830" s="1"/>
    </row>
    <row r="831" spans="1:1" s="2" customFormat="1">
      <c r="A831" s="1"/>
    </row>
    <row r="832" spans="1:1" s="2" customFormat="1">
      <c r="A832" s="1"/>
    </row>
    <row r="833" spans="1:1" s="2" customFormat="1">
      <c r="A833" s="1"/>
    </row>
    <row r="834" spans="1:1" s="2" customFormat="1">
      <c r="A834" s="1"/>
    </row>
    <row r="835" spans="1:1" s="2" customFormat="1">
      <c r="A835" s="1"/>
    </row>
    <row r="836" spans="1:1" s="2" customFormat="1">
      <c r="A836" s="1"/>
    </row>
    <row r="837" spans="1:1" s="2" customFormat="1">
      <c r="A837" s="1"/>
    </row>
    <row r="838" spans="1:1" s="2" customFormat="1">
      <c r="A838" s="1"/>
    </row>
    <row r="839" spans="1:1" s="2" customFormat="1">
      <c r="A839" s="1"/>
    </row>
    <row r="840" spans="1:1" s="2" customFormat="1">
      <c r="A840" s="1"/>
    </row>
    <row r="841" spans="1:1" s="2" customFormat="1">
      <c r="A841" s="1"/>
    </row>
    <row r="842" spans="1:1" s="2" customFormat="1">
      <c r="A842" s="1"/>
    </row>
    <row r="843" spans="1:1" s="2" customFormat="1">
      <c r="A843" s="1"/>
    </row>
    <row r="844" spans="1:1" s="2" customFormat="1">
      <c r="A844" s="1"/>
    </row>
    <row r="845" spans="1:1" s="2" customFormat="1">
      <c r="A845" s="1"/>
    </row>
    <row r="846" spans="1:1" s="2" customFormat="1">
      <c r="A846" s="1"/>
    </row>
    <row r="847" spans="1:1" s="2" customFormat="1">
      <c r="A847" s="1"/>
    </row>
    <row r="848" spans="1:1" s="2" customFormat="1">
      <c r="A848" s="1"/>
    </row>
    <row r="849" spans="1:1" s="2" customFormat="1">
      <c r="A849" s="1"/>
    </row>
    <row r="850" spans="1:1" s="2" customFormat="1">
      <c r="A850" s="1"/>
    </row>
    <row r="851" spans="1:1" s="2" customFormat="1">
      <c r="A851" s="1"/>
    </row>
    <row r="852" spans="1:1" s="2" customFormat="1">
      <c r="A852" s="1"/>
    </row>
    <row r="853" spans="1:1" s="2" customFormat="1">
      <c r="A853" s="1"/>
    </row>
    <row r="854" spans="1:1" s="2" customFormat="1">
      <c r="A854" s="1"/>
    </row>
    <row r="855" spans="1:1" s="2" customFormat="1">
      <c r="A855" s="1"/>
    </row>
    <row r="856" spans="1:1" s="2" customFormat="1">
      <c r="A856" s="1"/>
    </row>
    <row r="857" spans="1:1" s="2" customFormat="1">
      <c r="A857" s="1"/>
    </row>
    <row r="858" spans="1:1" s="2" customFormat="1">
      <c r="A858" s="1"/>
    </row>
    <row r="859" spans="1:1" s="2" customFormat="1">
      <c r="A859" s="1"/>
    </row>
    <row r="860" spans="1:1" s="2" customFormat="1">
      <c r="A860" s="1"/>
    </row>
    <row r="861" spans="1:1" s="2" customFormat="1">
      <c r="A861" s="1"/>
    </row>
    <row r="862" spans="1:1" s="2" customFormat="1">
      <c r="A862" s="1"/>
    </row>
    <row r="863" spans="1:1" s="2" customFormat="1">
      <c r="A863" s="1"/>
    </row>
    <row r="864" spans="1:1" s="2" customFormat="1">
      <c r="A864" s="1"/>
    </row>
    <row r="865" spans="1:1" s="2" customFormat="1">
      <c r="A865" s="1"/>
    </row>
    <row r="866" spans="1:1" s="2" customFormat="1">
      <c r="A866" s="1"/>
    </row>
    <row r="867" spans="1:1" s="2" customFormat="1">
      <c r="A867" s="1"/>
    </row>
    <row r="868" spans="1:1" s="2" customFormat="1">
      <c r="A868" s="1"/>
    </row>
    <row r="869" spans="1:1" s="2" customFormat="1">
      <c r="A869" s="1"/>
    </row>
    <row r="870" spans="1:1" s="2" customFormat="1">
      <c r="A870" s="1"/>
    </row>
    <row r="871" spans="1:1" s="2" customFormat="1">
      <c r="A871" s="1"/>
    </row>
    <row r="872" spans="1:1" s="2" customFormat="1">
      <c r="A872" s="1"/>
    </row>
    <row r="873" spans="1:1" s="2" customFormat="1">
      <c r="A873" s="1"/>
    </row>
    <row r="874" spans="1:1" s="2" customFormat="1">
      <c r="A874" s="1"/>
    </row>
    <row r="875" spans="1:1" s="2" customFormat="1">
      <c r="A875" s="1"/>
    </row>
    <row r="876" spans="1:1" s="2" customFormat="1">
      <c r="A876" s="1"/>
    </row>
    <row r="877" spans="1:1" s="2" customFormat="1">
      <c r="A877" s="1"/>
    </row>
    <row r="878" spans="1:1" s="2" customFormat="1">
      <c r="A878" s="1"/>
    </row>
    <row r="879" spans="1:1" s="2" customFormat="1">
      <c r="A879" s="1"/>
    </row>
    <row r="880" spans="1:1" s="2" customFormat="1">
      <c r="A880" s="1"/>
    </row>
    <row r="881" spans="1:1" s="2" customFormat="1">
      <c r="A881" s="1"/>
    </row>
    <row r="882" spans="1:1" s="2" customFormat="1">
      <c r="A882" s="1"/>
    </row>
    <row r="883" spans="1:1" s="2" customFormat="1">
      <c r="A883" s="1"/>
    </row>
    <row r="884" spans="1:1" s="2" customFormat="1">
      <c r="A884" s="1"/>
    </row>
    <row r="885" spans="1:1" s="2" customFormat="1">
      <c r="A885" s="1"/>
    </row>
    <row r="886" spans="1:1" s="2" customFormat="1">
      <c r="A886" s="1"/>
    </row>
    <row r="887" spans="1:1" s="2" customFormat="1">
      <c r="A887" s="1"/>
    </row>
    <row r="888" spans="1:1" s="2" customFormat="1">
      <c r="A888" s="1"/>
    </row>
    <row r="889" spans="1:1" s="2" customFormat="1">
      <c r="A889" s="1"/>
    </row>
    <row r="890" spans="1:1" s="2" customFormat="1">
      <c r="A890" s="1"/>
    </row>
    <row r="891" spans="1:1" s="2" customFormat="1">
      <c r="A891" s="1"/>
    </row>
    <row r="892" spans="1:1" s="2" customFormat="1">
      <c r="A892" s="1"/>
    </row>
    <row r="893" spans="1:1" s="2" customFormat="1">
      <c r="A893" s="1"/>
    </row>
    <row r="894" spans="1:1" s="2" customFormat="1">
      <c r="A894" s="1"/>
    </row>
    <row r="895" spans="1:1" s="2" customFormat="1">
      <c r="A895" s="1"/>
    </row>
    <row r="896" spans="1:1" s="2" customFormat="1">
      <c r="A896" s="1"/>
    </row>
    <row r="897" spans="1:1" s="2" customFormat="1">
      <c r="A897" s="1"/>
    </row>
    <row r="898" spans="1:1" s="2" customFormat="1">
      <c r="A898" s="1"/>
    </row>
    <row r="899" spans="1:1" s="2" customFormat="1">
      <c r="A899" s="1"/>
    </row>
    <row r="900" spans="1:1" s="2" customFormat="1">
      <c r="A900" s="1"/>
    </row>
    <row r="901" spans="1:1" s="2" customFormat="1">
      <c r="A901" s="1"/>
    </row>
    <row r="902" spans="1:1" s="2" customFormat="1">
      <c r="A902" s="1"/>
    </row>
    <row r="903" spans="1:1" s="2" customFormat="1">
      <c r="A903" s="1"/>
    </row>
    <row r="904" spans="1:1" s="2" customFormat="1">
      <c r="A904" s="1"/>
    </row>
    <row r="905" spans="1:1" s="2" customFormat="1">
      <c r="A905" s="1"/>
    </row>
    <row r="906" spans="1:1" s="2" customFormat="1">
      <c r="A906" s="1"/>
    </row>
    <row r="907" spans="1:1" s="2" customFormat="1">
      <c r="A907" s="1"/>
    </row>
    <row r="908" spans="1:1" s="2" customFormat="1">
      <c r="A908" s="1"/>
    </row>
    <row r="909" spans="1:1" s="2" customFormat="1">
      <c r="A909" s="1"/>
    </row>
    <row r="910" spans="1:1" s="2" customFormat="1">
      <c r="A910" s="1"/>
    </row>
    <row r="911" spans="1:1" s="2" customFormat="1">
      <c r="A911" s="1"/>
    </row>
    <row r="912" spans="1:1" s="2" customFormat="1">
      <c r="A912" s="1"/>
    </row>
    <row r="913" spans="1:1" s="2" customFormat="1">
      <c r="A913" s="1"/>
    </row>
    <row r="914" spans="1:1" s="2" customFormat="1">
      <c r="A914" s="1"/>
    </row>
    <row r="915" spans="1:1" s="2" customFormat="1">
      <c r="A915" s="1"/>
    </row>
    <row r="916" spans="1:1" s="2" customFormat="1">
      <c r="A916" s="1"/>
    </row>
    <row r="917" spans="1:1" s="2" customFormat="1">
      <c r="A917" s="1"/>
    </row>
    <row r="918" spans="1:1" s="2" customFormat="1">
      <c r="A918" s="1"/>
    </row>
    <row r="919" spans="1:1" s="2" customFormat="1">
      <c r="A919" s="1"/>
    </row>
    <row r="920" spans="1:1" s="2" customFormat="1">
      <c r="A920" s="1"/>
    </row>
    <row r="921" spans="1:1" s="2" customFormat="1">
      <c r="A921" s="1"/>
    </row>
    <row r="922" spans="1:1" s="2" customFormat="1">
      <c r="A922" s="1"/>
    </row>
    <row r="923" spans="1:1" s="2" customFormat="1">
      <c r="A923" s="1"/>
    </row>
    <row r="924" spans="1:1" s="2" customFormat="1">
      <c r="A924" s="1"/>
    </row>
    <row r="925" spans="1:1" s="2" customFormat="1">
      <c r="A925" s="1"/>
    </row>
    <row r="926" spans="1:1" s="2" customFormat="1">
      <c r="A926" s="1"/>
    </row>
    <row r="927" spans="1:1" s="2" customFormat="1">
      <c r="A927" s="1"/>
    </row>
    <row r="928" spans="1:1" s="2" customFormat="1">
      <c r="A928" s="1"/>
    </row>
    <row r="929" spans="1:1" s="2" customFormat="1">
      <c r="A929" s="1"/>
    </row>
    <row r="930" spans="1:1" s="2" customFormat="1">
      <c r="A930" s="1"/>
    </row>
    <row r="931" spans="1:1" s="2" customFormat="1">
      <c r="A931" s="1"/>
    </row>
    <row r="932" spans="1:1" s="2" customFormat="1">
      <c r="A932" s="1"/>
    </row>
    <row r="933" spans="1:1" s="2" customFormat="1">
      <c r="A933" s="1"/>
    </row>
    <row r="934" spans="1:1" s="2" customFormat="1">
      <c r="A934" s="1"/>
    </row>
    <row r="935" spans="1:1" s="2" customFormat="1">
      <c r="A935" s="1"/>
    </row>
    <row r="936" spans="1:1" s="2" customFormat="1">
      <c r="A936" s="1"/>
    </row>
    <row r="937" spans="1:1" s="2" customFormat="1">
      <c r="A937" s="1"/>
    </row>
    <row r="938" spans="1:1" s="2" customFormat="1">
      <c r="A938" s="1"/>
    </row>
    <row r="939" spans="1:1" s="2" customFormat="1">
      <c r="A939" s="1"/>
    </row>
    <row r="940" spans="1:1" s="2" customFormat="1">
      <c r="A940" s="1"/>
    </row>
    <row r="941" spans="1:1" s="2" customFormat="1">
      <c r="A941" s="1"/>
    </row>
    <row r="942" spans="1:1" s="2" customFormat="1">
      <c r="A942" s="1"/>
    </row>
    <row r="943" spans="1:1" s="2" customFormat="1">
      <c r="A943" s="1"/>
    </row>
    <row r="944" spans="1:1" s="2" customFormat="1">
      <c r="A944" s="1"/>
    </row>
    <row r="945" spans="1:1" s="2" customFormat="1">
      <c r="A945" s="1"/>
    </row>
    <row r="946" spans="1:1" s="2" customFormat="1">
      <c r="A946" s="1"/>
    </row>
    <row r="947" spans="1:1" s="2" customFormat="1">
      <c r="A947" s="1"/>
    </row>
    <row r="948" spans="1:1" s="2" customFormat="1">
      <c r="A948" s="1"/>
    </row>
    <row r="949" spans="1:1" s="2" customFormat="1">
      <c r="A949" s="1"/>
    </row>
    <row r="950" spans="1:1" s="2" customFormat="1">
      <c r="A950" s="1"/>
    </row>
    <row r="951" spans="1:1" s="2" customFormat="1">
      <c r="A951" s="1"/>
    </row>
    <row r="952" spans="1:1" s="2" customFormat="1">
      <c r="A952" s="1"/>
    </row>
    <row r="953" spans="1:1" s="2" customFormat="1">
      <c r="A953" s="1"/>
    </row>
    <row r="954" spans="1:1" s="2" customFormat="1">
      <c r="A954" s="1"/>
    </row>
    <row r="955" spans="1:1" s="2" customFormat="1">
      <c r="A955" s="1"/>
    </row>
    <row r="956" spans="1:1" s="2" customFormat="1">
      <c r="A956" s="1"/>
    </row>
    <row r="957" spans="1:1" s="2" customFormat="1">
      <c r="A957" s="1"/>
    </row>
    <row r="958" spans="1:1" s="2" customFormat="1">
      <c r="A958" s="1"/>
    </row>
    <row r="959" spans="1:1" s="2" customFormat="1">
      <c r="A959" s="1"/>
    </row>
    <row r="960" spans="1:1" s="2" customFormat="1">
      <c r="A960" s="1"/>
    </row>
    <row r="961" spans="1:1" s="2" customFormat="1">
      <c r="A961" s="1"/>
    </row>
    <row r="962" spans="1:1" s="2" customFormat="1">
      <c r="A962" s="1"/>
    </row>
    <row r="963" spans="1:1" s="2" customFormat="1">
      <c r="A963" s="1"/>
    </row>
    <row r="964" spans="1:1" s="2" customFormat="1">
      <c r="A964" s="1"/>
    </row>
    <row r="965" spans="1:1" s="2" customFormat="1">
      <c r="A965" s="1"/>
    </row>
    <row r="966" spans="1:1" s="2" customFormat="1">
      <c r="A966" s="1"/>
    </row>
    <row r="967" spans="1:1" s="2" customFormat="1">
      <c r="A967" s="1"/>
    </row>
    <row r="968" spans="1:1" s="2" customFormat="1">
      <c r="A968" s="1"/>
    </row>
    <row r="969" spans="1:1" s="2" customFormat="1">
      <c r="A969" s="1"/>
    </row>
    <row r="970" spans="1:1" s="2" customFormat="1">
      <c r="A970" s="1"/>
    </row>
    <row r="971" spans="1:1" s="2" customFormat="1">
      <c r="A971" s="1"/>
    </row>
    <row r="972" spans="1:1" s="2" customFormat="1">
      <c r="A972" s="1"/>
    </row>
    <row r="973" spans="1:1" s="2" customFormat="1">
      <c r="A973" s="1"/>
    </row>
    <row r="974" spans="1:1" s="2" customFormat="1">
      <c r="A974" s="1"/>
    </row>
    <row r="975" spans="1:1" s="2" customFormat="1">
      <c r="A975" s="1"/>
    </row>
    <row r="976" spans="1:1" s="2" customFormat="1">
      <c r="A976" s="1"/>
    </row>
    <row r="977" spans="1:1" s="2" customFormat="1">
      <c r="A977" s="1"/>
    </row>
    <row r="978" spans="1:1" s="2" customFormat="1">
      <c r="A978" s="1"/>
    </row>
    <row r="979" spans="1:1" s="2" customFormat="1">
      <c r="A979" s="1"/>
    </row>
    <row r="980" spans="1:1" s="2" customFormat="1">
      <c r="A980" s="1"/>
    </row>
    <row r="981" spans="1:1" s="2" customFormat="1">
      <c r="A981" s="1"/>
    </row>
    <row r="982" spans="1:1" s="2" customFormat="1">
      <c r="A982" s="1"/>
    </row>
    <row r="983" spans="1:1" s="2" customFormat="1">
      <c r="A983" s="1"/>
    </row>
    <row r="984" spans="1:1" s="2" customFormat="1">
      <c r="A984" s="1"/>
    </row>
    <row r="985" spans="1:1" s="2" customFormat="1">
      <c r="A985" s="1"/>
    </row>
    <row r="986" spans="1:1" s="2" customFormat="1">
      <c r="A986" s="1"/>
    </row>
    <row r="987" spans="1:1" s="2" customFormat="1">
      <c r="A987" s="1"/>
    </row>
    <row r="988" spans="1:1" s="2" customFormat="1">
      <c r="A988" s="1"/>
    </row>
    <row r="989" spans="1:1" s="2" customFormat="1">
      <c r="A989" s="1"/>
    </row>
    <row r="990" spans="1:1" s="2" customFormat="1">
      <c r="A990" s="1"/>
    </row>
    <row r="991" spans="1:1" s="2" customFormat="1">
      <c r="A991" s="1"/>
    </row>
    <row r="992" spans="1:1" s="2" customFormat="1">
      <c r="A992" s="1"/>
    </row>
    <row r="993" spans="1:1" s="2" customFormat="1">
      <c r="A993" s="1"/>
    </row>
    <row r="994" spans="1:1" s="2" customFormat="1">
      <c r="A994" s="1"/>
    </row>
    <row r="995" spans="1:1" s="2" customFormat="1">
      <c r="A995" s="1"/>
    </row>
    <row r="996" spans="1:1" s="2" customFormat="1">
      <c r="A996" s="1"/>
    </row>
    <row r="997" spans="1:1" s="2" customFormat="1">
      <c r="A997" s="1"/>
    </row>
    <row r="998" spans="1:1" s="2" customFormat="1">
      <c r="A998" s="1"/>
    </row>
    <row r="999" spans="1:1" s="2" customFormat="1">
      <c r="A999" s="1"/>
    </row>
    <row r="1000" spans="1:1" s="2" customFormat="1">
      <c r="A1000" s="1"/>
    </row>
    <row r="1001" spans="1:1" s="2" customFormat="1">
      <c r="A1001" s="1"/>
    </row>
    <row r="1002" spans="1:1" s="2" customFormat="1">
      <c r="A1002" s="1"/>
    </row>
    <row r="1003" spans="1:1" s="2" customFormat="1">
      <c r="A1003" s="1"/>
    </row>
    <row r="1004" spans="1:1" s="2" customFormat="1">
      <c r="A1004" s="1"/>
    </row>
    <row r="1005" spans="1:1" s="2" customFormat="1">
      <c r="A1005" s="1"/>
    </row>
    <row r="1006" spans="1:1" s="2" customFormat="1">
      <c r="A1006" s="1"/>
    </row>
    <row r="1007" spans="1:1" s="2" customFormat="1">
      <c r="A1007" s="1"/>
    </row>
    <row r="1008" spans="1:1" s="2" customFormat="1">
      <c r="A1008" s="1"/>
    </row>
    <row r="1009" spans="1:1" s="2" customFormat="1">
      <c r="A1009" s="1"/>
    </row>
    <row r="1010" spans="1:1" s="2" customFormat="1">
      <c r="A1010" s="1"/>
    </row>
    <row r="1011" spans="1:1" s="2" customFormat="1">
      <c r="A1011" s="1"/>
    </row>
    <row r="1012" spans="1:1" s="2" customFormat="1">
      <c r="A1012" s="1"/>
    </row>
    <row r="1013" spans="1:1" s="2" customFormat="1">
      <c r="A1013" s="1"/>
    </row>
    <row r="1014" spans="1:1" s="2" customFormat="1">
      <c r="A1014" s="1"/>
    </row>
    <row r="1015" spans="1:1" s="2" customFormat="1">
      <c r="A1015" s="1"/>
    </row>
    <row r="1016" spans="1:1" s="2" customFormat="1">
      <c r="A1016" s="1"/>
    </row>
    <row r="1017" spans="1:1" s="2" customFormat="1">
      <c r="A1017" s="1"/>
    </row>
    <row r="1018" spans="1:1" s="2" customFormat="1">
      <c r="A1018" s="1"/>
    </row>
    <row r="1019" spans="1:1" s="2" customFormat="1">
      <c r="A1019" s="1"/>
    </row>
    <row r="1020" spans="1:1" s="2" customFormat="1">
      <c r="A1020" s="1"/>
    </row>
    <row r="1021" spans="1:1" s="2" customFormat="1">
      <c r="A1021" s="1"/>
    </row>
    <row r="1022" spans="1:1" s="2" customFormat="1">
      <c r="A1022" s="1"/>
    </row>
    <row r="1023" spans="1:1" s="2" customFormat="1">
      <c r="A1023" s="1"/>
    </row>
    <row r="1024" spans="1:1" s="2" customFormat="1">
      <c r="A1024" s="1"/>
    </row>
    <row r="1025" spans="1:1" s="2" customFormat="1">
      <c r="A1025" s="1"/>
    </row>
    <row r="1026" spans="1:1" s="2" customFormat="1">
      <c r="A1026" s="1"/>
    </row>
    <row r="1027" spans="1:1" s="2" customFormat="1">
      <c r="A1027" s="1"/>
    </row>
    <row r="1028" spans="1:1" s="2" customFormat="1">
      <c r="A1028" s="1"/>
    </row>
    <row r="1029" spans="1:1" s="2" customFormat="1">
      <c r="A1029" s="1"/>
    </row>
    <row r="1030" spans="1:1" s="2" customFormat="1">
      <c r="A1030" s="1"/>
    </row>
    <row r="1031" spans="1:1" s="2" customFormat="1">
      <c r="A1031" s="1"/>
    </row>
    <row r="1032" spans="1:1" s="2" customFormat="1">
      <c r="A1032" s="1"/>
    </row>
    <row r="1033" spans="1:1" s="2" customFormat="1">
      <c r="A1033" s="1"/>
    </row>
    <row r="1034" spans="1:1" s="2" customFormat="1">
      <c r="A1034" s="1"/>
    </row>
    <row r="1035" spans="1:1" s="2" customFormat="1">
      <c r="A1035" s="1"/>
    </row>
    <row r="1036" spans="1:1" s="2" customFormat="1">
      <c r="A1036" s="1"/>
    </row>
    <row r="1037" spans="1:1" s="2" customFormat="1">
      <c r="A1037" s="1"/>
    </row>
    <row r="1038" spans="1:1" s="2" customFormat="1">
      <c r="A1038" s="1"/>
    </row>
    <row r="1039" spans="1:1" s="2" customFormat="1">
      <c r="A1039" s="1"/>
    </row>
    <row r="1040" spans="1:1" s="2" customFormat="1">
      <c r="A1040" s="1"/>
    </row>
    <row r="1041" spans="1:1" s="2" customFormat="1">
      <c r="A1041" s="1"/>
    </row>
    <row r="1042" spans="1:1" s="2" customFormat="1">
      <c r="A1042" s="1"/>
    </row>
    <row r="1043" spans="1:1" s="2" customFormat="1">
      <c r="A1043" s="1"/>
    </row>
    <row r="1044" spans="1:1" s="2" customFormat="1">
      <c r="A1044" s="1"/>
    </row>
    <row r="1045" spans="1:1" s="2" customFormat="1">
      <c r="A1045" s="1"/>
    </row>
    <row r="1046" spans="1:1" s="2" customFormat="1">
      <c r="A1046" s="1"/>
    </row>
    <row r="1047" spans="1:1" s="2" customFormat="1">
      <c r="A1047" s="1"/>
    </row>
    <row r="1048" spans="1:1" s="2" customFormat="1">
      <c r="A1048" s="1"/>
    </row>
    <row r="1049" spans="1:1" s="2" customFormat="1">
      <c r="A1049" s="1"/>
    </row>
    <row r="1050" spans="1:1" s="2" customFormat="1">
      <c r="A1050" s="1"/>
    </row>
    <row r="1051" spans="1:1" s="2" customFormat="1">
      <c r="A1051" s="1"/>
    </row>
    <row r="1052" spans="1:1" s="2" customFormat="1">
      <c r="A1052" s="1"/>
    </row>
    <row r="1053" spans="1:1" s="2" customFormat="1">
      <c r="A1053" s="1"/>
    </row>
    <row r="1054" spans="1:1" s="2" customFormat="1">
      <c r="A1054" s="1"/>
    </row>
    <row r="1055" spans="1:1" s="2" customFormat="1">
      <c r="A1055" s="1"/>
    </row>
    <row r="1056" spans="1:1" s="2" customFormat="1">
      <c r="A1056" s="1"/>
    </row>
    <row r="1057" spans="1:1" s="2" customFormat="1">
      <c r="A1057" s="1"/>
    </row>
    <row r="1058" spans="1:1" s="2" customFormat="1">
      <c r="A1058" s="1"/>
    </row>
    <row r="1059" spans="1:1" s="2" customFormat="1">
      <c r="A1059" s="1"/>
    </row>
    <row r="1060" spans="1:1" s="2" customFormat="1">
      <c r="A1060" s="1"/>
    </row>
    <row r="1061" spans="1:1" s="2" customFormat="1">
      <c r="A1061" s="1"/>
    </row>
    <row r="1062" spans="1:1" s="2" customFormat="1">
      <c r="A1062" s="1"/>
    </row>
    <row r="1063" spans="1:1" s="2" customFormat="1">
      <c r="A1063" s="1"/>
    </row>
    <row r="1064" spans="1:1" s="2" customFormat="1">
      <c r="A1064" s="1"/>
    </row>
    <row r="1065" spans="1:1" s="2" customFormat="1">
      <c r="A1065" s="1"/>
    </row>
    <row r="1066" spans="1:1" s="2" customFormat="1">
      <c r="A1066" s="1"/>
    </row>
    <row r="1067" spans="1:1" s="2" customFormat="1">
      <c r="A1067" s="1"/>
    </row>
    <row r="1068" spans="1:1" s="2" customFormat="1">
      <c r="A1068" s="1"/>
    </row>
    <row r="1069" spans="1:1" s="2" customFormat="1">
      <c r="A1069" s="1"/>
    </row>
    <row r="1070" spans="1:1" s="2" customFormat="1">
      <c r="A1070" s="1"/>
    </row>
    <row r="1071" spans="1:1" s="2" customFormat="1">
      <c r="A1071" s="1"/>
    </row>
    <row r="1072" spans="1:1" s="2" customFormat="1">
      <c r="A1072" s="1"/>
    </row>
    <row r="1073" spans="1:1" s="2" customFormat="1">
      <c r="A1073" s="1"/>
    </row>
    <row r="1074" spans="1:1" s="2" customFormat="1">
      <c r="A1074" s="1"/>
    </row>
    <row r="1075" spans="1:1" s="2" customFormat="1">
      <c r="A1075" s="1"/>
    </row>
    <row r="1076" spans="1:1" s="2" customFormat="1">
      <c r="A1076" s="1"/>
    </row>
    <row r="1077" spans="1:1" s="2" customFormat="1">
      <c r="A1077" s="1"/>
    </row>
    <row r="1078" spans="1:1" s="2" customFormat="1">
      <c r="A1078" s="1"/>
    </row>
    <row r="1079" spans="1:1" s="2" customFormat="1">
      <c r="A1079" s="1"/>
    </row>
    <row r="1080" spans="1:1" s="2" customFormat="1">
      <c r="A1080" s="1"/>
    </row>
    <row r="1081" spans="1:1" s="2" customFormat="1">
      <c r="A1081" s="1"/>
    </row>
    <row r="1082" spans="1:1" s="2" customFormat="1">
      <c r="A1082" s="1"/>
    </row>
    <row r="1083" spans="1:1" s="2" customFormat="1">
      <c r="A1083" s="1"/>
    </row>
    <row r="1084" spans="1:1" s="2" customFormat="1">
      <c r="A1084" s="1"/>
    </row>
    <row r="1085" spans="1:1" s="2" customFormat="1">
      <c r="A1085" s="1"/>
    </row>
    <row r="1086" spans="1:1" s="2" customFormat="1">
      <c r="A1086" s="1"/>
    </row>
    <row r="1087" spans="1:1" s="2" customFormat="1">
      <c r="A1087" s="1"/>
    </row>
    <row r="1088" spans="1:1" s="2" customFormat="1">
      <c r="A1088" s="1"/>
    </row>
    <row r="1089" spans="1:1" s="2" customFormat="1">
      <c r="A1089" s="1"/>
    </row>
    <row r="1090" spans="1:1" s="2" customFormat="1">
      <c r="A1090" s="1"/>
    </row>
    <row r="1091" spans="1:1" s="2" customFormat="1">
      <c r="A1091" s="1"/>
    </row>
    <row r="1092" spans="1:1" s="2" customFormat="1">
      <c r="A1092" s="1"/>
    </row>
    <row r="1093" spans="1:1" s="2" customFormat="1">
      <c r="A1093" s="1"/>
    </row>
    <row r="1094" spans="1:1" s="2" customFormat="1">
      <c r="A1094" s="1"/>
    </row>
    <row r="1095" spans="1:1" s="2" customFormat="1">
      <c r="A1095" s="1"/>
    </row>
    <row r="1096" spans="1:1" s="2" customFormat="1">
      <c r="A1096" s="1"/>
    </row>
    <row r="1097" spans="1:1" s="2" customFormat="1">
      <c r="A1097" s="1"/>
    </row>
    <row r="1098" spans="1:1" s="2" customFormat="1">
      <c r="A1098" s="1"/>
    </row>
    <row r="1099" spans="1:1" s="2" customFormat="1">
      <c r="A1099" s="1"/>
    </row>
    <row r="1100" spans="1:1" s="2" customFormat="1">
      <c r="A1100" s="1"/>
    </row>
    <row r="1101" spans="1:1" s="2" customFormat="1">
      <c r="A1101" s="1"/>
    </row>
    <row r="1102" spans="1:1" s="2" customFormat="1">
      <c r="A1102" s="1"/>
    </row>
    <row r="1103" spans="1:1" s="2" customFormat="1">
      <c r="A1103" s="1"/>
    </row>
    <row r="1104" spans="1:1" s="2" customFormat="1">
      <c r="A1104" s="1"/>
    </row>
    <row r="1105" spans="1:1" s="2" customFormat="1">
      <c r="A1105" s="1"/>
    </row>
    <row r="1106" spans="1:1" s="2" customFormat="1">
      <c r="A1106" s="1"/>
    </row>
    <row r="1107" spans="1:1" s="2" customFormat="1">
      <c r="A1107" s="1"/>
    </row>
    <row r="1108" spans="1:1" s="2" customFormat="1">
      <c r="A1108" s="1"/>
    </row>
    <row r="1109" spans="1:1" s="2" customFormat="1">
      <c r="A1109" s="1"/>
    </row>
    <row r="1110" spans="1:1" s="2" customFormat="1">
      <c r="A1110" s="1"/>
    </row>
    <row r="1111" spans="1:1" s="2" customFormat="1">
      <c r="A1111" s="1"/>
    </row>
    <row r="1112" spans="1:1" s="2" customFormat="1">
      <c r="A1112" s="1"/>
    </row>
    <row r="1113" spans="1:1" s="2" customFormat="1">
      <c r="A1113" s="1"/>
    </row>
    <row r="1114" spans="1:1" s="2" customFormat="1">
      <c r="A1114" s="1"/>
    </row>
    <row r="1115" spans="1:1" s="2" customFormat="1">
      <c r="A1115" s="1"/>
    </row>
    <row r="1116" spans="1:1" s="2" customFormat="1">
      <c r="A1116" s="1"/>
    </row>
    <row r="1117" spans="1:1" s="2" customFormat="1">
      <c r="A1117" s="1"/>
    </row>
    <row r="1118" spans="1:1" s="2" customFormat="1">
      <c r="A1118" s="1"/>
    </row>
    <row r="1119" spans="1:1" s="2" customFormat="1">
      <c r="A1119" s="1"/>
    </row>
    <row r="1120" spans="1:1" s="2" customFormat="1">
      <c r="A1120" s="1"/>
    </row>
    <row r="1121" spans="1:1" s="2" customFormat="1">
      <c r="A1121" s="1"/>
    </row>
    <row r="1122" spans="1:1" s="2" customFormat="1">
      <c r="A1122" s="1"/>
    </row>
    <row r="1123" spans="1:1" s="2" customFormat="1">
      <c r="A1123" s="1"/>
    </row>
    <row r="1124" spans="1:1" s="2" customFormat="1">
      <c r="A1124" s="1"/>
    </row>
    <row r="1125" spans="1:1" s="2" customFormat="1">
      <c r="A1125" s="1"/>
    </row>
    <row r="1126" spans="1:1" s="2" customFormat="1">
      <c r="A1126" s="1"/>
    </row>
    <row r="1127" spans="1:1" s="2" customFormat="1">
      <c r="A1127" s="1"/>
    </row>
    <row r="1128" spans="1:1" s="2" customFormat="1">
      <c r="A1128" s="1"/>
    </row>
    <row r="1129" spans="1:1" s="2" customFormat="1">
      <c r="A1129" s="1"/>
    </row>
    <row r="1130" spans="1:1" s="2" customFormat="1">
      <c r="A1130" s="1"/>
    </row>
    <row r="1131" spans="1:1" s="2" customFormat="1">
      <c r="A1131" s="1"/>
    </row>
    <row r="1132" spans="1:1" s="2" customFormat="1">
      <c r="A1132" s="1"/>
    </row>
    <row r="1133" spans="1:1" s="2" customFormat="1">
      <c r="A1133" s="1"/>
    </row>
    <row r="1134" spans="1:1" s="2" customFormat="1">
      <c r="A1134" s="1"/>
    </row>
    <row r="1135" spans="1:1" s="2" customFormat="1">
      <c r="A1135" s="1"/>
    </row>
    <row r="1136" spans="1:1" s="2" customFormat="1">
      <c r="A1136" s="1"/>
    </row>
    <row r="1137" spans="1:1" s="2" customFormat="1">
      <c r="A1137" s="1"/>
    </row>
    <row r="1138" spans="1:1" s="2" customFormat="1">
      <c r="A1138" s="1"/>
    </row>
    <row r="1139" spans="1:1" s="2" customFormat="1">
      <c r="A1139" s="1"/>
    </row>
    <row r="1140" spans="1:1" s="2" customFormat="1">
      <c r="A1140" s="1"/>
    </row>
    <row r="1141" spans="1:1" s="2" customFormat="1">
      <c r="A1141" s="1"/>
    </row>
    <row r="1142" spans="1:1" s="2" customFormat="1">
      <c r="A1142" s="1"/>
    </row>
    <row r="1143" spans="1:1" s="2" customFormat="1">
      <c r="A1143" s="1"/>
    </row>
    <row r="1144" spans="1:1" s="2" customFormat="1">
      <c r="A1144" s="1"/>
    </row>
  </sheetData>
  <sheetProtection algorithmName="SHA-512" hashValue="DGCOstdaQeXru6d/85DvMTP7+cG+40qQdrcu5r7yDs32XR+RdztABjIwJKZJTF5QrApLDhNifvsdtlFZW4pOlQ==" saltValue="sqRv/M7dtpN3cN1aFn8Aaw==" spinCount="100000" sheet="1" objects="1" scenarios="1"/>
  <protectedRanges>
    <protectedRange sqref="N21:T34" name="Customer Info"/>
    <protectedRange sqref="BB21:BH35" name="Building Data"/>
    <protectedRange sqref="BV23:CB26" name="Building Data References"/>
    <protectedRange sqref="DJ29" name="Prescriptive Project Checklist"/>
    <protectedRange sqref="CP23:CV33" name="Program Selection"/>
    <protectedRange sqref="AH23:AN33" name="Trade Ally or Contractor Info"/>
  </protectedRanges>
  <mergeCells count="74">
    <mergeCell ref="J33:M34"/>
    <mergeCell ref="N33:T34"/>
    <mergeCell ref="D13:J15"/>
    <mergeCell ref="X13:AD15"/>
    <mergeCell ref="AR13:AX15"/>
    <mergeCell ref="J27:M28"/>
    <mergeCell ref="N23:T24"/>
    <mergeCell ref="N25:T26"/>
    <mergeCell ref="N27:T28"/>
    <mergeCell ref="N29:T30"/>
    <mergeCell ref="N31:T32"/>
    <mergeCell ref="AD31:AG33"/>
    <mergeCell ref="AH31:AN33"/>
    <mergeCell ref="AX21:BA22"/>
    <mergeCell ref="AD23:AG24"/>
    <mergeCell ref="AH23:AN24"/>
    <mergeCell ref="BL13:BR15"/>
    <mergeCell ref="CF13:CL15"/>
    <mergeCell ref="E22:H34"/>
    <mergeCell ref="Y22:AB34"/>
    <mergeCell ref="AS22:AV34"/>
    <mergeCell ref="BM22:BP34"/>
    <mergeCell ref="CG22:CJ34"/>
    <mergeCell ref="BV25:CB26"/>
    <mergeCell ref="J21:M22"/>
    <mergeCell ref="J23:M24"/>
    <mergeCell ref="N21:T22"/>
    <mergeCell ref="J29:M30"/>
    <mergeCell ref="J31:M32"/>
    <mergeCell ref="AD29:AG30"/>
    <mergeCell ref="AH29:AN30"/>
    <mergeCell ref="J25:M26"/>
    <mergeCell ref="BB21:BH22"/>
    <mergeCell ref="AX23:BA24"/>
    <mergeCell ref="BB23:BH24"/>
    <mergeCell ref="AX25:BA26"/>
    <mergeCell ref="BB25:BH26"/>
    <mergeCell ref="AD25:AG26"/>
    <mergeCell ref="AH25:AN26"/>
    <mergeCell ref="AD27:AG28"/>
    <mergeCell ref="AH27:AN28"/>
    <mergeCell ref="AX33:BA35"/>
    <mergeCell ref="BB33:BH35"/>
    <mergeCell ref="AX30:BA32"/>
    <mergeCell ref="BB30:BH32"/>
    <mergeCell ref="AX27:BA29"/>
    <mergeCell ref="BB27:BH29"/>
    <mergeCell ref="DF27:DI28"/>
    <mergeCell ref="CL29:CO33"/>
    <mergeCell ref="CP29:CV33"/>
    <mergeCell ref="BR23:BU24"/>
    <mergeCell ref="BR25:BU26"/>
    <mergeCell ref="BR27:BU33"/>
    <mergeCell ref="BV23:CB24"/>
    <mergeCell ref="BV27:CB33"/>
    <mergeCell ref="DA22:DD34"/>
    <mergeCell ref="CL23:CO28"/>
    <mergeCell ref="CP23:CV28"/>
    <mergeCell ref="DJ33:DP34"/>
    <mergeCell ref="DJ35:DP36"/>
    <mergeCell ref="CZ13:DI15"/>
    <mergeCell ref="DF29:DI30"/>
    <mergeCell ref="DF31:DI32"/>
    <mergeCell ref="DF33:DI34"/>
    <mergeCell ref="DF35:DI36"/>
    <mergeCell ref="DJ21:DP22"/>
    <mergeCell ref="DJ23:DP24"/>
    <mergeCell ref="DJ25:DP26"/>
    <mergeCell ref="DJ27:DP28"/>
    <mergeCell ref="DJ29:DP30"/>
    <mergeCell ref="DJ31:DP32"/>
    <mergeCell ref="DF21:DI22"/>
    <mergeCell ref="DF23:DI24"/>
    <mergeCell ref="DF25:DI26"/>
  </mergeCells>
  <conditionalFormatting sqref="N21:T32">
    <cfRule type="expression" dxfId="669" priority="24">
      <formula>ISBLANK(N21:T22)</formula>
    </cfRule>
  </conditionalFormatting>
  <conditionalFormatting sqref="N33">
    <cfRule type="expression" dxfId="668" priority="23">
      <formula>ISBLANK(N33:T35)</formula>
    </cfRule>
  </conditionalFormatting>
  <conditionalFormatting sqref="AH23:AN30 AH31">
    <cfRule type="expression" dxfId="667" priority="20">
      <formula>ISBLANK(AH23:AN25)</formula>
    </cfRule>
  </conditionalFormatting>
  <conditionalFormatting sqref="BB21:BH26">
    <cfRule type="expression" dxfId="666" priority="19">
      <formula>ISBLANK(BB21:BH22)</formula>
    </cfRule>
  </conditionalFormatting>
  <conditionalFormatting sqref="BB33:BH35">
    <cfRule type="expression" dxfId="665" priority="16">
      <formula>ISBLANK(BB33:BH35)</formula>
    </cfRule>
  </conditionalFormatting>
  <conditionalFormatting sqref="BB30">
    <cfRule type="expression" dxfId="664" priority="15">
      <formula>ISBLANK(BB30:BH32)</formula>
    </cfRule>
  </conditionalFormatting>
  <conditionalFormatting sqref="BB27:BH29">
    <cfRule type="expression" dxfId="663" priority="14">
      <formula>ISBLANK(BB27:BH29)</formula>
    </cfRule>
  </conditionalFormatting>
  <conditionalFormatting sqref="CP23">
    <cfRule type="expression" dxfId="662" priority="11">
      <formula>ISBLANK(CP23:CV25)</formula>
    </cfRule>
  </conditionalFormatting>
  <conditionalFormatting sqref="CP29">
    <cfRule type="expression" dxfId="661" priority="10">
      <formula>ISBLANK(CP29:CV31)</formula>
    </cfRule>
  </conditionalFormatting>
  <conditionalFormatting sqref="BV23:CB26">
    <cfRule type="expression" dxfId="660" priority="9">
      <formula>ISBLANK(BV23:CB24)</formula>
    </cfRule>
  </conditionalFormatting>
  <dataValidations count="1">
    <dataValidation type="list" allowBlank="1" showInputMessage="1" showErrorMessage="1" sqref="BV25:CB26">
      <formula1>INDIRECT(SUBSTITUTE($BV$23," ","_"))</formula1>
    </dataValidation>
  </dataValidations>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059" r:id="rId4" name="Check Box 11">
              <controlPr locked="0" defaultSize="0" autoFill="0" autoLine="0" autoPict="0" macro="[0]!HideRowsInMeasureInputLC.HideRowsInMeasureInputLC">
                <anchor moveWithCells="1" sizeWithCells="1">
                  <from>
                    <xdr:col>113</xdr:col>
                    <xdr:colOff>28575</xdr:colOff>
                    <xdr:row>22</xdr:row>
                    <xdr:rowOff>9525</xdr:rowOff>
                  </from>
                  <to>
                    <xdr:col>119</xdr:col>
                    <xdr:colOff>485775</xdr:colOff>
                    <xdr:row>23</xdr:row>
                    <xdr:rowOff>152400</xdr:rowOff>
                  </to>
                </anchor>
              </controlPr>
            </control>
          </mc:Choice>
        </mc:AlternateContent>
        <mc:AlternateContent xmlns:mc="http://schemas.openxmlformats.org/markup-compatibility/2006">
          <mc:Choice Requires="x14">
            <control shapeId="2061" r:id="rId5" name="Check Box 13">
              <controlPr locked="0" defaultSize="0" autoFill="0" autoLine="0" autoPict="0" macro="[0]!HideRowsInMeasureInputHVAC.HideRowsInMeasureInputHVAC">
                <anchor moveWithCells="1" sizeWithCells="1">
                  <from>
                    <xdr:col>113</xdr:col>
                    <xdr:colOff>28575</xdr:colOff>
                    <xdr:row>24</xdr:row>
                    <xdr:rowOff>9525</xdr:rowOff>
                  </from>
                  <to>
                    <xdr:col>119</xdr:col>
                    <xdr:colOff>485775</xdr:colOff>
                    <xdr:row>25</xdr:row>
                    <xdr:rowOff>152400</xdr:rowOff>
                  </to>
                </anchor>
              </controlPr>
            </control>
          </mc:Choice>
        </mc:AlternateContent>
        <mc:AlternateContent xmlns:mc="http://schemas.openxmlformats.org/markup-compatibility/2006">
          <mc:Choice Requires="x14">
            <control shapeId="2062" r:id="rId6" name="Check Box 14">
              <controlPr locked="0" defaultSize="0" autoFill="0" autoLine="0" autoPict="0" macro="[0]!HideRowsInMeasureInputHVACC.HideRowsInMeasureInputHVACC">
                <anchor moveWithCells="1" sizeWithCells="1">
                  <from>
                    <xdr:col>113</xdr:col>
                    <xdr:colOff>28575</xdr:colOff>
                    <xdr:row>26</xdr:row>
                    <xdr:rowOff>9525</xdr:rowOff>
                  </from>
                  <to>
                    <xdr:col>119</xdr:col>
                    <xdr:colOff>485775</xdr:colOff>
                    <xdr:row>27</xdr:row>
                    <xdr:rowOff>152400</xdr:rowOff>
                  </to>
                </anchor>
              </controlPr>
            </control>
          </mc:Choice>
        </mc:AlternateContent>
        <mc:AlternateContent xmlns:mc="http://schemas.openxmlformats.org/markup-compatibility/2006">
          <mc:Choice Requires="x14">
            <control shapeId="2063" r:id="rId7" name="Check Box 15">
              <controlPr defaultSize="0" autoFill="0" autoLine="0" autoPict="0" macro="[0]!HideRowsInMeasureInputRC.HideRowsInMeasureInputRC">
                <anchor moveWithCells="1" sizeWithCells="1">
                  <from>
                    <xdr:col>113</xdr:col>
                    <xdr:colOff>28575</xdr:colOff>
                    <xdr:row>28</xdr:row>
                    <xdr:rowOff>28575</xdr:rowOff>
                  </from>
                  <to>
                    <xdr:col>119</xdr:col>
                    <xdr:colOff>466725</xdr:colOff>
                    <xdr:row>29</xdr:row>
                    <xdr:rowOff>161925</xdr:rowOff>
                  </to>
                </anchor>
              </controlPr>
            </control>
          </mc:Choice>
        </mc:AlternateContent>
        <mc:AlternateContent xmlns:mc="http://schemas.openxmlformats.org/markup-compatibility/2006">
          <mc:Choice Requires="x14">
            <control shapeId="2064" r:id="rId8" name="Check Box 16">
              <controlPr locked="0" defaultSize="0" autoFill="0" autoLine="0" autoPict="0" macro="[0]!HideRowsInMeasureInputLFWF.HideRowsInMeasureInputLFWF">
                <anchor moveWithCells="1" sizeWithCells="1">
                  <from>
                    <xdr:col>113</xdr:col>
                    <xdr:colOff>28575</xdr:colOff>
                    <xdr:row>30</xdr:row>
                    <xdr:rowOff>9525</xdr:rowOff>
                  </from>
                  <to>
                    <xdr:col>119</xdr:col>
                    <xdr:colOff>485775</xdr:colOff>
                    <xdr:row>31</xdr:row>
                    <xdr:rowOff>152400</xdr:rowOff>
                  </to>
                </anchor>
              </controlPr>
            </control>
          </mc:Choice>
        </mc:AlternateContent>
        <mc:AlternateContent xmlns:mc="http://schemas.openxmlformats.org/markup-compatibility/2006">
          <mc:Choice Requires="x14">
            <control shapeId="2065" r:id="rId9" name="Check Box 17">
              <controlPr locked="0" defaultSize="0" autoFill="0" autoLine="0" autoPict="0" macro="[0]!HideRowsInMeasureInputKE.HideRowsInMeasureInputKE">
                <anchor moveWithCells="1" sizeWithCells="1">
                  <from>
                    <xdr:col>113</xdr:col>
                    <xdr:colOff>28575</xdr:colOff>
                    <xdr:row>32</xdr:row>
                    <xdr:rowOff>9525</xdr:rowOff>
                  </from>
                  <to>
                    <xdr:col>119</xdr:col>
                    <xdr:colOff>485775</xdr:colOff>
                    <xdr:row>34</xdr:row>
                    <xdr:rowOff>0</xdr:rowOff>
                  </to>
                </anchor>
              </controlPr>
            </control>
          </mc:Choice>
        </mc:AlternateContent>
        <mc:AlternateContent xmlns:mc="http://schemas.openxmlformats.org/markup-compatibility/2006">
          <mc:Choice Requires="x14">
            <control shapeId="2066" r:id="rId10" name="Check Box 18">
              <controlPr locked="0" defaultSize="0" autoFill="0" autoLine="0" autoPict="0" macro="[0]!HideRowsInMeasureInputComputer.HideRowsInMeasureInputComputer">
                <anchor moveWithCells="1" sizeWithCells="1">
                  <from>
                    <xdr:col>113</xdr:col>
                    <xdr:colOff>28575</xdr:colOff>
                    <xdr:row>34</xdr:row>
                    <xdr:rowOff>9525</xdr:rowOff>
                  </from>
                  <to>
                    <xdr:col>119</xdr:col>
                    <xdr:colOff>485775</xdr:colOff>
                    <xdr:row>35</xdr:row>
                    <xdr:rowOff>133350</xdr:rowOff>
                  </to>
                </anchor>
              </controlPr>
            </control>
          </mc:Choice>
        </mc:AlternateContent>
        <mc:AlternateContent xmlns:mc="http://schemas.openxmlformats.org/markup-compatibility/2006">
          <mc:Choice Requires="x14">
            <control shapeId="2067" r:id="rId11" name="Check Box 19">
              <controlPr locked="0" defaultSize="0" autoFill="0" autoLine="0" autoPict="0" macro="[0]!HideRowsInProjectInputLighting">
                <anchor moveWithCells="1" sizeWithCells="1">
                  <from>
                    <xdr:col>113</xdr:col>
                    <xdr:colOff>38100</xdr:colOff>
                    <xdr:row>20</xdr:row>
                    <xdr:rowOff>28575</xdr:rowOff>
                  </from>
                  <to>
                    <xdr:col>119</xdr:col>
                    <xdr:colOff>485775</xdr:colOff>
                    <xdr:row>21</xdr:row>
                    <xdr:rowOff>142875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7">
        <x14:dataValidation type="list" allowBlank="1" showInputMessage="1" showErrorMessage="1">
          <x14:formula1>
            <xm:f>'Lighting Savings'!$AG$60:$AG$64</xm:f>
          </x14:formula1>
          <xm:sqref>BB30</xm:sqref>
        </x14:dataValidation>
        <x14:dataValidation type="list" allowBlank="1" showInputMessage="1" showErrorMessage="1">
          <x14:formula1>
            <xm:f>'Lighting Savings'!$AB$63:$AB$66</xm:f>
          </x14:formula1>
          <xm:sqref>BB27:BH29</xm:sqref>
        </x14:dataValidation>
        <x14:dataValidation type="list" allowBlank="1" showInputMessage="1" showErrorMessage="1">
          <x14:formula1>
            <xm:f>'Lighting Savings'!$Q$60:$Q$66</xm:f>
          </x14:formula1>
          <xm:sqref>BB25:BH26</xm:sqref>
        </x14:dataValidation>
        <x14:dataValidation type="list" allowBlank="1" showInputMessage="1" showErrorMessage="1">
          <x14:formula1>
            <xm:f>Notes!$X$3:$X$26</xm:f>
          </x14:formula1>
          <xm:sqref>BB23:BH24</xm:sqref>
        </x14:dataValidation>
        <x14:dataValidation type="list" allowBlank="1" showInputMessage="1" showErrorMessage="1">
          <x14:formula1>
            <xm:f>Notes!$K$4:$K$6</xm:f>
          </x14:formula1>
          <xm:sqref>CP23:CV28</xm:sqref>
        </x14:dataValidation>
        <x14:dataValidation type="list" allowBlank="1" showInputMessage="1" showErrorMessage="1">
          <x14:formula1>
            <xm:f>Notes!$K$8:$K$9</xm:f>
          </x14:formula1>
          <xm:sqref>CP29:CV33</xm:sqref>
        </x14:dataValidation>
        <x14:dataValidation type="list" allowBlank="1" showInputMessage="1" showErrorMessage="1">
          <x14:formula1>
            <xm:f>Notes!$R$56:$R$59</xm:f>
          </x14:formula1>
          <xm:sqref>BV23:CB24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006F51"/>
  </sheetPr>
  <dimension ref="A1:AQ63"/>
  <sheetViews>
    <sheetView showGridLines="0" showRowColHeaders="0" zoomScale="90" zoomScaleNormal="90" workbookViewId="0">
      <selection activeCell="Y53" activeCellId="6" sqref="N15:S20 V57:W57 R58:S58 T56:U56 R55:S55 P54:Q54 Y53:AB58"/>
    </sheetView>
  </sheetViews>
  <sheetFormatPr defaultColWidth="9.33203125" defaultRowHeight="12"/>
  <cols>
    <col min="1" max="1" width="3.33203125" style="138" customWidth="1"/>
    <col min="2" max="2" width="10.33203125" style="93" customWidth="1"/>
    <col min="3" max="5" width="9.33203125" style="93"/>
    <col min="6" max="6" width="16" style="93" customWidth="1"/>
    <col min="7" max="7" width="20.1640625" style="93" customWidth="1"/>
    <col min="8" max="8" width="14.6640625" style="93" customWidth="1"/>
    <col min="9" max="9" width="12.83203125" style="93" customWidth="1"/>
    <col min="10" max="10" width="11.83203125" style="93" customWidth="1"/>
    <col min="11" max="11" width="16.83203125" style="93" customWidth="1"/>
    <col min="12" max="12" width="20.6640625" style="93" customWidth="1"/>
    <col min="13" max="13" width="2.83203125" style="93" customWidth="1"/>
    <col min="14" max="14" width="13.33203125" style="93" customWidth="1"/>
    <col min="15" max="16" width="12.33203125" style="93" customWidth="1"/>
    <col min="17" max="17" width="14" style="93" customWidth="1"/>
    <col min="18" max="18" width="16.33203125" style="93" customWidth="1"/>
    <col min="19" max="19" width="14.33203125" style="93" customWidth="1"/>
    <col min="20" max="20" width="14.83203125" style="93" customWidth="1"/>
    <col min="21" max="21" width="17.33203125" style="93" customWidth="1"/>
    <col min="22" max="22" width="25.1640625" style="93" customWidth="1"/>
    <col min="23" max="23" width="20.1640625" style="93" customWidth="1"/>
    <col min="24" max="24" width="18.6640625" style="93" customWidth="1"/>
    <col min="25" max="25" width="9.33203125" style="93" customWidth="1"/>
    <col min="26" max="30" width="9.33203125" style="93"/>
    <col min="31" max="31" width="2.83203125" style="93" customWidth="1"/>
    <col min="32" max="33" width="9.33203125" style="93"/>
    <col min="34" max="34" width="9.33203125" style="93" customWidth="1"/>
    <col min="35" max="35" width="11.33203125" style="93" customWidth="1"/>
    <col min="36" max="36" width="15" style="93" customWidth="1"/>
    <col min="37" max="37" width="12.33203125" style="93" customWidth="1"/>
    <col min="38" max="16384" width="9.33203125" style="93"/>
  </cols>
  <sheetData>
    <row r="1" spans="2:43" s="138" customFormat="1" ht="12" customHeight="1"/>
    <row r="2" spans="2:43" ht="39.950000000000003" customHeight="1">
      <c r="B2" s="394" t="s">
        <v>624</v>
      </c>
      <c r="C2" s="394"/>
      <c r="D2" s="394"/>
      <c r="E2" s="394"/>
      <c r="F2" s="394"/>
      <c r="G2" s="394"/>
      <c r="H2" s="394"/>
      <c r="I2" s="394"/>
      <c r="J2" s="394"/>
      <c r="K2" s="394"/>
      <c r="L2" s="394"/>
      <c r="M2" s="394"/>
      <c r="N2" s="394"/>
      <c r="O2" s="394"/>
      <c r="P2" s="394"/>
      <c r="Q2" s="394"/>
      <c r="R2" s="394"/>
      <c r="S2" s="394"/>
      <c r="T2" s="394"/>
      <c r="U2" s="394"/>
      <c r="V2" s="394"/>
      <c r="W2" s="444" t="s">
        <v>543</v>
      </c>
      <c r="X2" s="445"/>
      <c r="Y2" s="446">
        <f>SUM(Y5,Y8:Y11,Y15:Y20, Y24:Y28, Y30:Y33, Y37, Y41:Y44, Y48,Y49,Y53:Y58,Y62)</f>
        <v>0</v>
      </c>
      <c r="Z2" s="432"/>
      <c r="AA2" s="431">
        <f>SUM(AA5,AA8:AA11,AA15:AA20, AA24:AA28, AA30:AA33, AA37, AA41:AA44, AA48,AA49,AA53:AA58,AA62)</f>
        <v>0</v>
      </c>
      <c r="AB2" s="432"/>
      <c r="AC2" s="431">
        <f>SUM(AC5,AC8:AC11,AC15:AC20, AC24:AC28, AC30:AC33, AC37, AC41:AC44, AC48,AC49,AC53:AC58,AC62)</f>
        <v>0</v>
      </c>
      <c r="AD2" s="433"/>
      <c r="AE2" s="181"/>
      <c r="AF2" s="414"/>
      <c r="AG2" s="414"/>
      <c r="AH2" s="447">
        <f>SUM(AH5,AH8:AH11,AH15:AH20, AH24:AH28, AH30:AH33, AH37, AH41:AH44, AH48,AH49,AH53:AH58,AH62)</f>
        <v>0</v>
      </c>
      <c r="AI2" s="447"/>
      <c r="AJ2" s="401">
        <f>SUM(AJ5,AJ8:AJ11,AJ15:AJ20, AJ24:AJ28, AJ30:AJ33, AJ37, AJ41:AJ44, AJ48,AJ49,AJ53:AJ58,AJ62)</f>
        <v>0</v>
      </c>
      <c r="AK2" s="401"/>
      <c r="AL2" s="402">
        <f>IF(SUM(AL5,AL8:AL11,AL15:AL20, AL24:AL28, AL30:AL33, AL37, AL41:AL44, AL48,AL49,AL53:AL58,AL62)&lt; 50000, SUM(AL5,AL8:AL11,AL15:AL20, AL24:AL28, AL30:AL33, AL37, AL41:AL44, AL48,AL49,AL53:AL58,AL62), 50000)</f>
        <v>0</v>
      </c>
      <c r="AM2" s="402"/>
      <c r="AN2" s="393" t="str">
        <f>IF(OR($AL$2&gt;5000, $AL$2=5000),"Pre-Approval Required", IF($AL$2&lt;5000, "Pre-Approval Not Required"))</f>
        <v>Pre-Approval Not Required</v>
      </c>
      <c r="AO2" s="393"/>
      <c r="AP2" s="393"/>
      <c r="AQ2" s="393"/>
    </row>
    <row r="3" spans="2:43" ht="15.95" hidden="1" customHeight="1">
      <c r="B3" s="781" t="s">
        <v>625</v>
      </c>
      <c r="C3" s="782"/>
      <c r="D3" s="782"/>
      <c r="E3" s="783"/>
      <c r="F3" s="679" t="s">
        <v>20</v>
      </c>
      <c r="G3" s="680"/>
      <c r="H3" s="763"/>
      <c r="I3" s="614" t="s">
        <v>34</v>
      </c>
      <c r="J3" s="615"/>
      <c r="K3" s="615"/>
      <c r="L3" s="616"/>
      <c r="M3" s="175"/>
      <c r="N3" s="384" t="s">
        <v>72</v>
      </c>
      <c r="O3" s="385"/>
      <c r="P3" s="384" t="s">
        <v>67</v>
      </c>
      <c r="Q3" s="385"/>
      <c r="R3" s="491" t="s">
        <v>151</v>
      </c>
      <c r="S3" s="385"/>
      <c r="T3" s="185"/>
      <c r="U3" s="186"/>
      <c r="V3" s="186"/>
      <c r="W3" s="186"/>
      <c r="X3" s="187"/>
      <c r="Y3" s="593" t="s">
        <v>749</v>
      </c>
      <c r="Z3" s="594"/>
      <c r="AA3" s="403" t="s">
        <v>750</v>
      </c>
      <c r="AB3" s="404"/>
      <c r="AC3" s="405" t="s">
        <v>545</v>
      </c>
      <c r="AD3" s="404"/>
      <c r="AE3" s="601"/>
      <c r="AF3" s="415" t="s">
        <v>475</v>
      </c>
      <c r="AG3" s="421"/>
      <c r="AH3" s="415" t="s">
        <v>476</v>
      </c>
      <c r="AI3" s="421"/>
      <c r="AJ3" s="415" t="s">
        <v>477</v>
      </c>
      <c r="AK3" s="421"/>
      <c r="AL3" s="415" t="s">
        <v>542</v>
      </c>
      <c r="AM3" s="416"/>
      <c r="AN3" s="94"/>
    </row>
    <row r="4" spans="2:43" ht="15.95" hidden="1" customHeight="1">
      <c r="B4" s="784"/>
      <c r="C4" s="785"/>
      <c r="D4" s="785"/>
      <c r="E4" s="786"/>
      <c r="F4" s="682"/>
      <c r="G4" s="683"/>
      <c r="H4" s="764"/>
      <c r="I4" s="617"/>
      <c r="J4" s="618"/>
      <c r="K4" s="618"/>
      <c r="L4" s="619"/>
      <c r="M4" s="175"/>
      <c r="N4" s="386"/>
      <c r="O4" s="387"/>
      <c r="P4" s="386"/>
      <c r="Q4" s="387"/>
      <c r="R4" s="403"/>
      <c r="S4" s="387"/>
      <c r="T4" s="503"/>
      <c r="U4" s="504"/>
      <c r="V4" s="504"/>
      <c r="W4" s="504"/>
      <c r="X4" s="505"/>
      <c r="Y4" s="595"/>
      <c r="Z4" s="596"/>
      <c r="AA4" s="403"/>
      <c r="AB4" s="404"/>
      <c r="AC4" s="406"/>
      <c r="AD4" s="407"/>
      <c r="AE4" s="602"/>
      <c r="AF4" s="422"/>
      <c r="AG4" s="423"/>
      <c r="AH4" s="417"/>
      <c r="AI4" s="441"/>
      <c r="AJ4" s="417"/>
      <c r="AK4" s="441"/>
      <c r="AL4" s="417"/>
      <c r="AM4" s="418"/>
      <c r="AN4" s="94"/>
    </row>
    <row r="5" spans="2:43" ht="20.100000000000001" hidden="1" customHeight="1">
      <c r="B5" s="784"/>
      <c r="C5" s="785"/>
      <c r="D5" s="785"/>
      <c r="E5" s="786"/>
      <c r="F5" s="693" t="s">
        <v>21</v>
      </c>
      <c r="G5" s="694"/>
      <c r="H5" s="694"/>
      <c r="I5" s="793" t="s">
        <v>503</v>
      </c>
      <c r="J5" s="624"/>
      <c r="K5" s="624"/>
      <c r="L5" s="625"/>
      <c r="M5" s="175"/>
      <c r="N5" s="626"/>
      <c r="O5" s="627"/>
      <c r="P5" s="628"/>
      <c r="Q5" s="627"/>
      <c r="R5" s="629"/>
      <c r="S5" s="629"/>
      <c r="T5" s="506"/>
      <c r="U5" s="507"/>
      <c r="V5" s="507"/>
      <c r="W5" s="507"/>
      <c r="X5" s="508"/>
      <c r="Y5" s="470"/>
      <c r="Z5" s="471"/>
      <c r="AA5" s="411"/>
      <c r="AB5" s="412"/>
      <c r="AC5" s="413">
        <f>Y5+AA5</f>
        <v>0</v>
      </c>
      <c r="AD5" s="413"/>
      <c r="AE5" s="602"/>
      <c r="AF5" s="554" t="str">
        <f>'Incentive List'!$F$4</f>
        <v>$20 per Sign</v>
      </c>
      <c r="AG5" s="555"/>
      <c r="AH5" s="597" t="str">
        <f>'Lighting Savings'!$K$8</f>
        <v/>
      </c>
      <c r="AI5" s="598"/>
      <c r="AJ5" s="442" t="str">
        <f>'Lighting Savings'!$K$10</f>
        <v/>
      </c>
      <c r="AK5" s="443"/>
      <c r="AL5" s="419" t="str">
        <f>IF(ISBLANK($R$5), "", IF(AC5&lt;'Incentive List'!$C$4*$R$5, AC5, 'Incentive List'!$C$4*$R$5))</f>
        <v/>
      </c>
      <c r="AM5" s="420"/>
    </row>
    <row r="6" spans="2:43" ht="15.75" hidden="1" customHeight="1">
      <c r="B6" s="784"/>
      <c r="C6" s="785"/>
      <c r="D6" s="785"/>
      <c r="E6" s="786"/>
      <c r="F6" s="634" t="s">
        <v>24</v>
      </c>
      <c r="G6" s="630"/>
      <c r="H6" s="631"/>
      <c r="I6" s="777" t="s">
        <v>34</v>
      </c>
      <c r="J6" s="777"/>
      <c r="K6" s="777"/>
      <c r="L6" s="778"/>
      <c r="M6" s="175"/>
      <c r="N6" s="384" t="s">
        <v>72</v>
      </c>
      <c r="O6" s="385"/>
      <c r="P6" s="384" t="s">
        <v>67</v>
      </c>
      <c r="Q6" s="385"/>
      <c r="R6" s="384" t="s">
        <v>412</v>
      </c>
      <c r="S6" s="385"/>
      <c r="T6" s="386" t="s">
        <v>544</v>
      </c>
      <c r="U6" s="387"/>
      <c r="V6" s="386" t="s">
        <v>89</v>
      </c>
      <c r="W6" s="403"/>
      <c r="X6" s="387"/>
      <c r="Y6" s="593" t="s">
        <v>749</v>
      </c>
      <c r="Z6" s="594"/>
      <c r="AA6" s="403" t="s">
        <v>750</v>
      </c>
      <c r="AB6" s="404"/>
      <c r="AC6" s="408" t="s">
        <v>545</v>
      </c>
      <c r="AD6" s="409"/>
      <c r="AE6" s="602"/>
      <c r="AF6" s="415" t="s">
        <v>475</v>
      </c>
      <c r="AG6" s="421"/>
      <c r="AH6" s="415" t="s">
        <v>476</v>
      </c>
      <c r="AI6" s="421"/>
      <c r="AJ6" s="415" t="s">
        <v>477</v>
      </c>
      <c r="AK6" s="416"/>
      <c r="AL6" s="421" t="s">
        <v>542</v>
      </c>
      <c r="AM6" s="416"/>
    </row>
    <row r="7" spans="2:43" ht="15.95" hidden="1" customHeight="1">
      <c r="B7" s="784"/>
      <c r="C7" s="785"/>
      <c r="D7" s="785"/>
      <c r="E7" s="786"/>
      <c r="F7" s="634"/>
      <c r="G7" s="630"/>
      <c r="H7" s="631"/>
      <c r="I7" s="779"/>
      <c r="J7" s="779"/>
      <c r="K7" s="779"/>
      <c r="L7" s="780"/>
      <c r="M7" s="175"/>
      <c r="N7" s="492"/>
      <c r="O7" s="497"/>
      <c r="P7" s="492"/>
      <c r="Q7" s="497"/>
      <c r="R7" s="492"/>
      <c r="S7" s="497"/>
      <c r="T7" s="492"/>
      <c r="U7" s="497"/>
      <c r="V7" s="492"/>
      <c r="W7" s="493"/>
      <c r="X7" s="497"/>
      <c r="Y7" s="595"/>
      <c r="Z7" s="596"/>
      <c r="AA7" s="403"/>
      <c r="AB7" s="404"/>
      <c r="AC7" s="410"/>
      <c r="AD7" s="407"/>
      <c r="AE7" s="602"/>
      <c r="AF7" s="422"/>
      <c r="AG7" s="423"/>
      <c r="AH7" s="417"/>
      <c r="AI7" s="441"/>
      <c r="AJ7" s="417"/>
      <c r="AK7" s="418"/>
      <c r="AL7" s="423"/>
      <c r="AM7" s="533"/>
    </row>
    <row r="8" spans="2:43" ht="15.95" hidden="1" customHeight="1">
      <c r="B8" s="784"/>
      <c r="C8" s="785"/>
      <c r="D8" s="785"/>
      <c r="E8" s="786"/>
      <c r="F8" s="634"/>
      <c r="G8" s="630"/>
      <c r="H8" s="631"/>
      <c r="I8" s="620" t="s">
        <v>25</v>
      </c>
      <c r="J8" s="621"/>
      <c r="K8" s="624" t="s">
        <v>26</v>
      </c>
      <c r="L8" s="625"/>
      <c r="M8" s="175"/>
      <c r="N8" s="487"/>
      <c r="O8" s="488"/>
      <c r="P8" s="488"/>
      <c r="Q8" s="488"/>
      <c r="R8" s="488"/>
      <c r="S8" s="488"/>
      <c r="T8" s="488"/>
      <c r="U8" s="488"/>
      <c r="V8" s="488"/>
      <c r="W8" s="488"/>
      <c r="X8" s="502"/>
      <c r="Y8" s="495"/>
      <c r="Z8" s="496"/>
      <c r="AA8" s="599"/>
      <c r="AB8" s="600"/>
      <c r="AC8" s="390">
        <f>Y8+AA8</f>
        <v>0</v>
      </c>
      <c r="AD8" s="391"/>
      <c r="AE8" s="602"/>
      <c r="AF8" s="498" t="str">
        <f>'Incentive List'!$F$5</f>
        <v>$3 per Lamp</v>
      </c>
      <c r="AG8" s="499"/>
      <c r="AH8" s="448" t="str">
        <f>'Lighting Savings'!$K$19</f>
        <v/>
      </c>
      <c r="AI8" s="448"/>
      <c r="AJ8" s="586" t="str">
        <f>'Lighting Savings'!$K$21</f>
        <v/>
      </c>
      <c r="AK8" s="586"/>
      <c r="AL8" s="581" t="str">
        <f>IF(ISBLANK($T$8),"",IF(AC8&lt;'Incentive List'!$C$5*$T$8,AC8,'Incentive List'!$C$5*$T$8))</f>
        <v/>
      </c>
      <c r="AM8" s="582"/>
    </row>
    <row r="9" spans="2:43" ht="15.95" hidden="1" customHeight="1">
      <c r="B9" s="784"/>
      <c r="C9" s="785"/>
      <c r="D9" s="785"/>
      <c r="E9" s="786"/>
      <c r="F9" s="634"/>
      <c r="G9" s="630"/>
      <c r="H9" s="631"/>
      <c r="I9" s="620"/>
      <c r="J9" s="621"/>
      <c r="K9" s="630" t="s">
        <v>27</v>
      </c>
      <c r="L9" s="631"/>
      <c r="M9" s="175"/>
      <c r="N9" s="538"/>
      <c r="O9" s="500"/>
      <c r="P9" s="500"/>
      <c r="Q9" s="500"/>
      <c r="R9" s="500"/>
      <c r="S9" s="500"/>
      <c r="T9" s="500"/>
      <c r="U9" s="500"/>
      <c r="V9" s="500"/>
      <c r="W9" s="500"/>
      <c r="X9" s="501"/>
      <c r="Y9" s="465"/>
      <c r="Z9" s="475"/>
      <c r="AA9" s="439"/>
      <c r="AB9" s="440"/>
      <c r="AC9" s="434">
        <f>Y9+AA9</f>
        <v>0</v>
      </c>
      <c r="AD9" s="413"/>
      <c r="AE9" s="602"/>
      <c r="AF9" s="556" t="str">
        <f>'Incentive List'!$F$6</f>
        <v>$4 per Lamp</v>
      </c>
      <c r="AG9" s="557"/>
      <c r="AH9" s="462" t="str">
        <f>'Lighting Savings'!$K$28</f>
        <v/>
      </c>
      <c r="AI9" s="462"/>
      <c r="AJ9" s="531" t="str">
        <f>'Lighting Savings'!$K$30</f>
        <v/>
      </c>
      <c r="AK9" s="531"/>
      <c r="AL9" s="583" t="str">
        <f>IF(ISBLANK($T$9), "", IF(AC9&lt; 'Incentive List'!$C$6*$T$9, AC9,  'Incentive List'!$C$6*$T$9))</f>
        <v/>
      </c>
      <c r="AM9" s="584"/>
    </row>
    <row r="10" spans="2:43" ht="15.95" hidden="1" customHeight="1">
      <c r="B10" s="784"/>
      <c r="C10" s="785"/>
      <c r="D10" s="785"/>
      <c r="E10" s="786"/>
      <c r="F10" s="634"/>
      <c r="G10" s="630"/>
      <c r="H10" s="631"/>
      <c r="I10" s="620"/>
      <c r="J10" s="621"/>
      <c r="K10" s="624" t="s">
        <v>28</v>
      </c>
      <c r="L10" s="625"/>
      <c r="M10" s="175"/>
      <c r="N10" s="487"/>
      <c r="O10" s="488"/>
      <c r="P10" s="488"/>
      <c r="Q10" s="488"/>
      <c r="R10" s="488"/>
      <c r="S10" s="488"/>
      <c r="T10" s="488"/>
      <c r="U10" s="488"/>
      <c r="V10" s="488"/>
      <c r="W10" s="488"/>
      <c r="X10" s="502"/>
      <c r="Y10" s="474"/>
      <c r="Z10" s="464"/>
      <c r="AA10" s="388"/>
      <c r="AB10" s="389"/>
      <c r="AC10" s="390">
        <f>Y10+AA10</f>
        <v>0</v>
      </c>
      <c r="AD10" s="391"/>
      <c r="AE10" s="602"/>
      <c r="AF10" s="498" t="str">
        <f>'Incentive List'!$F$7</f>
        <v>$5 per Lamp</v>
      </c>
      <c r="AG10" s="499"/>
      <c r="AH10" s="448" t="str">
        <f>'Lighting Savings'!$K$37</f>
        <v/>
      </c>
      <c r="AI10" s="448"/>
      <c r="AJ10" s="448" t="str">
        <f>'Lighting Savings'!$K$39</f>
        <v/>
      </c>
      <c r="AK10" s="448"/>
      <c r="AL10" s="581" t="str">
        <f>IF(ISBLANK($T$10), "", IF(AC10&lt;'Incentive List'!$C$7*$T$10, AC10, 'Incentive List'!$C$7*$T$10))</f>
        <v/>
      </c>
      <c r="AM10" s="582"/>
    </row>
    <row r="11" spans="2:43" ht="15.95" hidden="1" customHeight="1">
      <c r="B11" s="787"/>
      <c r="C11" s="788"/>
      <c r="D11" s="788"/>
      <c r="E11" s="789"/>
      <c r="F11" s="698"/>
      <c r="G11" s="632"/>
      <c r="H11" s="633"/>
      <c r="I11" s="622"/>
      <c r="J11" s="623"/>
      <c r="K11" s="632" t="s">
        <v>504</v>
      </c>
      <c r="L11" s="633"/>
      <c r="M11" s="175"/>
      <c r="N11" s="541"/>
      <c r="O11" s="542"/>
      <c r="P11" s="542"/>
      <c r="Q11" s="542"/>
      <c r="R11" s="542"/>
      <c r="S11" s="542"/>
      <c r="T11" s="542"/>
      <c r="U11" s="542"/>
      <c r="V11" s="542"/>
      <c r="W11" s="542"/>
      <c r="X11" s="549"/>
      <c r="Y11" s="468"/>
      <c r="Z11" s="469"/>
      <c r="AA11" s="397"/>
      <c r="AB11" s="398"/>
      <c r="AC11" s="399">
        <f>Y11+AA11</f>
        <v>0</v>
      </c>
      <c r="AD11" s="400"/>
      <c r="AE11" s="602"/>
      <c r="AF11" s="554" t="str">
        <f>'Incentive List'!$F$8</f>
        <v>$6 per Lamp</v>
      </c>
      <c r="AG11" s="555"/>
      <c r="AH11" s="449" t="str">
        <f>'Lighting Savings'!$K$46</f>
        <v/>
      </c>
      <c r="AI11" s="449"/>
      <c r="AJ11" s="449" t="str">
        <f>'Lighting Savings'!$K$48</f>
        <v/>
      </c>
      <c r="AK11" s="449"/>
      <c r="AL11" s="516" t="str">
        <f>IF(ISBLANK($T$11), "", IF(AC11&lt; 'Incentive List'!$C$8*$T$11, AC11, 'Incentive List'!$C$8*$T$11))</f>
        <v/>
      </c>
      <c r="AM11" s="517"/>
    </row>
    <row r="12" spans="2:43" ht="15.95" hidden="1" customHeight="1">
      <c r="B12" s="765"/>
      <c r="C12" s="766"/>
      <c r="D12" s="766"/>
      <c r="E12" s="766"/>
      <c r="F12" s="766"/>
      <c r="G12" s="766"/>
      <c r="H12" s="766"/>
      <c r="I12" s="766"/>
      <c r="J12" s="766"/>
      <c r="K12" s="766"/>
      <c r="L12" s="767"/>
      <c r="M12" s="175"/>
      <c r="N12" s="608"/>
      <c r="O12" s="609"/>
      <c r="P12" s="609"/>
      <c r="Q12" s="609"/>
      <c r="R12" s="609"/>
      <c r="S12" s="609"/>
      <c r="T12" s="610"/>
      <c r="U12" s="610"/>
      <c r="V12" s="610"/>
      <c r="W12" s="610"/>
      <c r="X12" s="611"/>
      <c r="Y12" s="571"/>
      <c r="Z12" s="571"/>
      <c r="AA12" s="571"/>
      <c r="AB12" s="571"/>
      <c r="AC12" s="571"/>
      <c r="AD12" s="571"/>
      <c r="AE12" s="603"/>
      <c r="AF12" s="188"/>
      <c r="AG12" s="188"/>
      <c r="AH12" s="189"/>
      <c r="AI12" s="189"/>
      <c r="AJ12" s="189"/>
      <c r="AK12" s="189"/>
      <c r="AL12" s="189"/>
      <c r="AM12" s="189"/>
      <c r="AN12" s="179"/>
    </row>
    <row r="13" spans="2:43" ht="15.95" hidden="1" customHeight="1">
      <c r="B13" s="781" t="s">
        <v>626</v>
      </c>
      <c r="C13" s="782"/>
      <c r="D13" s="782"/>
      <c r="E13" s="783"/>
      <c r="F13" s="679" t="s">
        <v>20</v>
      </c>
      <c r="G13" s="680"/>
      <c r="H13" s="681"/>
      <c r="I13" s="363" t="s">
        <v>34</v>
      </c>
      <c r="J13" s="363"/>
      <c r="K13" s="363"/>
      <c r="L13" s="641"/>
      <c r="M13" s="175"/>
      <c r="N13" s="384" t="s">
        <v>190</v>
      </c>
      <c r="O13" s="385"/>
      <c r="P13" s="384" t="s">
        <v>191</v>
      </c>
      <c r="Q13" s="385"/>
      <c r="R13" s="384" t="s">
        <v>480</v>
      </c>
      <c r="S13" s="491"/>
      <c r="T13" s="190"/>
      <c r="U13" s="191"/>
      <c r="V13" s="191"/>
      <c r="W13" s="191"/>
      <c r="X13" s="192"/>
      <c r="Y13" s="593" t="s">
        <v>749</v>
      </c>
      <c r="Z13" s="594"/>
      <c r="AA13" s="403" t="s">
        <v>750</v>
      </c>
      <c r="AB13" s="404"/>
      <c r="AC13" s="403" t="s">
        <v>545</v>
      </c>
      <c r="AD13" s="404"/>
      <c r="AE13" s="602"/>
      <c r="AF13" s="415" t="s">
        <v>475</v>
      </c>
      <c r="AG13" s="421"/>
      <c r="AH13" s="415" t="s">
        <v>476</v>
      </c>
      <c r="AI13" s="421"/>
      <c r="AJ13" s="415" t="s">
        <v>477</v>
      </c>
      <c r="AK13" s="421"/>
      <c r="AL13" s="415" t="s">
        <v>542</v>
      </c>
      <c r="AM13" s="416"/>
    </row>
    <row r="14" spans="2:43" ht="15.95" hidden="1" customHeight="1">
      <c r="B14" s="784"/>
      <c r="C14" s="785"/>
      <c r="D14" s="785"/>
      <c r="E14" s="786"/>
      <c r="F14" s="682"/>
      <c r="G14" s="683"/>
      <c r="H14" s="684"/>
      <c r="I14" s="643"/>
      <c r="J14" s="643"/>
      <c r="K14" s="643"/>
      <c r="L14" s="644"/>
      <c r="M14" s="175"/>
      <c r="N14" s="492"/>
      <c r="O14" s="497"/>
      <c r="P14" s="492"/>
      <c r="Q14" s="497"/>
      <c r="R14" s="492"/>
      <c r="S14" s="493"/>
      <c r="T14" s="456"/>
      <c r="U14" s="457"/>
      <c r="V14" s="457"/>
      <c r="W14" s="457"/>
      <c r="X14" s="458"/>
      <c r="Y14" s="595"/>
      <c r="Z14" s="596"/>
      <c r="AA14" s="403"/>
      <c r="AB14" s="404"/>
      <c r="AC14" s="410"/>
      <c r="AD14" s="407"/>
      <c r="AE14" s="602"/>
      <c r="AF14" s="422"/>
      <c r="AG14" s="423"/>
      <c r="AH14" s="417"/>
      <c r="AI14" s="441"/>
      <c r="AJ14" s="417"/>
      <c r="AK14" s="441"/>
      <c r="AL14" s="417"/>
      <c r="AM14" s="418"/>
    </row>
    <row r="15" spans="2:43" ht="15.95" hidden="1" customHeight="1">
      <c r="B15" s="784"/>
      <c r="C15" s="785"/>
      <c r="D15" s="785"/>
      <c r="E15" s="786"/>
      <c r="F15" s="693" t="s">
        <v>31</v>
      </c>
      <c r="G15" s="694"/>
      <c r="H15" s="694"/>
      <c r="I15" s="793" t="s">
        <v>30</v>
      </c>
      <c r="J15" s="624"/>
      <c r="K15" s="624"/>
      <c r="L15" s="625"/>
      <c r="M15" s="175"/>
      <c r="N15" s="487"/>
      <c r="O15" s="488"/>
      <c r="P15" s="488"/>
      <c r="Q15" s="488"/>
      <c r="R15" s="435"/>
      <c r="S15" s="467"/>
      <c r="T15" s="456"/>
      <c r="U15" s="457"/>
      <c r="V15" s="457"/>
      <c r="W15" s="457"/>
      <c r="X15" s="458"/>
      <c r="Y15" s="466"/>
      <c r="Z15" s="435"/>
      <c r="AA15" s="435"/>
      <c r="AB15" s="436"/>
      <c r="AC15" s="390">
        <f t="shared" ref="AC15:AC20" si="0">Y15+AA15</f>
        <v>0</v>
      </c>
      <c r="AD15" s="391"/>
      <c r="AE15" s="602"/>
      <c r="AF15" s="498" t="str">
        <f>'Incentive List'!$F$9</f>
        <v>$15 per Unit</v>
      </c>
      <c r="AG15" s="499"/>
      <c r="AH15" s="448" t="str">
        <f>'Lighting Controls Savings'!$K$8</f>
        <v/>
      </c>
      <c r="AI15" s="448"/>
      <c r="AJ15" s="586" t="str">
        <f>'Lighting Controls Savings'!$K$10</f>
        <v/>
      </c>
      <c r="AK15" s="586"/>
      <c r="AL15" s="581" t="str">
        <f>IF(ISBLANK($R$15),"",IF(AC15&lt;'Incentive List'!$C$9*$R$15,AC15, 'Incentive List'!$C$9*$R$15))</f>
        <v/>
      </c>
      <c r="AM15" s="582"/>
    </row>
    <row r="16" spans="2:43" ht="15.95" hidden="1" customHeight="1">
      <c r="B16" s="784"/>
      <c r="C16" s="785"/>
      <c r="D16" s="785"/>
      <c r="E16" s="786"/>
      <c r="F16" s="693"/>
      <c r="G16" s="694"/>
      <c r="H16" s="694"/>
      <c r="I16" s="634" t="s">
        <v>505</v>
      </c>
      <c r="J16" s="630"/>
      <c r="K16" s="630"/>
      <c r="L16" s="631"/>
      <c r="M16" s="175"/>
      <c r="N16" s="489"/>
      <c r="O16" s="490"/>
      <c r="P16" s="490"/>
      <c r="Q16" s="490"/>
      <c r="R16" s="796"/>
      <c r="S16" s="797"/>
      <c r="T16" s="456"/>
      <c r="U16" s="457"/>
      <c r="V16" s="457"/>
      <c r="W16" s="457"/>
      <c r="X16" s="458"/>
      <c r="Y16" s="612"/>
      <c r="Z16" s="613"/>
      <c r="AA16" s="437"/>
      <c r="AB16" s="438"/>
      <c r="AC16" s="434">
        <f t="shared" si="0"/>
        <v>0</v>
      </c>
      <c r="AD16" s="413"/>
      <c r="AE16" s="602"/>
      <c r="AF16" s="556" t="str">
        <f>'Incentive List'!$F$10</f>
        <v>$40 per Unit</v>
      </c>
      <c r="AG16" s="557"/>
      <c r="AH16" s="462" t="str">
        <f>'Lighting Controls Savings'!$K$18</f>
        <v/>
      </c>
      <c r="AI16" s="462"/>
      <c r="AJ16" s="531" t="str">
        <f>'Lighting Controls Savings'!$K$20</f>
        <v/>
      </c>
      <c r="AK16" s="531"/>
      <c r="AL16" s="583" t="str">
        <f>IF(ISBLANK($R$16),"",IF(AC16&lt;'Incentive List'!$C$10*$R$16,AC10,'Incentive List'!$C$10*$R$16))</f>
        <v/>
      </c>
      <c r="AM16" s="584"/>
    </row>
    <row r="17" spans="1:40" ht="15.95" hidden="1" customHeight="1">
      <c r="B17" s="784"/>
      <c r="C17" s="785"/>
      <c r="D17" s="785"/>
      <c r="E17" s="786"/>
      <c r="F17" s="634" t="s">
        <v>32</v>
      </c>
      <c r="G17" s="630"/>
      <c r="H17" s="631"/>
      <c r="I17" s="624" t="s">
        <v>30</v>
      </c>
      <c r="J17" s="624"/>
      <c r="K17" s="624"/>
      <c r="L17" s="625"/>
      <c r="M17" s="175"/>
      <c r="N17" s="487"/>
      <c r="O17" s="488"/>
      <c r="P17" s="488"/>
      <c r="Q17" s="488"/>
      <c r="R17" s="435"/>
      <c r="S17" s="467"/>
      <c r="T17" s="456"/>
      <c r="U17" s="457"/>
      <c r="V17" s="457"/>
      <c r="W17" s="457"/>
      <c r="X17" s="458"/>
      <c r="Y17" s="466"/>
      <c r="Z17" s="467"/>
      <c r="AA17" s="435"/>
      <c r="AB17" s="436"/>
      <c r="AC17" s="390">
        <f t="shared" si="0"/>
        <v>0</v>
      </c>
      <c r="AD17" s="391"/>
      <c r="AE17" s="602"/>
      <c r="AF17" s="498" t="str">
        <f>'Incentive List'!$F$11</f>
        <v>$20 per Unit</v>
      </c>
      <c r="AG17" s="499"/>
      <c r="AH17" s="448" t="str">
        <f>'Lighting Controls Savings'!$K$28</f>
        <v/>
      </c>
      <c r="AI17" s="448"/>
      <c r="AJ17" s="586" t="str">
        <f>'Lighting Controls Savings'!$K$30</f>
        <v/>
      </c>
      <c r="AK17" s="586"/>
      <c r="AL17" s="581" t="str">
        <f>IF(ISBLANK($R$17),"",IF(AC17&lt;'Incentive List'!$C$11*$R$17,AC17,'Incentive List'!$C$11*$R$17))</f>
        <v/>
      </c>
      <c r="AM17" s="582"/>
    </row>
    <row r="18" spans="1:40" ht="15.95" hidden="1" customHeight="1">
      <c r="B18" s="784"/>
      <c r="C18" s="785"/>
      <c r="D18" s="785"/>
      <c r="E18" s="786"/>
      <c r="F18" s="634"/>
      <c r="G18" s="630"/>
      <c r="H18" s="631"/>
      <c r="I18" s="630" t="s">
        <v>505</v>
      </c>
      <c r="J18" s="630"/>
      <c r="K18" s="630"/>
      <c r="L18" s="631"/>
      <c r="M18" s="175"/>
      <c r="N18" s="489"/>
      <c r="O18" s="490"/>
      <c r="P18" s="490"/>
      <c r="Q18" s="490"/>
      <c r="R18" s="796"/>
      <c r="S18" s="797"/>
      <c r="T18" s="456"/>
      <c r="U18" s="457"/>
      <c r="V18" s="457"/>
      <c r="W18" s="457"/>
      <c r="X18" s="458"/>
      <c r="Y18" s="612"/>
      <c r="Z18" s="613"/>
      <c r="AA18" s="437"/>
      <c r="AB18" s="438"/>
      <c r="AC18" s="434">
        <f t="shared" si="0"/>
        <v>0</v>
      </c>
      <c r="AD18" s="413"/>
      <c r="AE18" s="602"/>
      <c r="AF18" s="556" t="str">
        <f>'Incentive List'!$F$12</f>
        <v>$60 per Unit</v>
      </c>
      <c r="AG18" s="557"/>
      <c r="AH18" s="462" t="str">
        <f>'Lighting Controls Savings'!$K$38</f>
        <v/>
      </c>
      <c r="AI18" s="462"/>
      <c r="AJ18" s="531" t="str">
        <f>'Lighting Controls Savings'!$K$40</f>
        <v/>
      </c>
      <c r="AK18" s="531"/>
      <c r="AL18" s="583" t="str">
        <f>IF(ISBLANK($R$18), "", IF(AC18&lt;'Incentive List'!$C$12*$R$18,AC18,'Incentive List'!$C$12*$R$18))</f>
        <v/>
      </c>
      <c r="AM18" s="584"/>
    </row>
    <row r="19" spans="1:40" ht="15.95" hidden="1" customHeight="1">
      <c r="B19" s="784"/>
      <c r="C19" s="785"/>
      <c r="D19" s="785"/>
      <c r="E19" s="786"/>
      <c r="F19" s="620" t="s">
        <v>33</v>
      </c>
      <c r="G19" s="685"/>
      <c r="H19" s="686"/>
      <c r="I19" s="624" t="s">
        <v>30</v>
      </c>
      <c r="J19" s="624"/>
      <c r="K19" s="624"/>
      <c r="L19" s="625"/>
      <c r="M19" s="175"/>
      <c r="N19" s="487"/>
      <c r="O19" s="488"/>
      <c r="P19" s="488"/>
      <c r="Q19" s="488"/>
      <c r="R19" s="435"/>
      <c r="S19" s="467"/>
      <c r="T19" s="456"/>
      <c r="U19" s="457"/>
      <c r="V19" s="457"/>
      <c r="W19" s="457"/>
      <c r="X19" s="458"/>
      <c r="Y19" s="466"/>
      <c r="Z19" s="467"/>
      <c r="AA19" s="435"/>
      <c r="AB19" s="436"/>
      <c r="AC19" s="390">
        <f t="shared" si="0"/>
        <v>0</v>
      </c>
      <c r="AD19" s="391"/>
      <c r="AE19" s="602"/>
      <c r="AF19" s="498" t="str">
        <f>'Incentive List'!$F$13</f>
        <v>$25 per Unit</v>
      </c>
      <c r="AG19" s="499"/>
      <c r="AH19" s="448" t="str">
        <f>'Lighting Controls Savings'!$K$48</f>
        <v/>
      </c>
      <c r="AI19" s="448"/>
      <c r="AJ19" s="586" t="str">
        <f>'Lighting Controls Savings'!$K$50</f>
        <v/>
      </c>
      <c r="AK19" s="586"/>
      <c r="AL19" s="581" t="str">
        <f>IF(ISBLANK($R$19),"",IF(AC19&lt;'Incentive List'!$C$13*$R$19,AC19,'Incentive List'!$C$13*$R$19))</f>
        <v/>
      </c>
      <c r="AM19" s="582"/>
    </row>
    <row r="20" spans="1:40" ht="15.95" hidden="1" customHeight="1">
      <c r="B20" s="787"/>
      <c r="C20" s="788"/>
      <c r="D20" s="788"/>
      <c r="E20" s="789"/>
      <c r="F20" s="622"/>
      <c r="G20" s="687"/>
      <c r="H20" s="688"/>
      <c r="I20" s="632" t="s">
        <v>505</v>
      </c>
      <c r="J20" s="632"/>
      <c r="K20" s="632"/>
      <c r="L20" s="633"/>
      <c r="M20" s="175"/>
      <c r="N20" s="695"/>
      <c r="O20" s="696"/>
      <c r="P20" s="696"/>
      <c r="Q20" s="696"/>
      <c r="R20" s="539"/>
      <c r="S20" s="540"/>
      <c r="T20" s="459"/>
      <c r="U20" s="460"/>
      <c r="V20" s="460"/>
      <c r="W20" s="460"/>
      <c r="X20" s="461"/>
      <c r="Y20" s="472"/>
      <c r="Z20" s="473"/>
      <c r="AA20" s="520"/>
      <c r="AB20" s="521"/>
      <c r="AC20" s="399">
        <f t="shared" si="0"/>
        <v>0</v>
      </c>
      <c r="AD20" s="400"/>
      <c r="AE20" s="602"/>
      <c r="AF20" s="554" t="str">
        <f>'Incentive List'!$F$14</f>
        <v>$75 per Unit</v>
      </c>
      <c r="AG20" s="555"/>
      <c r="AH20" s="449" t="str">
        <f>'Lighting Controls Savings'!$K$58</f>
        <v/>
      </c>
      <c r="AI20" s="449"/>
      <c r="AJ20" s="585" t="str">
        <f>'Lighting Controls Savings'!$K$60</f>
        <v/>
      </c>
      <c r="AK20" s="585"/>
      <c r="AL20" s="516" t="str">
        <f>IF(ISBLANK($R$20),"",IF(AC20&lt;'Incentive List'!$C$14*$R$20,AC20,'Incentive List'!$C$14*$R$20))</f>
        <v/>
      </c>
      <c r="AM20" s="517"/>
    </row>
    <row r="21" spans="1:40" ht="15.95" hidden="1" customHeight="1">
      <c r="A21" s="176"/>
      <c r="B21" s="768"/>
      <c r="C21" s="768"/>
      <c r="D21" s="768"/>
      <c r="E21" s="768"/>
      <c r="F21" s="768"/>
      <c r="G21" s="768"/>
      <c r="H21" s="768"/>
      <c r="I21" s="768"/>
      <c r="J21" s="768"/>
      <c r="K21" s="768"/>
      <c r="L21" s="769"/>
      <c r="M21" s="175"/>
      <c r="N21" s="608"/>
      <c r="O21" s="609"/>
      <c r="P21" s="609"/>
      <c r="Q21" s="609"/>
      <c r="R21" s="609"/>
      <c r="S21" s="609"/>
      <c r="T21" s="610"/>
      <c r="U21" s="610"/>
      <c r="V21" s="610"/>
      <c r="W21" s="610"/>
      <c r="X21" s="611"/>
      <c r="Y21" s="607"/>
      <c r="Z21" s="607"/>
      <c r="AA21" s="607"/>
      <c r="AB21" s="607"/>
      <c r="AC21" s="607"/>
      <c r="AD21" s="607"/>
      <c r="AE21" s="603"/>
      <c r="AF21" s="522"/>
      <c r="AG21" s="522"/>
      <c r="AH21" s="522"/>
      <c r="AI21" s="522"/>
      <c r="AJ21" s="522"/>
      <c r="AK21" s="522"/>
      <c r="AL21" s="522"/>
      <c r="AM21" s="522"/>
      <c r="AN21" s="179"/>
    </row>
    <row r="22" spans="1:40" ht="15.95" hidden="1" customHeight="1">
      <c r="B22" s="781" t="s">
        <v>12</v>
      </c>
      <c r="C22" s="782"/>
      <c r="D22" s="782"/>
      <c r="E22" s="790"/>
      <c r="F22" s="362" t="s">
        <v>20</v>
      </c>
      <c r="G22" s="363"/>
      <c r="H22" s="641"/>
      <c r="I22" s="691" t="s">
        <v>34</v>
      </c>
      <c r="J22" s="691"/>
      <c r="K22" s="691"/>
      <c r="L22" s="692"/>
      <c r="M22" s="175"/>
      <c r="N22" s="384" t="s">
        <v>479</v>
      </c>
      <c r="O22" s="385"/>
      <c r="P22" s="384" t="s">
        <v>214</v>
      </c>
      <c r="Q22" s="385"/>
      <c r="R22" s="384" t="s">
        <v>151</v>
      </c>
      <c r="S22" s="491"/>
      <c r="T22" s="190"/>
      <c r="U22" s="191"/>
      <c r="V22" s="191"/>
      <c r="W22" s="191"/>
      <c r="X22" s="192"/>
      <c r="Y22" s="593" t="s">
        <v>749</v>
      </c>
      <c r="Z22" s="594"/>
      <c r="AA22" s="403" t="s">
        <v>750</v>
      </c>
      <c r="AB22" s="404"/>
      <c r="AC22" s="524" t="s">
        <v>545</v>
      </c>
      <c r="AD22" s="385"/>
      <c r="AE22" s="603"/>
      <c r="AF22" s="415" t="s">
        <v>475</v>
      </c>
      <c r="AG22" s="421"/>
      <c r="AH22" s="415" t="s">
        <v>476</v>
      </c>
      <c r="AI22" s="421"/>
      <c r="AJ22" s="415" t="s">
        <v>477</v>
      </c>
      <c r="AK22" s="421"/>
      <c r="AL22" s="415" t="s">
        <v>542</v>
      </c>
      <c r="AM22" s="416"/>
    </row>
    <row r="23" spans="1:40" ht="15.95" hidden="1" customHeight="1">
      <c r="B23" s="784"/>
      <c r="C23" s="785"/>
      <c r="D23" s="785"/>
      <c r="E23" s="791"/>
      <c r="F23" s="642"/>
      <c r="G23" s="643"/>
      <c r="H23" s="644"/>
      <c r="I23" s="689" t="s">
        <v>37</v>
      </c>
      <c r="J23" s="689"/>
      <c r="K23" s="689" t="s">
        <v>641</v>
      </c>
      <c r="L23" s="690"/>
      <c r="M23" s="175"/>
      <c r="N23" s="492"/>
      <c r="O23" s="497"/>
      <c r="P23" s="492"/>
      <c r="Q23" s="497"/>
      <c r="R23" s="492"/>
      <c r="S23" s="493"/>
      <c r="T23" s="450"/>
      <c r="U23" s="451"/>
      <c r="V23" s="451"/>
      <c r="W23" s="451"/>
      <c r="X23" s="452"/>
      <c r="Y23" s="595"/>
      <c r="Z23" s="596"/>
      <c r="AA23" s="403"/>
      <c r="AB23" s="404"/>
      <c r="AC23" s="406"/>
      <c r="AD23" s="525"/>
      <c r="AE23" s="603"/>
      <c r="AF23" s="422"/>
      <c r="AG23" s="423"/>
      <c r="AH23" s="417"/>
      <c r="AI23" s="441"/>
      <c r="AJ23" s="417"/>
      <c r="AK23" s="441"/>
      <c r="AL23" s="417"/>
      <c r="AM23" s="418"/>
    </row>
    <row r="24" spans="1:40" ht="15.95" hidden="1" customHeight="1">
      <c r="B24" s="784"/>
      <c r="C24" s="785"/>
      <c r="D24" s="785"/>
      <c r="E24" s="791"/>
      <c r="F24" s="652" t="s">
        <v>541</v>
      </c>
      <c r="G24" s="653"/>
      <c r="H24" s="654"/>
      <c r="I24" s="624" t="s">
        <v>41</v>
      </c>
      <c r="J24" s="624"/>
      <c r="K24" s="648" t="s">
        <v>39</v>
      </c>
      <c r="L24" s="625"/>
      <c r="M24" s="175"/>
      <c r="N24" s="487"/>
      <c r="O24" s="488"/>
      <c r="P24" s="488"/>
      <c r="Q24" s="488"/>
      <c r="R24" s="488"/>
      <c r="S24" s="494"/>
      <c r="T24" s="450"/>
      <c r="U24" s="451"/>
      <c r="V24" s="451"/>
      <c r="W24" s="451"/>
      <c r="X24" s="452"/>
      <c r="Y24" s="474"/>
      <c r="Z24" s="388"/>
      <c r="AA24" s="388"/>
      <c r="AB24" s="388"/>
      <c r="AC24" s="390">
        <f>Y24+AA24</f>
        <v>0</v>
      </c>
      <c r="AD24" s="523"/>
      <c r="AE24" s="603"/>
      <c r="AF24" s="498" t="str">
        <f>'Incentive List'!$F$15</f>
        <v>$66 per Ton</v>
      </c>
      <c r="AG24" s="499"/>
      <c r="AH24" s="448" t="str">
        <f>'HVAC Savings'!$K$8</f>
        <v/>
      </c>
      <c r="AI24" s="448"/>
      <c r="AJ24" s="586" t="str">
        <f>'HVAC Savings'!$K$10</f>
        <v/>
      </c>
      <c r="AK24" s="586"/>
      <c r="AL24" s="581" t="str">
        <f>IF(OR(ISBLANK($N$24), ISBLANK($R$24)), "", IF(AC24&lt; 'Incentive List'!$C$15*$N$24*$R$24, AC24, 'Incentive List'!$C$15*$N$24*$R$24))</f>
        <v/>
      </c>
      <c r="AM24" s="582"/>
    </row>
    <row r="25" spans="1:40" ht="15.95" hidden="1" customHeight="1">
      <c r="B25" s="784"/>
      <c r="C25" s="785"/>
      <c r="D25" s="785"/>
      <c r="E25" s="791"/>
      <c r="F25" s="655"/>
      <c r="G25" s="656"/>
      <c r="H25" s="657"/>
      <c r="I25" s="183" t="s">
        <v>35</v>
      </c>
      <c r="J25" s="183"/>
      <c r="K25" s="630" t="s">
        <v>40</v>
      </c>
      <c r="L25" s="631"/>
      <c r="M25" s="175"/>
      <c r="N25" s="538"/>
      <c r="O25" s="500"/>
      <c r="P25" s="500"/>
      <c r="Q25" s="500"/>
      <c r="R25" s="500"/>
      <c r="S25" s="546"/>
      <c r="T25" s="450"/>
      <c r="U25" s="451"/>
      <c r="V25" s="451"/>
      <c r="W25" s="451"/>
      <c r="X25" s="452"/>
      <c r="Y25" s="465"/>
      <c r="Z25" s="475"/>
      <c r="AA25" s="439"/>
      <c r="AB25" s="439"/>
      <c r="AC25" s="434">
        <f>Y25+AA25</f>
        <v>0</v>
      </c>
      <c r="AD25" s="527"/>
      <c r="AE25" s="603"/>
      <c r="AF25" s="556" t="str">
        <f>'Incentive List'!$F$16</f>
        <v>$66 per Ton</v>
      </c>
      <c r="AG25" s="557"/>
      <c r="AH25" s="462" t="str">
        <f>'HVAC Savings'!$K$17</f>
        <v/>
      </c>
      <c r="AI25" s="462"/>
      <c r="AJ25" s="531" t="str">
        <f>'HVAC Savings'!$K$19</f>
        <v/>
      </c>
      <c r="AK25" s="531"/>
      <c r="AL25" s="583" t="str">
        <f>IF(OR(ISBLANK($N$25), ISBLANK($R$25)), "", IF(AC25&lt;'Incentive List'!$C$16*$N$25*$R$25, AC25, 'Incentive List'!$C$16*$N$25*$R$25))</f>
        <v/>
      </c>
      <c r="AM25" s="584"/>
    </row>
    <row r="26" spans="1:40" ht="15.95" hidden="1" customHeight="1">
      <c r="B26" s="784"/>
      <c r="C26" s="785"/>
      <c r="D26" s="785"/>
      <c r="E26" s="791"/>
      <c r="F26" s="655"/>
      <c r="G26" s="656"/>
      <c r="H26" s="657"/>
      <c r="I26" s="184" t="s">
        <v>36</v>
      </c>
      <c r="J26" s="184"/>
      <c r="K26" s="648" t="s">
        <v>40</v>
      </c>
      <c r="L26" s="625"/>
      <c r="M26" s="175"/>
      <c r="N26" s="487"/>
      <c r="O26" s="488"/>
      <c r="P26" s="488"/>
      <c r="Q26" s="488"/>
      <c r="R26" s="488"/>
      <c r="S26" s="494"/>
      <c r="T26" s="450"/>
      <c r="U26" s="451"/>
      <c r="V26" s="451"/>
      <c r="W26" s="451"/>
      <c r="X26" s="452"/>
      <c r="Y26" s="474"/>
      <c r="Z26" s="464"/>
      <c r="AA26" s="388"/>
      <c r="AB26" s="388"/>
      <c r="AC26" s="390">
        <f>Y26+AA26</f>
        <v>0</v>
      </c>
      <c r="AD26" s="523"/>
      <c r="AE26" s="603"/>
      <c r="AF26" s="498" t="str">
        <f>'Incentive List'!$F$17</f>
        <v>$66 per Ton</v>
      </c>
      <c r="AG26" s="499"/>
      <c r="AH26" s="448" t="str">
        <f>'HVAC Savings'!$K$26</f>
        <v/>
      </c>
      <c r="AI26" s="448"/>
      <c r="AJ26" s="586" t="str">
        <f>'HVAC Savings'!$K$28</f>
        <v/>
      </c>
      <c r="AK26" s="586"/>
      <c r="AL26" s="581" t="str">
        <f>IF(OR(ISBLANK($N$26), ISBLANK($R$26)), "", IF($AC$26&lt;'Incentive List'!$C$17*$N$26*$R$26, $AC$26, 'Incentive List'!$C$17*$N$26*$R$26))</f>
        <v/>
      </c>
      <c r="AM26" s="582"/>
    </row>
    <row r="27" spans="1:40" ht="15.95" hidden="1" customHeight="1">
      <c r="B27" s="784"/>
      <c r="C27" s="785"/>
      <c r="D27" s="785"/>
      <c r="E27" s="791"/>
      <c r="F27" s="655"/>
      <c r="G27" s="656"/>
      <c r="H27" s="657"/>
      <c r="I27" s="630" t="s">
        <v>43</v>
      </c>
      <c r="J27" s="630"/>
      <c r="K27" s="630" t="s">
        <v>42</v>
      </c>
      <c r="L27" s="631"/>
      <c r="M27" s="175"/>
      <c r="N27" s="538"/>
      <c r="O27" s="500"/>
      <c r="P27" s="500"/>
      <c r="Q27" s="500"/>
      <c r="R27" s="500"/>
      <c r="S27" s="546"/>
      <c r="T27" s="450"/>
      <c r="U27" s="451"/>
      <c r="V27" s="451"/>
      <c r="W27" s="451"/>
      <c r="X27" s="452"/>
      <c r="Y27" s="465"/>
      <c r="Z27" s="439"/>
      <c r="AA27" s="526"/>
      <c r="AB27" s="439"/>
      <c r="AC27" s="434">
        <f>Y27+AA27</f>
        <v>0</v>
      </c>
      <c r="AD27" s="527"/>
      <c r="AE27" s="603"/>
      <c r="AF27" s="556" t="str">
        <f>'Incentive List'!$F$18</f>
        <v>$66 per Ton</v>
      </c>
      <c r="AG27" s="557"/>
      <c r="AH27" s="462" t="str">
        <f>'HVAC Savings'!$K$35</f>
        <v/>
      </c>
      <c r="AI27" s="462"/>
      <c r="AJ27" s="531" t="str">
        <f>'HVAC Savings'!$K$37</f>
        <v/>
      </c>
      <c r="AK27" s="531"/>
      <c r="AL27" s="583" t="str">
        <f>IF(OR(ISBLANK($N$27), ISBLANK($R$27)), "", IF(AC27&lt;'Incentive List'!$C$18*$N$27*$R$27, AC27, 'Incentive List'!$C$18*$N$27*$R$27))</f>
        <v/>
      </c>
      <c r="AM27" s="584"/>
    </row>
    <row r="28" spans="1:40" ht="15.95" hidden="1" customHeight="1">
      <c r="B28" s="784"/>
      <c r="C28" s="785"/>
      <c r="D28" s="785"/>
      <c r="E28" s="791"/>
      <c r="F28" s="658"/>
      <c r="G28" s="659"/>
      <c r="H28" s="660"/>
      <c r="I28" s="624" t="s">
        <v>45</v>
      </c>
      <c r="J28" s="624"/>
      <c r="K28" s="720" t="s">
        <v>44</v>
      </c>
      <c r="L28" s="721"/>
      <c r="M28" s="175"/>
      <c r="N28" s="543"/>
      <c r="O28" s="544"/>
      <c r="P28" s="544"/>
      <c r="Q28" s="544"/>
      <c r="R28" s="544"/>
      <c r="S28" s="547"/>
      <c r="T28" s="453"/>
      <c r="U28" s="454"/>
      <c r="V28" s="454"/>
      <c r="W28" s="454"/>
      <c r="X28" s="455"/>
      <c r="Y28" s="485"/>
      <c r="Z28" s="486"/>
      <c r="AA28" s="424"/>
      <c r="AB28" s="424"/>
      <c r="AC28" s="426">
        <f>Y28+AA28</f>
        <v>0</v>
      </c>
      <c r="AD28" s="427"/>
      <c r="AE28" s="603"/>
      <c r="AF28" s="574" t="str">
        <f>'Incentive List'!$F$19</f>
        <v>$66 per Ton</v>
      </c>
      <c r="AG28" s="575"/>
      <c r="AH28" s="587" t="str">
        <f>'HVAC Savings'!$K$44</f>
        <v/>
      </c>
      <c r="AI28" s="558"/>
      <c r="AJ28" s="532" t="str">
        <f>'HVAC Savings'!$K$46</f>
        <v/>
      </c>
      <c r="AK28" s="532"/>
      <c r="AL28" s="550" t="str">
        <f>IF(OR(ISBLANK($N$28), ISBLANK($R$28)), "", IF(AC28&lt;'Incentive List'!$C$19*$N$28*$R$28, AC28, 'Incentive List'!$C$19*$N$28*$R$28))</f>
        <v/>
      </c>
      <c r="AM28" s="551"/>
    </row>
    <row r="29" spans="1:40" ht="15.95" hidden="1" customHeight="1">
      <c r="B29" s="784"/>
      <c r="C29" s="785"/>
      <c r="D29" s="785"/>
      <c r="E29" s="791"/>
      <c r="F29" s="362" t="s">
        <v>20</v>
      </c>
      <c r="G29" s="363"/>
      <c r="H29" s="363"/>
      <c r="I29" s="718" t="s">
        <v>642</v>
      </c>
      <c r="J29" s="719"/>
      <c r="K29" s="719" t="s">
        <v>643</v>
      </c>
      <c r="L29" s="724"/>
      <c r="M29" s="175"/>
      <c r="N29" s="723" t="s">
        <v>751</v>
      </c>
      <c r="O29" s="723"/>
      <c r="P29" s="723" t="s">
        <v>214</v>
      </c>
      <c r="Q29" s="723"/>
      <c r="R29" s="723" t="s">
        <v>239</v>
      </c>
      <c r="S29" s="723"/>
      <c r="T29" s="762" t="s">
        <v>151</v>
      </c>
      <c r="U29" s="386"/>
      <c r="V29" s="476"/>
      <c r="W29" s="477"/>
      <c r="X29" s="478"/>
      <c r="Y29" s="428"/>
      <c r="Z29" s="429"/>
      <c r="AA29" s="429"/>
      <c r="AB29" s="429"/>
      <c r="AC29" s="429"/>
      <c r="AD29" s="430"/>
      <c r="AE29" s="603"/>
      <c r="AF29" s="528"/>
      <c r="AG29" s="529"/>
      <c r="AH29" s="529"/>
      <c r="AI29" s="529"/>
      <c r="AJ29" s="529"/>
      <c r="AK29" s="529"/>
      <c r="AL29" s="529"/>
      <c r="AM29" s="530"/>
    </row>
    <row r="30" spans="1:40" ht="15.95" hidden="1" customHeight="1">
      <c r="B30" s="784"/>
      <c r="C30" s="785"/>
      <c r="D30" s="785"/>
      <c r="E30" s="791"/>
      <c r="F30" s="652" t="s">
        <v>622</v>
      </c>
      <c r="G30" s="653"/>
      <c r="H30" s="654"/>
      <c r="I30" s="624" t="s">
        <v>41</v>
      </c>
      <c r="J30" s="624"/>
      <c r="K30" s="648" t="s">
        <v>485</v>
      </c>
      <c r="L30" s="625"/>
      <c r="M30" s="175"/>
      <c r="N30" s="487"/>
      <c r="O30" s="488"/>
      <c r="P30" s="488"/>
      <c r="Q30" s="488"/>
      <c r="R30" s="488"/>
      <c r="S30" s="494"/>
      <c r="T30" s="488"/>
      <c r="U30" s="502"/>
      <c r="V30" s="479"/>
      <c r="W30" s="480"/>
      <c r="X30" s="481"/>
      <c r="Y30" s="569"/>
      <c r="Z30" s="570"/>
      <c r="AA30" s="559"/>
      <c r="AB30" s="559"/>
      <c r="AC30" s="395">
        <f>Y30+AA30</f>
        <v>0</v>
      </c>
      <c r="AD30" s="396"/>
      <c r="AE30" s="603"/>
      <c r="AF30" s="605" t="str">
        <f>'Incentive List'!$F$20</f>
        <v>$71 per Ton</v>
      </c>
      <c r="AG30" s="606"/>
      <c r="AH30" s="588" t="str">
        <f>'HVAC Savings'!$K$58</f>
        <v/>
      </c>
      <c r="AI30" s="588"/>
      <c r="AJ30" s="518" t="str">
        <f>'HVAC Savings'!$K$60</f>
        <v/>
      </c>
      <c r="AK30" s="518"/>
      <c r="AL30" s="509" t="str">
        <f>IF(OR(ISBLANK($N$30), ISBLANK($T$30)), "", IF(AC30&lt; 'Incentive List'!$C$20*$N$30*$T$30, AC30,  'Incentive List'!$C$20*$N$30*$T$30))</f>
        <v/>
      </c>
      <c r="AM30" s="510"/>
    </row>
    <row r="31" spans="1:40" ht="15.95" hidden="1" customHeight="1">
      <c r="B31" s="784"/>
      <c r="C31" s="785"/>
      <c r="D31" s="785"/>
      <c r="E31" s="791"/>
      <c r="F31" s="655"/>
      <c r="G31" s="656"/>
      <c r="H31" s="657"/>
      <c r="I31" s="703" t="s">
        <v>35</v>
      </c>
      <c r="J31" s="703"/>
      <c r="K31" s="663" t="s">
        <v>486</v>
      </c>
      <c r="L31" s="664"/>
      <c r="M31" s="175"/>
      <c r="N31" s="538"/>
      <c r="O31" s="500"/>
      <c r="P31" s="500"/>
      <c r="Q31" s="500"/>
      <c r="R31" s="500"/>
      <c r="S31" s="546"/>
      <c r="T31" s="500"/>
      <c r="U31" s="501"/>
      <c r="V31" s="479"/>
      <c r="W31" s="480"/>
      <c r="X31" s="481"/>
      <c r="Y31" s="465"/>
      <c r="Z31" s="475"/>
      <c r="AA31" s="439"/>
      <c r="AB31" s="439"/>
      <c r="AC31" s="434">
        <f>Y31+AA31</f>
        <v>0</v>
      </c>
      <c r="AD31" s="527"/>
      <c r="AE31" s="603"/>
      <c r="AF31" s="556" t="str">
        <f>'Incentive List'!$F$21</f>
        <v>$71 per Ton</v>
      </c>
      <c r="AG31" s="557"/>
      <c r="AH31" s="589" t="str">
        <f>'HVAC Savings'!$K$67</f>
        <v/>
      </c>
      <c r="AI31" s="589"/>
      <c r="AJ31" s="519" t="str">
        <f>'HVAC Savings'!$K$69</f>
        <v/>
      </c>
      <c r="AK31" s="519"/>
      <c r="AL31" s="511" t="str">
        <f>IF(OR(ISBLANK($N$31), ISBLANK($T$31)), "", IF(AC31&lt; 'Incentive List'!$C$21*$N$31*$T$31, AC31,  'Incentive List'!$C$21*$N$31*$T$31))</f>
        <v/>
      </c>
      <c r="AM31" s="512"/>
    </row>
    <row r="32" spans="1:40" ht="15.95" hidden="1" customHeight="1">
      <c r="B32" s="784"/>
      <c r="C32" s="785"/>
      <c r="D32" s="785"/>
      <c r="E32" s="791"/>
      <c r="F32" s="655"/>
      <c r="G32" s="656"/>
      <c r="H32" s="657"/>
      <c r="I32" s="624" t="s">
        <v>36</v>
      </c>
      <c r="J32" s="624"/>
      <c r="K32" s="648" t="s">
        <v>487</v>
      </c>
      <c r="L32" s="625"/>
      <c r="M32" s="175"/>
      <c r="N32" s="487"/>
      <c r="O32" s="488"/>
      <c r="P32" s="488"/>
      <c r="Q32" s="488"/>
      <c r="R32" s="488"/>
      <c r="S32" s="494"/>
      <c r="T32" s="488"/>
      <c r="U32" s="502"/>
      <c r="V32" s="479"/>
      <c r="W32" s="480"/>
      <c r="X32" s="481"/>
      <c r="Y32" s="474"/>
      <c r="Z32" s="464"/>
      <c r="AA32" s="388"/>
      <c r="AB32" s="388"/>
      <c r="AC32" s="390">
        <f>Y32+AA32</f>
        <v>0</v>
      </c>
      <c r="AD32" s="523"/>
      <c r="AE32" s="603"/>
      <c r="AF32" s="498" t="str">
        <f>'Incentive List'!$F$22</f>
        <v>$71 per Ton</v>
      </c>
      <c r="AG32" s="499"/>
      <c r="AH32" s="590" t="str">
        <f>'HVAC Savings'!$K$76</f>
        <v/>
      </c>
      <c r="AI32" s="590"/>
      <c r="AJ32" s="552" t="str">
        <f>'HVAC Savings'!$K$78</f>
        <v/>
      </c>
      <c r="AK32" s="552"/>
      <c r="AL32" s="513" t="str">
        <f>IF(OR(ISBLANK($N$32), ISBLANK($T$32)), "",  IF(AC32&lt;'Incentive List'!$C$22*$N$32*$T$32, AC32, 'Incentive List'!$C$22*$N$32*$T$32))</f>
        <v/>
      </c>
      <c r="AM32" s="514"/>
    </row>
    <row r="33" spans="2:40" ht="15.95" hidden="1" customHeight="1">
      <c r="B33" s="787"/>
      <c r="C33" s="788"/>
      <c r="D33" s="788"/>
      <c r="E33" s="792"/>
      <c r="F33" s="658"/>
      <c r="G33" s="659"/>
      <c r="H33" s="660"/>
      <c r="I33" s="661" t="s">
        <v>407</v>
      </c>
      <c r="J33" s="662"/>
      <c r="K33" s="701" t="s">
        <v>488</v>
      </c>
      <c r="L33" s="702"/>
      <c r="M33" s="175"/>
      <c r="N33" s="699"/>
      <c r="O33" s="700"/>
      <c r="P33" s="700"/>
      <c r="Q33" s="700"/>
      <c r="R33" s="700"/>
      <c r="S33" s="725"/>
      <c r="T33" s="542"/>
      <c r="U33" s="549"/>
      <c r="V33" s="482"/>
      <c r="W33" s="483"/>
      <c r="X33" s="484"/>
      <c r="Y33" s="563"/>
      <c r="Z33" s="564"/>
      <c r="AA33" s="560"/>
      <c r="AB33" s="560"/>
      <c r="AC33" s="561">
        <f>Y33+AA33</f>
        <v>0</v>
      </c>
      <c r="AD33" s="562"/>
      <c r="AE33" s="603"/>
      <c r="AF33" s="554" t="str">
        <f>'Incentive List'!$F$23</f>
        <v>$71 per Ton</v>
      </c>
      <c r="AG33" s="555"/>
      <c r="AH33" s="591" t="str">
        <f>'HVAC Savings'!$K$85</f>
        <v/>
      </c>
      <c r="AI33" s="591"/>
      <c r="AJ33" s="553" t="str">
        <f>'HVAC Savings'!$K$87</f>
        <v/>
      </c>
      <c r="AK33" s="553"/>
      <c r="AL33" s="515" t="str">
        <f>IF(OR(ISBLANK($N$33), ISBLANK($T$33)), "", IF(AC33&lt; 'Incentive List'!$C$23*$N$33*$T$33, AC33, 'Incentive List'!$C$23*$N$33*$T$33))</f>
        <v/>
      </c>
      <c r="AM33" s="420"/>
    </row>
    <row r="34" spans="2:40" ht="15.95" hidden="1" customHeight="1">
      <c r="B34" s="770"/>
      <c r="C34" s="771"/>
      <c r="D34" s="771"/>
      <c r="E34" s="771"/>
      <c r="F34" s="771"/>
      <c r="G34" s="771"/>
      <c r="H34" s="771"/>
      <c r="I34" s="771"/>
      <c r="J34" s="771"/>
      <c r="K34" s="771"/>
      <c r="L34" s="772"/>
      <c r="M34" s="177"/>
      <c r="N34" s="794"/>
      <c r="O34" s="795"/>
      <c r="P34" s="795"/>
      <c r="Q34" s="795"/>
      <c r="R34" s="795"/>
      <c r="S34" s="795"/>
      <c r="T34" s="795"/>
      <c r="U34" s="795"/>
      <c r="V34" s="795"/>
      <c r="W34" s="795"/>
      <c r="X34" s="428"/>
      <c r="Y34" s="571"/>
      <c r="Z34" s="571"/>
      <c r="AA34" s="571"/>
      <c r="AB34" s="571"/>
      <c r="AC34" s="571"/>
      <c r="AD34" s="571"/>
      <c r="AE34" s="603"/>
      <c r="AF34" s="194"/>
      <c r="AG34" s="188"/>
      <c r="AH34" s="195"/>
      <c r="AI34" s="195"/>
      <c r="AJ34" s="195"/>
      <c r="AK34" s="195"/>
      <c r="AL34" s="189"/>
      <c r="AM34" s="189"/>
    </row>
    <row r="35" spans="2:40" ht="15.95" hidden="1" customHeight="1">
      <c r="B35" s="781" t="s">
        <v>627</v>
      </c>
      <c r="C35" s="782"/>
      <c r="D35" s="782"/>
      <c r="E35" s="783"/>
      <c r="F35" s="362" t="s">
        <v>20</v>
      </c>
      <c r="G35" s="363"/>
      <c r="H35" s="641"/>
      <c r="I35" s="362" t="s">
        <v>34</v>
      </c>
      <c r="J35" s="363"/>
      <c r="K35" s="363"/>
      <c r="L35" s="641"/>
      <c r="M35" s="182"/>
      <c r="N35" s="384" t="s">
        <v>151</v>
      </c>
      <c r="O35" s="491"/>
      <c r="P35" s="196"/>
      <c r="Q35" s="197"/>
      <c r="R35" s="197"/>
      <c r="S35" s="197"/>
      <c r="T35" s="197"/>
      <c r="U35" s="197"/>
      <c r="V35" s="197"/>
      <c r="W35" s="197"/>
      <c r="X35" s="198"/>
      <c r="Y35" s="593" t="s">
        <v>749</v>
      </c>
      <c r="Z35" s="594"/>
      <c r="AA35" s="403" t="s">
        <v>750</v>
      </c>
      <c r="AB35" s="404"/>
      <c r="AC35" s="405" t="s">
        <v>545</v>
      </c>
      <c r="AD35" s="404"/>
      <c r="AE35" s="602"/>
      <c r="AF35" s="415" t="s">
        <v>475</v>
      </c>
      <c r="AG35" s="421"/>
      <c r="AH35" s="415" t="s">
        <v>476</v>
      </c>
      <c r="AI35" s="421"/>
      <c r="AJ35" s="415" t="s">
        <v>477</v>
      </c>
      <c r="AK35" s="421"/>
      <c r="AL35" s="415" t="s">
        <v>542</v>
      </c>
      <c r="AM35" s="416"/>
      <c r="AN35" s="174"/>
    </row>
    <row r="36" spans="2:40" ht="15.95" hidden="1" customHeight="1">
      <c r="B36" s="784"/>
      <c r="C36" s="785"/>
      <c r="D36" s="785"/>
      <c r="E36" s="786"/>
      <c r="F36" s="642"/>
      <c r="G36" s="643"/>
      <c r="H36" s="644"/>
      <c r="I36" s="642"/>
      <c r="J36" s="643"/>
      <c r="K36" s="643"/>
      <c r="L36" s="644"/>
      <c r="M36" s="175"/>
      <c r="N36" s="492"/>
      <c r="O36" s="493"/>
      <c r="P36" s="503"/>
      <c r="Q36" s="504"/>
      <c r="R36" s="504"/>
      <c r="S36" s="504"/>
      <c r="T36" s="504"/>
      <c r="U36" s="504"/>
      <c r="V36" s="504"/>
      <c r="W36" s="504"/>
      <c r="X36" s="505"/>
      <c r="Y36" s="595"/>
      <c r="Z36" s="596"/>
      <c r="AA36" s="403"/>
      <c r="AB36" s="404"/>
      <c r="AC36" s="406"/>
      <c r="AD36" s="407"/>
      <c r="AE36" s="602"/>
      <c r="AF36" s="422"/>
      <c r="AG36" s="423"/>
      <c r="AH36" s="422"/>
      <c r="AI36" s="423"/>
      <c r="AJ36" s="422"/>
      <c r="AK36" s="423"/>
      <c r="AL36" s="422"/>
      <c r="AM36" s="533"/>
      <c r="AN36" s="174"/>
    </row>
    <row r="37" spans="2:40" ht="15.95" hidden="1" customHeight="1">
      <c r="B37" s="787"/>
      <c r="C37" s="788"/>
      <c r="D37" s="788"/>
      <c r="E37" s="789"/>
      <c r="F37" s="649" t="s">
        <v>49</v>
      </c>
      <c r="G37" s="650"/>
      <c r="H37" s="651"/>
      <c r="I37" s="748" t="s">
        <v>48</v>
      </c>
      <c r="J37" s="749"/>
      <c r="K37" s="749"/>
      <c r="L37" s="721"/>
      <c r="M37" s="175"/>
      <c r="N37" s="541"/>
      <c r="O37" s="545"/>
      <c r="P37" s="506"/>
      <c r="Q37" s="507"/>
      <c r="R37" s="507"/>
      <c r="S37" s="507"/>
      <c r="T37" s="507"/>
      <c r="U37" s="507"/>
      <c r="V37" s="507"/>
      <c r="W37" s="507"/>
      <c r="X37" s="508"/>
      <c r="Y37" s="565"/>
      <c r="Z37" s="566"/>
      <c r="AA37" s="567"/>
      <c r="AB37" s="568"/>
      <c r="AC37" s="400">
        <f>Y37+AA37</f>
        <v>0</v>
      </c>
      <c r="AD37" s="400"/>
      <c r="AE37" s="602"/>
      <c r="AF37" s="554" t="str">
        <f>'Incentive List'!$F$24</f>
        <v>$50 per Room</v>
      </c>
      <c r="AG37" s="555"/>
      <c r="AH37" s="449" t="str">
        <f>'HVAC Controls Savings'!$K$8</f>
        <v/>
      </c>
      <c r="AI37" s="449"/>
      <c r="AJ37" s="585">
        <f>'HVAC Controls Savings'!$K$9</f>
        <v>0</v>
      </c>
      <c r="AK37" s="585"/>
      <c r="AL37" s="516" t="str">
        <f>IF(ISBLANK($N$37),"",IF(AC37&lt;'Incentive List'!$C$24*$N$37,AC37,'Incentive List'!$C$24*$N$37))</f>
        <v/>
      </c>
      <c r="AM37" s="517"/>
    </row>
    <row r="38" spans="2:40" ht="15.95" hidden="1" customHeight="1">
      <c r="B38" s="773"/>
      <c r="C38" s="768"/>
      <c r="D38" s="768"/>
      <c r="E38" s="768"/>
      <c r="F38" s="768"/>
      <c r="G38" s="768"/>
      <c r="H38" s="768"/>
      <c r="I38" s="768"/>
      <c r="J38" s="768"/>
      <c r="K38" s="768"/>
      <c r="L38" s="769"/>
      <c r="M38" s="177"/>
      <c r="N38" s="608"/>
      <c r="O38" s="609"/>
      <c r="P38" s="609"/>
      <c r="Q38" s="609"/>
      <c r="R38" s="609"/>
      <c r="S38" s="609"/>
      <c r="T38" s="609"/>
      <c r="U38" s="610"/>
      <c r="V38" s="610"/>
      <c r="W38" s="610"/>
      <c r="X38" s="611"/>
      <c r="Y38" s="571"/>
      <c r="Z38" s="571"/>
      <c r="AA38" s="571"/>
      <c r="AB38" s="571"/>
      <c r="AC38" s="571"/>
      <c r="AD38" s="571"/>
      <c r="AE38" s="603"/>
      <c r="AF38" s="199"/>
      <c r="AG38" s="200"/>
      <c r="AH38" s="201"/>
      <c r="AI38" s="201"/>
      <c r="AJ38" s="201"/>
      <c r="AK38" s="202"/>
      <c r="AL38" s="201"/>
      <c r="AM38" s="201"/>
    </row>
    <row r="39" spans="2:40" ht="15.95" hidden="1" customHeight="1">
      <c r="B39" s="730" t="s">
        <v>628</v>
      </c>
      <c r="C39" s="731"/>
      <c r="D39" s="731"/>
      <c r="E39" s="732"/>
      <c r="F39" s="673" t="s">
        <v>20</v>
      </c>
      <c r="G39" s="674"/>
      <c r="H39" s="675"/>
      <c r="I39" s="673" t="s">
        <v>34</v>
      </c>
      <c r="J39" s="674"/>
      <c r="K39" s="674"/>
      <c r="L39" s="675"/>
      <c r="M39" s="175"/>
      <c r="N39" s="384" t="s">
        <v>270</v>
      </c>
      <c r="O39" s="385"/>
      <c r="P39" s="384" t="s">
        <v>271</v>
      </c>
      <c r="Q39" s="491"/>
      <c r="R39" s="385"/>
      <c r="S39" s="384" t="s">
        <v>151</v>
      </c>
      <c r="T39" s="491"/>
      <c r="U39" s="384" t="s">
        <v>372</v>
      </c>
      <c r="V39" s="385"/>
      <c r="W39" s="384" t="s">
        <v>757</v>
      </c>
      <c r="X39" s="385"/>
      <c r="Y39" s="593" t="s">
        <v>749</v>
      </c>
      <c r="Z39" s="594"/>
      <c r="AA39" s="403" t="s">
        <v>750</v>
      </c>
      <c r="AB39" s="404"/>
      <c r="AC39" s="403" t="s">
        <v>545</v>
      </c>
      <c r="AD39" s="404"/>
      <c r="AE39" s="602"/>
      <c r="AF39" s="415" t="s">
        <v>475</v>
      </c>
      <c r="AG39" s="421"/>
      <c r="AH39" s="415" t="s">
        <v>476</v>
      </c>
      <c r="AI39" s="416"/>
      <c r="AJ39" s="421" t="s">
        <v>477</v>
      </c>
      <c r="AK39" s="421"/>
      <c r="AL39" s="415" t="s">
        <v>542</v>
      </c>
      <c r="AM39" s="416"/>
    </row>
    <row r="40" spans="2:40" ht="15.95" hidden="1" customHeight="1">
      <c r="B40" s="733"/>
      <c r="C40" s="734"/>
      <c r="D40" s="734"/>
      <c r="E40" s="735"/>
      <c r="F40" s="676"/>
      <c r="G40" s="677"/>
      <c r="H40" s="678"/>
      <c r="I40" s="676"/>
      <c r="J40" s="677"/>
      <c r="K40" s="677"/>
      <c r="L40" s="678"/>
      <c r="M40" s="175"/>
      <c r="N40" s="492"/>
      <c r="O40" s="497"/>
      <c r="P40" s="492"/>
      <c r="Q40" s="493"/>
      <c r="R40" s="497"/>
      <c r="S40" s="492"/>
      <c r="T40" s="493"/>
      <c r="U40" s="386"/>
      <c r="V40" s="387"/>
      <c r="W40" s="386"/>
      <c r="X40" s="387"/>
      <c r="Y40" s="595"/>
      <c r="Z40" s="596"/>
      <c r="AA40" s="403"/>
      <c r="AB40" s="404"/>
      <c r="AC40" s="410"/>
      <c r="AD40" s="407"/>
      <c r="AE40" s="602"/>
      <c r="AF40" s="422"/>
      <c r="AG40" s="423"/>
      <c r="AH40" s="417"/>
      <c r="AI40" s="418"/>
      <c r="AJ40" s="423"/>
      <c r="AK40" s="423"/>
      <c r="AL40" s="417"/>
      <c r="AM40" s="418"/>
    </row>
    <row r="41" spans="2:40" ht="15.95" hidden="1" customHeight="1">
      <c r="B41" s="733"/>
      <c r="C41" s="734"/>
      <c r="D41" s="734"/>
      <c r="E41" s="735"/>
      <c r="F41" s="693" t="s">
        <v>50</v>
      </c>
      <c r="G41" s="694"/>
      <c r="H41" s="697"/>
      <c r="I41" s="671" t="s">
        <v>292</v>
      </c>
      <c r="J41" s="671"/>
      <c r="K41" s="671"/>
      <c r="L41" s="672"/>
      <c r="M41" s="175"/>
      <c r="N41" s="487"/>
      <c r="O41" s="488"/>
      <c r="P41" s="726"/>
      <c r="Q41" s="726"/>
      <c r="R41" s="726"/>
      <c r="S41" s="488"/>
      <c r="T41" s="494"/>
      <c r="U41" s="577"/>
      <c r="V41" s="578"/>
      <c r="W41" s="184"/>
      <c r="X41" s="286"/>
      <c r="Y41" s="463"/>
      <c r="Z41" s="388"/>
      <c r="AA41" s="388"/>
      <c r="AB41" s="389"/>
      <c r="AC41" s="390">
        <f>Y41+AA41</f>
        <v>0</v>
      </c>
      <c r="AD41" s="391"/>
      <c r="AE41" s="602"/>
      <c r="AF41" s="498" t="str">
        <f>'Incentive List'!$F$25</f>
        <v>$95 per Motor</v>
      </c>
      <c r="AG41" s="499"/>
      <c r="AH41" s="448" t="str">
        <f>'REC Savings'!$K$8</f>
        <v/>
      </c>
      <c r="AI41" s="448"/>
      <c r="AJ41" s="586" t="str">
        <f>'REC Savings'!$K$10</f>
        <v/>
      </c>
      <c r="AK41" s="586"/>
      <c r="AL41" s="581" t="str">
        <f>IF(ISBLANK($S$41),"",IF(AC41&lt;'Incentive List'!$C$25*$S$41,AC41,'Incentive List'!$C$25*$S$41))</f>
        <v/>
      </c>
      <c r="AM41" s="582"/>
    </row>
    <row r="42" spans="2:40" ht="15.95" hidden="1" customHeight="1">
      <c r="B42" s="733"/>
      <c r="C42" s="734"/>
      <c r="D42" s="734"/>
      <c r="E42" s="735"/>
      <c r="F42" s="634" t="s">
        <v>51</v>
      </c>
      <c r="G42" s="630"/>
      <c r="H42" s="630"/>
      <c r="I42" s="638" t="s">
        <v>292</v>
      </c>
      <c r="J42" s="639"/>
      <c r="K42" s="639"/>
      <c r="L42" s="640"/>
      <c r="M42" s="175"/>
      <c r="N42" s="541"/>
      <c r="O42" s="549"/>
      <c r="P42" s="606"/>
      <c r="Q42" s="606"/>
      <c r="R42" s="714"/>
      <c r="S42" s="727"/>
      <c r="T42" s="546"/>
      <c r="U42" s="579"/>
      <c r="V42" s="580"/>
      <c r="W42" s="184"/>
      <c r="X42" s="286"/>
      <c r="Y42" s="526"/>
      <c r="Z42" s="475"/>
      <c r="AA42" s="439"/>
      <c r="AB42" s="440"/>
      <c r="AC42" s="434">
        <f>Y42+AA42</f>
        <v>0</v>
      </c>
      <c r="AD42" s="413"/>
      <c r="AE42" s="602"/>
      <c r="AF42" s="556" t="str">
        <f>'Incentive List'!$F$26</f>
        <v>$50 per Unit</v>
      </c>
      <c r="AG42" s="557"/>
      <c r="AH42" s="462" t="str">
        <f>'REC Savings'!$K$48</f>
        <v/>
      </c>
      <c r="AI42" s="462"/>
      <c r="AJ42" s="531" t="str">
        <f>'REC Savings'!$K$50</f>
        <v/>
      </c>
      <c r="AK42" s="531"/>
      <c r="AL42" s="583" t="str">
        <f>IF(ISBLANK($S$42),"",IF(AC42&lt;'Incentive List'!$C$26*$S$42,AC42,'Incentive List'!$C$26*$S$42))</f>
        <v/>
      </c>
      <c r="AM42" s="584"/>
    </row>
    <row r="43" spans="2:40" ht="15.95" hidden="1" customHeight="1">
      <c r="B43" s="733"/>
      <c r="C43" s="734"/>
      <c r="D43" s="734"/>
      <c r="E43" s="735"/>
      <c r="F43" s="693" t="s">
        <v>52</v>
      </c>
      <c r="G43" s="694"/>
      <c r="H43" s="697"/>
      <c r="I43" s="671" t="s">
        <v>292</v>
      </c>
      <c r="J43" s="671"/>
      <c r="K43" s="671"/>
      <c r="L43" s="672"/>
      <c r="M43" s="175"/>
      <c r="N43" s="534"/>
      <c r="O43" s="535"/>
      <c r="P43" s="499"/>
      <c r="Q43" s="499"/>
      <c r="R43" s="573"/>
      <c r="S43" s="728"/>
      <c r="T43" s="488"/>
      <c r="U43" s="548"/>
      <c r="V43" s="548"/>
      <c r="W43" s="382"/>
      <c r="X43" s="383"/>
      <c r="Y43" s="463"/>
      <c r="Z43" s="464"/>
      <c r="AA43" s="388"/>
      <c r="AB43" s="389"/>
      <c r="AC43" s="390">
        <f>Y43+AA43</f>
        <v>0</v>
      </c>
      <c r="AD43" s="391"/>
      <c r="AE43" s="602"/>
      <c r="AF43" s="498" t="str">
        <f>'Incentive List'!$F$27</f>
        <v>$40 per Door</v>
      </c>
      <c r="AG43" s="499"/>
      <c r="AH43" s="448" t="str">
        <f>'REC Savings'!$K$63</f>
        <v/>
      </c>
      <c r="AI43" s="448"/>
      <c r="AJ43" s="586" t="str">
        <f>'REC Savings'!$K$64</f>
        <v/>
      </c>
      <c r="AK43" s="586"/>
      <c r="AL43" s="581" t="str">
        <f>IF(ISBLANK($S$43),"",IF(AC43&lt;'Incentive List'!$C$27*$S$43,AC43,'Incentive List'!$C$27*$S$43))</f>
        <v/>
      </c>
      <c r="AM43" s="582"/>
    </row>
    <row r="44" spans="2:40" ht="15.95" hidden="1" customHeight="1">
      <c r="B44" s="736"/>
      <c r="C44" s="737"/>
      <c r="D44" s="737"/>
      <c r="E44" s="738"/>
      <c r="F44" s="698" t="s">
        <v>53</v>
      </c>
      <c r="G44" s="632"/>
      <c r="H44" s="632"/>
      <c r="I44" s="635" t="s">
        <v>292</v>
      </c>
      <c r="J44" s="636"/>
      <c r="K44" s="636"/>
      <c r="L44" s="637"/>
      <c r="M44" s="175"/>
      <c r="N44" s="536"/>
      <c r="O44" s="537"/>
      <c r="P44" s="575"/>
      <c r="Q44" s="575"/>
      <c r="R44" s="576"/>
      <c r="S44" s="729"/>
      <c r="T44" s="542"/>
      <c r="U44" s="542"/>
      <c r="V44" s="549"/>
      <c r="W44" s="288"/>
      <c r="X44" s="287"/>
      <c r="Y44" s="572"/>
      <c r="Z44" s="397"/>
      <c r="AA44" s="572"/>
      <c r="AB44" s="398"/>
      <c r="AC44" s="399">
        <f>Y44+AA44</f>
        <v>0</v>
      </c>
      <c r="AD44" s="400"/>
      <c r="AE44" s="602"/>
      <c r="AF44" s="554" t="str">
        <f>'Incentive List'!$F$28</f>
        <v>$2 per Linear Ft</v>
      </c>
      <c r="AG44" s="555"/>
      <c r="AH44" s="449" t="str">
        <f>'REC Savings'!$K$76</f>
        <v/>
      </c>
      <c r="AI44" s="449"/>
      <c r="AJ44" s="585" t="str">
        <f>'REC Savings'!$K$77</f>
        <v/>
      </c>
      <c r="AK44" s="585"/>
      <c r="AL44" s="516" t="str">
        <f>IF(OR(ISBLANK($S$44),ISBLANK($U$44)),"",IF(AC44&lt;'Incentive List'!$C$28*$S$44*$U$44, AC44,'Incentive List'!$C$28*$S$44*$U$44))</f>
        <v/>
      </c>
      <c r="AM44" s="517"/>
    </row>
    <row r="45" spans="2:40" ht="15.95" hidden="1" customHeight="1">
      <c r="B45" s="773"/>
      <c r="C45" s="768"/>
      <c r="D45" s="768"/>
      <c r="E45" s="768"/>
      <c r="F45" s="768"/>
      <c r="G45" s="768"/>
      <c r="H45" s="768"/>
      <c r="I45" s="768"/>
      <c r="J45" s="768"/>
      <c r="K45" s="768"/>
      <c r="L45" s="769"/>
      <c r="M45" s="177"/>
      <c r="N45" s="715"/>
      <c r="O45" s="716"/>
      <c r="P45" s="716"/>
      <c r="Q45" s="716"/>
      <c r="R45" s="716"/>
      <c r="S45" s="716"/>
      <c r="T45" s="716"/>
      <c r="U45" s="716"/>
      <c r="V45" s="716"/>
      <c r="W45" s="716"/>
      <c r="X45" s="717"/>
      <c r="Y45" s="571"/>
      <c r="Z45" s="571"/>
      <c r="AA45" s="571"/>
      <c r="AB45" s="571"/>
      <c r="AC45" s="571"/>
      <c r="AD45" s="571"/>
      <c r="AE45" s="603"/>
      <c r="AF45" s="199"/>
      <c r="AG45" s="199"/>
      <c r="AH45" s="201"/>
      <c r="AI45" s="201"/>
      <c r="AJ45" s="193"/>
      <c r="AK45" s="201"/>
      <c r="AL45" s="193"/>
      <c r="AM45" s="201"/>
      <c r="AN45" s="178"/>
    </row>
    <row r="46" spans="2:40" ht="15.95" hidden="1" customHeight="1">
      <c r="B46" s="730" t="s">
        <v>629</v>
      </c>
      <c r="C46" s="731"/>
      <c r="D46" s="731"/>
      <c r="E46" s="732"/>
      <c r="F46" s="362" t="s">
        <v>20</v>
      </c>
      <c r="G46" s="363"/>
      <c r="H46" s="641"/>
      <c r="I46" s="691" t="s">
        <v>34</v>
      </c>
      <c r="J46" s="691"/>
      <c r="K46" s="691"/>
      <c r="L46" s="692"/>
      <c r="M46" s="175"/>
      <c r="N46" s="384" t="s">
        <v>54</v>
      </c>
      <c r="O46" s="385"/>
      <c r="P46" s="384" t="s">
        <v>151</v>
      </c>
      <c r="Q46" s="491"/>
      <c r="R46" s="185"/>
      <c r="S46" s="186"/>
      <c r="T46" s="186"/>
      <c r="U46" s="186"/>
      <c r="V46" s="186"/>
      <c r="W46" s="186"/>
      <c r="X46" s="187"/>
      <c r="Y46" s="593" t="s">
        <v>749</v>
      </c>
      <c r="Z46" s="594"/>
      <c r="AA46" s="403" t="s">
        <v>750</v>
      </c>
      <c r="AB46" s="404"/>
      <c r="AC46" s="403" t="s">
        <v>545</v>
      </c>
      <c r="AD46" s="404"/>
      <c r="AE46" s="602"/>
      <c r="AF46" s="415" t="s">
        <v>475</v>
      </c>
      <c r="AG46" s="421"/>
      <c r="AH46" s="415" t="s">
        <v>476</v>
      </c>
      <c r="AI46" s="416"/>
      <c r="AJ46" s="415" t="s">
        <v>477</v>
      </c>
      <c r="AK46" s="416"/>
      <c r="AL46" s="421" t="s">
        <v>542</v>
      </c>
      <c r="AM46" s="416"/>
    </row>
    <row r="47" spans="2:40" ht="15.95" hidden="1" customHeight="1">
      <c r="B47" s="733"/>
      <c r="C47" s="734"/>
      <c r="D47" s="734"/>
      <c r="E47" s="735"/>
      <c r="F47" s="642"/>
      <c r="G47" s="643"/>
      <c r="H47" s="644"/>
      <c r="I47" s="689" t="s">
        <v>54</v>
      </c>
      <c r="J47" s="689"/>
      <c r="K47" s="689" t="s">
        <v>56</v>
      </c>
      <c r="L47" s="690"/>
      <c r="M47" s="175"/>
      <c r="N47" s="492"/>
      <c r="O47" s="497"/>
      <c r="P47" s="492"/>
      <c r="Q47" s="493"/>
      <c r="R47" s="498"/>
      <c r="S47" s="499"/>
      <c r="T47" s="499"/>
      <c r="U47" s="499"/>
      <c r="V47" s="499"/>
      <c r="W47" s="499"/>
      <c r="X47" s="573"/>
      <c r="Y47" s="595"/>
      <c r="Z47" s="596"/>
      <c r="AA47" s="403"/>
      <c r="AB47" s="404"/>
      <c r="AC47" s="410"/>
      <c r="AD47" s="407"/>
      <c r="AE47" s="602"/>
      <c r="AF47" s="422"/>
      <c r="AG47" s="423"/>
      <c r="AH47" s="417"/>
      <c r="AI47" s="418"/>
      <c r="AJ47" s="417"/>
      <c r="AK47" s="418"/>
      <c r="AL47" s="423"/>
      <c r="AM47" s="533"/>
    </row>
    <row r="48" spans="2:40" ht="15.95" hidden="1" customHeight="1">
      <c r="B48" s="733"/>
      <c r="C48" s="734"/>
      <c r="D48" s="734"/>
      <c r="E48" s="735"/>
      <c r="F48" s="693" t="s">
        <v>57</v>
      </c>
      <c r="G48" s="694"/>
      <c r="H48" s="697"/>
      <c r="I48" s="667" t="s">
        <v>506</v>
      </c>
      <c r="J48" s="668"/>
      <c r="K48" s="624" t="s">
        <v>55</v>
      </c>
      <c r="L48" s="625"/>
      <c r="M48" s="175"/>
      <c r="N48" s="487"/>
      <c r="O48" s="488"/>
      <c r="P48" s="488"/>
      <c r="Q48" s="494"/>
      <c r="R48" s="498"/>
      <c r="S48" s="499"/>
      <c r="T48" s="499"/>
      <c r="U48" s="499"/>
      <c r="V48" s="499"/>
      <c r="W48" s="499"/>
      <c r="X48" s="573"/>
      <c r="Y48" s="463"/>
      <c r="Z48" s="464"/>
      <c r="AA48" s="388"/>
      <c r="AB48" s="389"/>
      <c r="AC48" s="390">
        <f>Y48+AA48</f>
        <v>0</v>
      </c>
      <c r="AD48" s="391"/>
      <c r="AE48" s="602"/>
      <c r="AF48" s="498" t="str">
        <f>'Incentive List'!$F$29</f>
        <v>$3 per Unit</v>
      </c>
      <c r="AG48" s="499"/>
      <c r="AH48" s="448" t="str">
        <f>'Low-Flow Fixture Savings'!$K$8</f>
        <v/>
      </c>
      <c r="AI48" s="448"/>
      <c r="AJ48" s="586" t="str">
        <f>'Low-Flow Fixture Savings'!$K$10</f>
        <v/>
      </c>
      <c r="AK48" s="586"/>
      <c r="AL48" s="581" t="str">
        <f>IF(ISBLANK($P$48), "", IF(AC48&lt;'Incentive List'!$C$29*$P$48,AC48, 'Incentive List'!$C$29*$P$48))</f>
        <v/>
      </c>
      <c r="AM48" s="582"/>
    </row>
    <row r="49" spans="1:40" ht="15.95" hidden="1" customHeight="1">
      <c r="B49" s="736"/>
      <c r="C49" s="737"/>
      <c r="D49" s="737"/>
      <c r="E49" s="738"/>
      <c r="F49" s="698" t="s">
        <v>58</v>
      </c>
      <c r="G49" s="632"/>
      <c r="H49" s="632"/>
      <c r="I49" s="669" t="s">
        <v>507</v>
      </c>
      <c r="J49" s="670"/>
      <c r="K49" s="632" t="s">
        <v>55</v>
      </c>
      <c r="L49" s="633"/>
      <c r="M49" s="175"/>
      <c r="N49" s="541"/>
      <c r="O49" s="542"/>
      <c r="P49" s="542"/>
      <c r="Q49" s="545"/>
      <c r="R49" s="574"/>
      <c r="S49" s="575"/>
      <c r="T49" s="575"/>
      <c r="U49" s="575"/>
      <c r="V49" s="575"/>
      <c r="W49" s="575"/>
      <c r="X49" s="576"/>
      <c r="Y49" s="572"/>
      <c r="Z49" s="469"/>
      <c r="AA49" s="397"/>
      <c r="AB49" s="398"/>
      <c r="AC49" s="399">
        <f>Y49+AA49</f>
        <v>0</v>
      </c>
      <c r="AD49" s="400"/>
      <c r="AE49" s="602"/>
      <c r="AF49" s="554" t="str">
        <f>'Incentive List'!$F$30</f>
        <v>$30 per Unit</v>
      </c>
      <c r="AG49" s="555"/>
      <c r="AH49" s="449" t="str">
        <f>'Low-Flow Fixture Savings'!$K$24</f>
        <v/>
      </c>
      <c r="AI49" s="449"/>
      <c r="AJ49" s="585" t="str">
        <f>'Low-Flow Fixture Savings'!$K$26</f>
        <v/>
      </c>
      <c r="AK49" s="585"/>
      <c r="AL49" s="516" t="str">
        <f>IF(ISBLANK($P$49), "", IF(AC49&lt;'Incentive List'!$C$30*$P$49,AC49, 'Incentive List'!$C$30*$P$49))</f>
        <v/>
      </c>
      <c r="AM49" s="517"/>
    </row>
    <row r="50" spans="1:40" ht="15.95" hidden="1" customHeight="1">
      <c r="A50" s="176"/>
      <c r="B50" s="774"/>
      <c r="C50" s="774"/>
      <c r="D50" s="774"/>
      <c r="E50" s="774"/>
      <c r="F50" s="774"/>
      <c r="G50" s="774"/>
      <c r="H50" s="774"/>
      <c r="I50" s="774"/>
      <c r="J50" s="774"/>
      <c r="K50" s="774"/>
      <c r="L50" s="775"/>
      <c r="M50" s="175"/>
      <c r="N50" s="608"/>
      <c r="O50" s="609"/>
      <c r="P50" s="609"/>
      <c r="Q50" s="609"/>
      <c r="R50" s="609"/>
      <c r="S50" s="609"/>
      <c r="T50" s="609"/>
      <c r="U50" s="609"/>
      <c r="V50" s="609"/>
      <c r="W50" s="609"/>
      <c r="X50" s="611"/>
      <c r="Y50" s="571"/>
      <c r="Z50" s="571"/>
      <c r="AA50" s="571"/>
      <c r="AB50" s="571"/>
      <c r="AC50" s="571"/>
      <c r="AD50" s="571"/>
      <c r="AE50" s="603"/>
      <c r="AF50" s="200"/>
      <c r="AG50" s="200"/>
      <c r="AH50" s="201"/>
      <c r="AI50" s="203"/>
      <c r="AJ50" s="193"/>
      <c r="AK50" s="202"/>
      <c r="AL50" s="202"/>
      <c r="AM50" s="201"/>
      <c r="AN50" s="178"/>
    </row>
    <row r="51" spans="1:40" ht="15.95" hidden="1" customHeight="1">
      <c r="B51" s="730" t="s">
        <v>630</v>
      </c>
      <c r="C51" s="731"/>
      <c r="D51" s="731"/>
      <c r="E51" s="732"/>
      <c r="F51" s="673" t="s">
        <v>20</v>
      </c>
      <c r="G51" s="674"/>
      <c r="H51" s="675"/>
      <c r="I51" s="757" t="s">
        <v>34</v>
      </c>
      <c r="J51" s="758"/>
      <c r="K51" s="758"/>
      <c r="L51" s="759"/>
      <c r="M51" s="175"/>
      <c r="N51" s="384" t="s">
        <v>151</v>
      </c>
      <c r="O51" s="385"/>
      <c r="P51" s="384" t="s">
        <v>347</v>
      </c>
      <c r="Q51" s="385"/>
      <c r="R51" s="384" t="s">
        <v>353</v>
      </c>
      <c r="S51" s="385"/>
      <c r="T51" s="384" t="s">
        <v>361</v>
      </c>
      <c r="U51" s="385"/>
      <c r="V51" s="384" t="s">
        <v>372</v>
      </c>
      <c r="W51" s="491"/>
      <c r="X51" s="204"/>
      <c r="Y51" s="593" t="s">
        <v>749</v>
      </c>
      <c r="Z51" s="594"/>
      <c r="AA51" s="403" t="s">
        <v>750</v>
      </c>
      <c r="AB51" s="404"/>
      <c r="AC51" s="403" t="s">
        <v>545</v>
      </c>
      <c r="AD51" s="404"/>
      <c r="AE51" s="602"/>
      <c r="AF51" s="415" t="s">
        <v>475</v>
      </c>
      <c r="AG51" s="416"/>
      <c r="AH51" s="421" t="s">
        <v>476</v>
      </c>
      <c r="AI51" s="421"/>
      <c r="AJ51" s="415" t="s">
        <v>477</v>
      </c>
      <c r="AK51" s="421"/>
      <c r="AL51" s="415" t="s">
        <v>542</v>
      </c>
      <c r="AM51" s="416"/>
    </row>
    <row r="52" spans="1:40" ht="15.95" hidden="1" customHeight="1">
      <c r="B52" s="733"/>
      <c r="C52" s="734"/>
      <c r="D52" s="734"/>
      <c r="E52" s="735"/>
      <c r="F52" s="676"/>
      <c r="G52" s="677"/>
      <c r="H52" s="678"/>
      <c r="I52" s="760" t="s">
        <v>59</v>
      </c>
      <c r="J52" s="761"/>
      <c r="K52" s="665" t="s">
        <v>38</v>
      </c>
      <c r="L52" s="666"/>
      <c r="M52" s="175"/>
      <c r="N52" s="492"/>
      <c r="O52" s="497"/>
      <c r="P52" s="386"/>
      <c r="Q52" s="387"/>
      <c r="R52" s="386"/>
      <c r="S52" s="387"/>
      <c r="T52" s="386"/>
      <c r="U52" s="387"/>
      <c r="V52" s="386"/>
      <c r="W52" s="403"/>
      <c r="X52" s="708"/>
      <c r="Y52" s="595"/>
      <c r="Z52" s="596"/>
      <c r="AA52" s="403"/>
      <c r="AB52" s="404"/>
      <c r="AC52" s="410"/>
      <c r="AD52" s="407"/>
      <c r="AE52" s="602"/>
      <c r="AF52" s="422"/>
      <c r="AG52" s="533"/>
      <c r="AH52" s="423"/>
      <c r="AI52" s="423"/>
      <c r="AJ52" s="417"/>
      <c r="AK52" s="441"/>
      <c r="AL52" s="417"/>
      <c r="AM52" s="418"/>
    </row>
    <row r="53" spans="1:40" ht="15.95" hidden="1" customHeight="1">
      <c r="B53" s="733"/>
      <c r="C53" s="734"/>
      <c r="D53" s="734"/>
      <c r="E53" s="735"/>
      <c r="F53" s="693" t="s">
        <v>22</v>
      </c>
      <c r="G53" s="694"/>
      <c r="H53" s="697"/>
      <c r="I53" s="645" t="s">
        <v>29</v>
      </c>
      <c r="J53" s="646"/>
      <c r="K53" s="646"/>
      <c r="L53" s="647"/>
      <c r="M53" s="175"/>
      <c r="N53" s="487"/>
      <c r="O53" s="494"/>
      <c r="P53" s="574"/>
      <c r="Q53" s="575"/>
      <c r="R53" s="499"/>
      <c r="S53" s="499"/>
      <c r="T53" s="499"/>
      <c r="U53" s="499"/>
      <c r="V53" s="499"/>
      <c r="W53" s="499"/>
      <c r="X53" s="573"/>
      <c r="Y53" s="474"/>
      <c r="Z53" s="388"/>
      <c r="AA53" s="463"/>
      <c r="AB53" s="389"/>
      <c r="AC53" s="390">
        <f t="shared" ref="AC53:AC58" si="1">Y53+AA53</f>
        <v>0</v>
      </c>
      <c r="AD53" s="391"/>
      <c r="AE53" s="602"/>
      <c r="AF53" s="498" t="str">
        <f>'Incentive List'!$F$31</f>
        <v>$65 per Unit</v>
      </c>
      <c r="AG53" s="499"/>
      <c r="AH53" s="448" t="str">
        <f>'CKE Savings'!$K$8</f>
        <v/>
      </c>
      <c r="AI53" s="448"/>
      <c r="AJ53" s="586" t="str">
        <f>'CKE Savings'!$K$9</f>
        <v/>
      </c>
      <c r="AK53" s="586"/>
      <c r="AL53" s="581" t="str">
        <f>IF(ISBLANK($N53),"",IF(AC53&lt;'Incentive List'!$C$31*$N$53,AC53,'Incentive List'!$C$31*$N53))</f>
        <v/>
      </c>
      <c r="AM53" s="582"/>
    </row>
    <row r="54" spans="1:40" ht="15.95" hidden="1" customHeight="1">
      <c r="B54" s="733"/>
      <c r="C54" s="734"/>
      <c r="D54" s="734"/>
      <c r="E54" s="735"/>
      <c r="F54" s="634" t="s">
        <v>62</v>
      </c>
      <c r="G54" s="630"/>
      <c r="H54" s="631"/>
      <c r="I54" s="751" t="s">
        <v>60</v>
      </c>
      <c r="J54" s="752"/>
      <c r="K54" s="722">
        <v>0.8</v>
      </c>
      <c r="L54" s="631"/>
      <c r="M54" s="175"/>
      <c r="N54" s="538"/>
      <c r="O54" s="546"/>
      <c r="P54" s="709"/>
      <c r="Q54" s="710"/>
      <c r="R54" s="574"/>
      <c r="S54" s="575"/>
      <c r="T54" s="499"/>
      <c r="U54" s="499"/>
      <c r="V54" s="499"/>
      <c r="W54" s="499"/>
      <c r="X54" s="573"/>
      <c r="Y54" s="526"/>
      <c r="Z54" s="475"/>
      <c r="AA54" s="439"/>
      <c r="AB54" s="440"/>
      <c r="AC54" s="434">
        <f t="shared" si="1"/>
        <v>0</v>
      </c>
      <c r="AD54" s="413"/>
      <c r="AE54" s="602"/>
      <c r="AF54" s="556" t="str">
        <f>'Incentive List'!$F$32</f>
        <v>$220 per Unit</v>
      </c>
      <c r="AG54" s="557"/>
      <c r="AH54" s="462" t="str">
        <f>'CKE Savings'!$K$21</f>
        <v/>
      </c>
      <c r="AI54" s="462"/>
      <c r="AJ54" s="531" t="str">
        <f>'CKE Savings'!$K$22</f>
        <v/>
      </c>
      <c r="AK54" s="531"/>
      <c r="AL54" s="583" t="str">
        <f>IF(ISBLANK($N$54), "", IF(AC54&lt;'Incentive List'!$C$32*$N$54,AC54,'Incentive List'!$C$32*$N$54))</f>
        <v/>
      </c>
      <c r="AM54" s="584"/>
    </row>
    <row r="55" spans="1:40" ht="15.95" hidden="1" customHeight="1">
      <c r="B55" s="733"/>
      <c r="C55" s="734"/>
      <c r="D55" s="734"/>
      <c r="E55" s="735"/>
      <c r="F55" s="693" t="s">
        <v>63</v>
      </c>
      <c r="G55" s="694"/>
      <c r="H55" s="697"/>
      <c r="I55" s="753"/>
      <c r="J55" s="754"/>
      <c r="K55" s="704">
        <v>0.5</v>
      </c>
      <c r="L55" s="625"/>
      <c r="M55" s="175"/>
      <c r="N55" s="487"/>
      <c r="O55" s="502"/>
      <c r="P55" s="606"/>
      <c r="Q55" s="606"/>
      <c r="R55" s="711"/>
      <c r="S55" s="712"/>
      <c r="T55" s="499"/>
      <c r="U55" s="499"/>
      <c r="V55" s="499"/>
      <c r="W55" s="499"/>
      <c r="X55" s="573"/>
      <c r="Y55" s="463"/>
      <c r="Z55" s="464"/>
      <c r="AA55" s="388"/>
      <c r="AB55" s="389"/>
      <c r="AC55" s="390">
        <f t="shared" si="1"/>
        <v>0</v>
      </c>
      <c r="AD55" s="391"/>
      <c r="AE55" s="602"/>
      <c r="AF55" s="498" t="str">
        <f>'Incentive List'!$F$33</f>
        <v>$1500 per Unit</v>
      </c>
      <c r="AG55" s="499"/>
      <c r="AH55" s="448" t="str">
        <f>'CKE Savings'!$K$34</f>
        <v/>
      </c>
      <c r="AI55" s="448"/>
      <c r="AJ55" s="586" t="str">
        <f>'CKE Savings'!$K$35</f>
        <v/>
      </c>
      <c r="AK55" s="586"/>
      <c r="AL55" s="581" t="str">
        <f>IF(ISBLANK($N$55), "", IF(AC55&lt;'Incentive List'!$C$33*$N$55,AC55, 'Incentive List'!$C$33*$N$55))</f>
        <v/>
      </c>
      <c r="AM55" s="582"/>
    </row>
    <row r="56" spans="1:40" ht="15.95" hidden="1" customHeight="1">
      <c r="B56" s="733"/>
      <c r="C56" s="734"/>
      <c r="D56" s="734"/>
      <c r="E56" s="735"/>
      <c r="F56" s="634" t="s">
        <v>64</v>
      </c>
      <c r="G56" s="630"/>
      <c r="H56" s="631"/>
      <c r="I56" s="753"/>
      <c r="J56" s="754"/>
      <c r="K56" s="722" t="s">
        <v>61</v>
      </c>
      <c r="L56" s="631"/>
      <c r="M56" s="175"/>
      <c r="N56" s="538"/>
      <c r="O56" s="501"/>
      <c r="P56" s="499"/>
      <c r="Q56" s="499"/>
      <c r="R56" s="606"/>
      <c r="S56" s="714"/>
      <c r="T56" s="713"/>
      <c r="U56" s="710"/>
      <c r="V56" s="499"/>
      <c r="W56" s="499"/>
      <c r="X56" s="573"/>
      <c r="Y56" s="526"/>
      <c r="Z56" s="475"/>
      <c r="AA56" s="439"/>
      <c r="AB56" s="440"/>
      <c r="AC56" s="434">
        <f t="shared" si="1"/>
        <v>0</v>
      </c>
      <c r="AD56" s="413"/>
      <c r="AE56" s="602"/>
      <c r="AF56" s="556" t="str">
        <f>'Incentive List'!$F$34</f>
        <v>$225 per Unit</v>
      </c>
      <c r="AG56" s="557"/>
      <c r="AH56" s="462" t="str">
        <f>'CKE Savings'!$K$49</f>
        <v/>
      </c>
      <c r="AI56" s="462"/>
      <c r="AJ56" s="531" t="str">
        <f>'CKE Savings'!$K$63</f>
        <v/>
      </c>
      <c r="AK56" s="531"/>
      <c r="AL56" s="583" t="str">
        <f>IF(ISBLANK($N$56), "", IF(AC56&lt;'Incentive List'!$C$34*$N$56,AC56, 'Incentive List'!$C$34*$N$56))</f>
        <v/>
      </c>
      <c r="AM56" s="584"/>
    </row>
    <row r="57" spans="1:40" ht="15.95" hidden="1" customHeight="1">
      <c r="B57" s="733"/>
      <c r="C57" s="734"/>
      <c r="D57" s="734"/>
      <c r="E57" s="735"/>
      <c r="F57" s="693" t="s">
        <v>65</v>
      </c>
      <c r="G57" s="694"/>
      <c r="H57" s="697"/>
      <c r="I57" s="753"/>
      <c r="J57" s="754"/>
      <c r="K57" s="704">
        <v>0.65</v>
      </c>
      <c r="L57" s="625"/>
      <c r="M57" s="175"/>
      <c r="N57" s="487"/>
      <c r="O57" s="502"/>
      <c r="P57" s="499"/>
      <c r="Q57" s="499"/>
      <c r="R57" s="575"/>
      <c r="S57" s="575"/>
      <c r="T57" s="606"/>
      <c r="U57" s="606"/>
      <c r="V57" s="711"/>
      <c r="W57" s="712"/>
      <c r="X57" s="708"/>
      <c r="Y57" s="463"/>
      <c r="Z57" s="464"/>
      <c r="AA57" s="388"/>
      <c r="AB57" s="389"/>
      <c r="AC57" s="390">
        <f t="shared" si="1"/>
        <v>0</v>
      </c>
      <c r="AD57" s="391"/>
      <c r="AE57" s="602"/>
      <c r="AF57" s="498" t="str">
        <f>'Incentive List'!$F$35</f>
        <v>$100 per Unit</v>
      </c>
      <c r="AG57" s="499"/>
      <c r="AH57" s="448" t="str">
        <f>'CKE Savings'!$K$62</f>
        <v/>
      </c>
      <c r="AI57" s="448"/>
      <c r="AJ57" s="586" t="str">
        <f>'CKE Savings'!$K$63</f>
        <v/>
      </c>
      <c r="AK57" s="586"/>
      <c r="AL57" s="581" t="str">
        <f>IF(ISBLANK($N$57), "", IF(AC57&lt;'Incentive List'!$C$35*$N$57,AC57,'Incentive List'!$C$35*$N$57))</f>
        <v/>
      </c>
      <c r="AM57" s="582"/>
    </row>
    <row r="58" spans="1:40" ht="15.95" hidden="1" customHeight="1">
      <c r="B58" s="736"/>
      <c r="C58" s="737"/>
      <c r="D58" s="737"/>
      <c r="E58" s="738"/>
      <c r="F58" s="698" t="s">
        <v>66</v>
      </c>
      <c r="G58" s="632"/>
      <c r="H58" s="633"/>
      <c r="I58" s="755"/>
      <c r="J58" s="756"/>
      <c r="K58" s="705">
        <v>0.6</v>
      </c>
      <c r="L58" s="633"/>
      <c r="M58" s="175"/>
      <c r="N58" s="541"/>
      <c r="O58" s="549"/>
      <c r="P58" s="575"/>
      <c r="Q58" s="575"/>
      <c r="R58" s="713"/>
      <c r="S58" s="710"/>
      <c r="T58" s="499"/>
      <c r="U58" s="499"/>
      <c r="V58" s="499"/>
      <c r="W58" s="499"/>
      <c r="X58" s="573"/>
      <c r="Y58" s="572"/>
      <c r="Z58" s="469"/>
      <c r="AA58" s="397"/>
      <c r="AB58" s="398"/>
      <c r="AC58" s="399">
        <f t="shared" si="1"/>
        <v>0</v>
      </c>
      <c r="AD58" s="400"/>
      <c r="AE58" s="602"/>
      <c r="AF58" s="554" t="str">
        <f>'Incentive List'!$F$36</f>
        <v>$1000 per Unit</v>
      </c>
      <c r="AG58" s="555"/>
      <c r="AH58" s="449" t="str">
        <f>'CKE Savings'!$K$72</f>
        <v/>
      </c>
      <c r="AI58" s="449"/>
      <c r="AJ58" s="585" t="str">
        <f>'CKE Savings'!$K$73</f>
        <v/>
      </c>
      <c r="AK58" s="585"/>
      <c r="AL58" s="516" t="str">
        <f>IF(ISBLANK($N$58), "", IF(AC58&lt;'Incentive List'!$C$36*$N$58,AC58, 'Incentive List'!$C$36*$N$58))</f>
        <v/>
      </c>
      <c r="AM58" s="517"/>
    </row>
    <row r="59" spans="1:40" ht="15.95" hidden="1" customHeight="1">
      <c r="A59" s="176"/>
      <c r="B59" s="776"/>
      <c r="C59" s="776"/>
      <c r="D59" s="776"/>
      <c r="E59" s="776"/>
      <c r="F59" s="776"/>
      <c r="G59" s="776"/>
      <c r="H59" s="776"/>
      <c r="I59" s="776"/>
      <c r="J59" s="776"/>
      <c r="K59" s="776"/>
      <c r="L59" s="776"/>
      <c r="M59" s="177"/>
      <c r="N59" s="715"/>
      <c r="O59" s="716"/>
      <c r="P59" s="716"/>
      <c r="Q59" s="716"/>
      <c r="R59" s="716"/>
      <c r="S59" s="716"/>
      <c r="T59" s="716"/>
      <c r="U59" s="716"/>
      <c r="V59" s="716"/>
      <c r="W59" s="716"/>
      <c r="X59" s="717"/>
      <c r="Y59" s="392"/>
      <c r="Z59" s="392"/>
      <c r="AA59" s="392"/>
      <c r="AB59" s="392"/>
      <c r="AC59" s="392"/>
      <c r="AD59" s="392"/>
      <c r="AE59" s="603"/>
      <c r="AF59" s="200"/>
      <c r="AG59" s="199"/>
      <c r="AH59" s="202"/>
      <c r="AI59" s="201"/>
      <c r="AJ59" s="193"/>
      <c r="AK59" s="202"/>
      <c r="AL59" s="202"/>
      <c r="AM59" s="201"/>
      <c r="AN59" s="178"/>
    </row>
    <row r="60" spans="1:40" ht="15.95" hidden="1" customHeight="1">
      <c r="B60" s="739" t="s">
        <v>631</v>
      </c>
      <c r="C60" s="740"/>
      <c r="D60" s="740"/>
      <c r="E60" s="741"/>
      <c r="F60" s="363" t="s">
        <v>20</v>
      </c>
      <c r="G60" s="363"/>
      <c r="H60" s="363"/>
      <c r="I60" s="362" t="s">
        <v>34</v>
      </c>
      <c r="J60" s="363"/>
      <c r="K60" s="363"/>
      <c r="L60" s="641"/>
      <c r="M60" s="175"/>
      <c r="N60" s="384" t="s">
        <v>151</v>
      </c>
      <c r="O60" s="491"/>
      <c r="P60" s="384" t="s">
        <v>383</v>
      </c>
      <c r="Q60" s="385"/>
      <c r="R60" s="477"/>
      <c r="S60" s="477"/>
      <c r="T60" s="477"/>
      <c r="U60" s="477"/>
      <c r="V60" s="477"/>
      <c r="W60" s="477"/>
      <c r="X60" s="478"/>
      <c r="Y60" s="593" t="s">
        <v>749</v>
      </c>
      <c r="Z60" s="594"/>
      <c r="AA60" s="403" t="s">
        <v>750</v>
      </c>
      <c r="AB60" s="404"/>
      <c r="AC60" s="403" t="s">
        <v>545</v>
      </c>
      <c r="AD60" s="387"/>
      <c r="AE60" s="603"/>
      <c r="AF60" s="415" t="s">
        <v>475</v>
      </c>
      <c r="AG60" s="421"/>
      <c r="AH60" s="415" t="s">
        <v>476</v>
      </c>
      <c r="AI60" s="421"/>
      <c r="AJ60" s="415" t="s">
        <v>477</v>
      </c>
      <c r="AK60" s="421"/>
      <c r="AL60" s="415" t="s">
        <v>542</v>
      </c>
      <c r="AM60" s="416"/>
    </row>
    <row r="61" spans="1:40" ht="15.95" hidden="1" customHeight="1">
      <c r="B61" s="742"/>
      <c r="C61" s="743"/>
      <c r="D61" s="743"/>
      <c r="E61" s="744"/>
      <c r="F61" s="643"/>
      <c r="G61" s="643"/>
      <c r="H61" s="643"/>
      <c r="I61" s="642"/>
      <c r="J61" s="643"/>
      <c r="K61" s="643"/>
      <c r="L61" s="644"/>
      <c r="M61" s="175"/>
      <c r="N61" s="386"/>
      <c r="O61" s="403"/>
      <c r="P61" s="386"/>
      <c r="Q61" s="387"/>
      <c r="R61" s="480"/>
      <c r="S61" s="480"/>
      <c r="T61" s="480"/>
      <c r="U61" s="480"/>
      <c r="V61" s="480"/>
      <c r="W61" s="480"/>
      <c r="X61" s="481"/>
      <c r="Y61" s="595"/>
      <c r="Z61" s="596"/>
      <c r="AA61" s="403"/>
      <c r="AB61" s="404"/>
      <c r="AC61" s="410"/>
      <c r="AD61" s="525"/>
      <c r="AE61" s="603"/>
      <c r="AF61" s="422"/>
      <c r="AG61" s="423"/>
      <c r="AH61" s="417"/>
      <c r="AI61" s="441"/>
      <c r="AJ61" s="417"/>
      <c r="AK61" s="441"/>
      <c r="AL61" s="417"/>
      <c r="AM61" s="418"/>
    </row>
    <row r="62" spans="1:40" ht="15.95" hidden="1" customHeight="1">
      <c r="B62" s="745"/>
      <c r="C62" s="746"/>
      <c r="D62" s="746"/>
      <c r="E62" s="747"/>
      <c r="F62" s="650" t="s">
        <v>23</v>
      </c>
      <c r="G62" s="650"/>
      <c r="H62" s="650"/>
      <c r="I62" s="748" t="s">
        <v>29</v>
      </c>
      <c r="J62" s="749"/>
      <c r="K62" s="749"/>
      <c r="L62" s="721"/>
      <c r="M62" s="175"/>
      <c r="N62" s="750"/>
      <c r="O62" s="706"/>
      <c r="P62" s="706"/>
      <c r="Q62" s="707"/>
      <c r="R62" s="482"/>
      <c r="S62" s="483"/>
      <c r="T62" s="483"/>
      <c r="U62" s="483"/>
      <c r="V62" s="483"/>
      <c r="W62" s="483"/>
      <c r="X62" s="484"/>
      <c r="Y62" s="485"/>
      <c r="Z62" s="424"/>
      <c r="AA62" s="424"/>
      <c r="AB62" s="425"/>
      <c r="AC62" s="426">
        <f>Y62+AA62</f>
        <v>0</v>
      </c>
      <c r="AD62" s="427"/>
      <c r="AE62" s="604"/>
      <c r="AF62" s="574" t="str">
        <f>'Incentive List'!$F$37</f>
        <v>$10 per PC</v>
      </c>
      <c r="AG62" s="575"/>
      <c r="AH62" s="558" t="str">
        <f>'CPM Savings'!$K$8</f>
        <v/>
      </c>
      <c r="AI62" s="558"/>
      <c r="AJ62" s="532" t="str">
        <f>'CPM Savings'!$K$9</f>
        <v/>
      </c>
      <c r="AK62" s="532"/>
      <c r="AL62" s="550" t="str">
        <f>IF(ISBLANK($N$62), "", IF(AC62&lt;'Incentive List'!$C$37*$N$62,AC62, 'Incentive List'!$C$37*$N$62))</f>
        <v/>
      </c>
      <c r="AM62" s="551"/>
    </row>
    <row r="63" spans="1:40" ht="15.95" customHeight="1">
      <c r="G63" s="95"/>
      <c r="H63" s="95"/>
      <c r="I63" s="95"/>
      <c r="J63" s="95"/>
      <c r="K63" s="95"/>
      <c r="L63" s="95"/>
      <c r="M63" s="95"/>
      <c r="N63" s="95"/>
      <c r="O63" s="95"/>
      <c r="P63" s="95"/>
      <c r="Q63" s="95"/>
      <c r="R63" s="95"/>
      <c r="S63" s="95"/>
      <c r="T63" s="95"/>
      <c r="U63" s="95"/>
      <c r="V63" s="95"/>
      <c r="W63" s="95"/>
      <c r="X63" s="95"/>
      <c r="AE63" s="180"/>
      <c r="AF63" s="592"/>
      <c r="AG63" s="592"/>
    </row>
  </sheetData>
  <sheetProtection algorithmName="SHA-512" hashValue="XPxaK4/qYEIvrV9CUk+zPhezv1fJ0P4Br8E5cu+r36eKmNez1PcVQtbniD8VzTLHaHIDPKG8TrqVpOAJ54VpKA==" saltValue="SR9KedcVhITC7AaS55GJ7g==" spinCount="100000" sheet="1" objects="1" scenarios="1"/>
  <protectedRanges>
    <protectedRange sqref="N15:S20 V57:W57 R58:S58 T56:U56 R55:S55 P54:Q54 Y53:AB58" name="More editables"/>
    <protectedRange sqref="P62 N62 Y62 AA62 Y15:AB20 N24:S28 Y24:AB28 Y30:AB33 N37:O37 Y37:AB37 N41:T41 N42:O42 N44:O44 S42:T44 U43:V44 Y41:AB44 N48:Q49 Y48:AB49 N53:O58 N30:W33 W43:X43" name="Measure Inputs"/>
    <protectedRange sqref="N5:S5 N8:AB11 Y5:AB5" name="Lighting"/>
  </protectedRanges>
  <mergeCells count="590">
    <mergeCell ref="N34:X34"/>
    <mergeCell ref="N38:X38"/>
    <mergeCell ref="N45:X45"/>
    <mergeCell ref="N6:O7"/>
    <mergeCell ref="P6:Q7"/>
    <mergeCell ref="R6:S7"/>
    <mergeCell ref="T6:U7"/>
    <mergeCell ref="V6:X7"/>
    <mergeCell ref="N13:O14"/>
    <mergeCell ref="P13:Q14"/>
    <mergeCell ref="R13:S14"/>
    <mergeCell ref="N22:O23"/>
    <mergeCell ref="T33:U33"/>
    <mergeCell ref="R16:S16"/>
    <mergeCell ref="R17:S17"/>
    <mergeCell ref="R18:S18"/>
    <mergeCell ref="N24:O24"/>
    <mergeCell ref="P31:Q31"/>
    <mergeCell ref="P22:Q23"/>
    <mergeCell ref="R25:S25"/>
    <mergeCell ref="R26:S26"/>
    <mergeCell ref="N25:O25"/>
    <mergeCell ref="N41:O41"/>
    <mergeCell ref="N42:O42"/>
    <mergeCell ref="R60:X62"/>
    <mergeCell ref="I32:J32"/>
    <mergeCell ref="K30:L30"/>
    <mergeCell ref="T29:U29"/>
    <mergeCell ref="F3:H4"/>
    <mergeCell ref="B12:L12"/>
    <mergeCell ref="B21:L21"/>
    <mergeCell ref="B34:L34"/>
    <mergeCell ref="B38:L38"/>
    <mergeCell ref="B45:L45"/>
    <mergeCell ref="B50:L50"/>
    <mergeCell ref="B59:L59"/>
    <mergeCell ref="I6:L7"/>
    <mergeCell ref="B3:E11"/>
    <mergeCell ref="F6:H11"/>
    <mergeCell ref="B13:E20"/>
    <mergeCell ref="B22:E33"/>
    <mergeCell ref="B35:E37"/>
    <mergeCell ref="B39:E44"/>
    <mergeCell ref="B46:E49"/>
    <mergeCell ref="F58:H58"/>
    <mergeCell ref="F5:H5"/>
    <mergeCell ref="I5:L5"/>
    <mergeCell ref="I15:L15"/>
    <mergeCell ref="B51:E58"/>
    <mergeCell ref="B60:E62"/>
    <mergeCell ref="I62:L62"/>
    <mergeCell ref="N55:O55"/>
    <mergeCell ref="N56:O56"/>
    <mergeCell ref="N57:O57"/>
    <mergeCell ref="N58:O58"/>
    <mergeCell ref="N35:O36"/>
    <mergeCell ref="N48:O48"/>
    <mergeCell ref="F62:H62"/>
    <mergeCell ref="N46:O47"/>
    <mergeCell ref="N62:O62"/>
    <mergeCell ref="F57:H57"/>
    <mergeCell ref="I46:L46"/>
    <mergeCell ref="F53:H53"/>
    <mergeCell ref="I54:J58"/>
    <mergeCell ref="I37:L37"/>
    <mergeCell ref="F41:H41"/>
    <mergeCell ref="F42:H42"/>
    <mergeCell ref="F43:H43"/>
    <mergeCell ref="F44:H44"/>
    <mergeCell ref="F51:H52"/>
    <mergeCell ref="I51:L51"/>
    <mergeCell ref="I52:J52"/>
    <mergeCell ref="P46:Q47"/>
    <mergeCell ref="I47:J47"/>
    <mergeCell ref="K47:L47"/>
    <mergeCell ref="N60:O61"/>
    <mergeCell ref="P60:Q61"/>
    <mergeCell ref="I29:J29"/>
    <mergeCell ref="K28:L28"/>
    <mergeCell ref="I28:J28"/>
    <mergeCell ref="V53:W56"/>
    <mergeCell ref="K54:L54"/>
    <mergeCell ref="K55:L55"/>
    <mergeCell ref="K56:L56"/>
    <mergeCell ref="N29:O29"/>
    <mergeCell ref="P29:Q29"/>
    <mergeCell ref="R29:S29"/>
    <mergeCell ref="K29:L29"/>
    <mergeCell ref="R30:S30"/>
    <mergeCell ref="R33:S33"/>
    <mergeCell ref="S41:T41"/>
    <mergeCell ref="P41:R41"/>
    <mergeCell ref="P42:R44"/>
    <mergeCell ref="S42:T42"/>
    <mergeCell ref="S43:T43"/>
    <mergeCell ref="S44:T44"/>
    <mergeCell ref="P62:Q62"/>
    <mergeCell ref="P49:Q49"/>
    <mergeCell ref="N49:O49"/>
    <mergeCell ref="N53:O53"/>
    <mergeCell ref="N50:X50"/>
    <mergeCell ref="X52:X58"/>
    <mergeCell ref="P54:Q54"/>
    <mergeCell ref="R55:S55"/>
    <mergeCell ref="T56:U56"/>
    <mergeCell ref="V57:W57"/>
    <mergeCell ref="R58:S58"/>
    <mergeCell ref="V58:W58"/>
    <mergeCell ref="P51:Q52"/>
    <mergeCell ref="R51:S52"/>
    <mergeCell ref="T51:U52"/>
    <mergeCell ref="V51:W52"/>
    <mergeCell ref="P55:Q58"/>
    <mergeCell ref="R56:S57"/>
    <mergeCell ref="R53:S54"/>
    <mergeCell ref="T57:U58"/>
    <mergeCell ref="N51:O52"/>
    <mergeCell ref="N59:X59"/>
    <mergeCell ref="P53:Q53"/>
    <mergeCell ref="N54:O54"/>
    <mergeCell ref="T53:U55"/>
    <mergeCell ref="P48:Q48"/>
    <mergeCell ref="F60:H61"/>
    <mergeCell ref="I60:L61"/>
    <mergeCell ref="N18:O18"/>
    <mergeCell ref="P18:Q18"/>
    <mergeCell ref="N19:O19"/>
    <mergeCell ref="P19:Q19"/>
    <mergeCell ref="N20:O20"/>
    <mergeCell ref="P20:Q20"/>
    <mergeCell ref="F48:H48"/>
    <mergeCell ref="F49:H49"/>
    <mergeCell ref="N33:O33"/>
    <mergeCell ref="P33:Q33"/>
    <mergeCell ref="K32:L32"/>
    <mergeCell ref="K33:L33"/>
    <mergeCell ref="N31:O31"/>
    <mergeCell ref="I31:J31"/>
    <mergeCell ref="F54:H54"/>
    <mergeCell ref="K57:L57"/>
    <mergeCell ref="K58:L58"/>
    <mergeCell ref="N32:O32"/>
    <mergeCell ref="P32:Q32"/>
    <mergeCell ref="F55:H55"/>
    <mergeCell ref="I39:L40"/>
    <mergeCell ref="F13:H14"/>
    <mergeCell ref="I13:L14"/>
    <mergeCell ref="I16:L16"/>
    <mergeCell ref="K27:L27"/>
    <mergeCell ref="I27:J27"/>
    <mergeCell ref="I17:L17"/>
    <mergeCell ref="I18:L18"/>
    <mergeCell ref="F17:H18"/>
    <mergeCell ref="F19:H20"/>
    <mergeCell ref="I19:L19"/>
    <mergeCell ref="I20:L20"/>
    <mergeCell ref="I23:J23"/>
    <mergeCell ref="K23:L23"/>
    <mergeCell ref="I22:L22"/>
    <mergeCell ref="F22:H23"/>
    <mergeCell ref="F24:H28"/>
    <mergeCell ref="I24:J24"/>
    <mergeCell ref="F15:H16"/>
    <mergeCell ref="F56:H56"/>
    <mergeCell ref="I44:L44"/>
    <mergeCell ref="I42:L42"/>
    <mergeCell ref="F46:H47"/>
    <mergeCell ref="I53:L53"/>
    <mergeCell ref="F29:H29"/>
    <mergeCell ref="K24:L24"/>
    <mergeCell ref="K25:L25"/>
    <mergeCell ref="K26:L26"/>
    <mergeCell ref="F37:H37"/>
    <mergeCell ref="F35:H36"/>
    <mergeCell ref="I35:L36"/>
    <mergeCell ref="F30:H33"/>
    <mergeCell ref="I30:J30"/>
    <mergeCell ref="I33:J33"/>
    <mergeCell ref="K31:L31"/>
    <mergeCell ref="K52:L52"/>
    <mergeCell ref="I48:J48"/>
    <mergeCell ref="I49:J49"/>
    <mergeCell ref="K48:L48"/>
    <mergeCell ref="K49:L49"/>
    <mergeCell ref="I41:L41"/>
    <mergeCell ref="I43:L43"/>
    <mergeCell ref="F39:H40"/>
    <mergeCell ref="I3:L4"/>
    <mergeCell ref="T8:U8"/>
    <mergeCell ref="V9:X9"/>
    <mergeCell ref="V10:X10"/>
    <mergeCell ref="V11:X11"/>
    <mergeCell ref="N9:O9"/>
    <mergeCell ref="P9:Q9"/>
    <mergeCell ref="R9:S9"/>
    <mergeCell ref="T9:U9"/>
    <mergeCell ref="P11:Q11"/>
    <mergeCell ref="R11:S11"/>
    <mergeCell ref="I8:J11"/>
    <mergeCell ref="K8:L8"/>
    <mergeCell ref="N3:O4"/>
    <mergeCell ref="P3:Q4"/>
    <mergeCell ref="R3:S4"/>
    <mergeCell ref="T4:X5"/>
    <mergeCell ref="N5:O5"/>
    <mergeCell ref="P5:Q5"/>
    <mergeCell ref="R5:S5"/>
    <mergeCell ref="K9:L9"/>
    <mergeCell ref="K10:L10"/>
    <mergeCell ref="K11:L11"/>
    <mergeCell ref="V8:X8"/>
    <mergeCell ref="Y3:Z4"/>
    <mergeCell ref="AF3:AG4"/>
    <mergeCell ref="AA10:AB10"/>
    <mergeCell ref="AC10:AD10"/>
    <mergeCell ref="AA9:AB9"/>
    <mergeCell ref="AC9:AD9"/>
    <mergeCell ref="AA8:AB8"/>
    <mergeCell ref="AC8:AD8"/>
    <mergeCell ref="Y15:Z15"/>
    <mergeCell ref="AF15:AG15"/>
    <mergeCell ref="AA11:AB11"/>
    <mergeCell ref="AC11:AD11"/>
    <mergeCell ref="AE3:AE62"/>
    <mergeCell ref="AA22:AB23"/>
    <mergeCell ref="AF19:AG19"/>
    <mergeCell ref="AF20:AG20"/>
    <mergeCell ref="AF24:AG24"/>
    <mergeCell ref="AF25:AG25"/>
    <mergeCell ref="AF11:AG11"/>
    <mergeCell ref="AF5:AG5"/>
    <mergeCell ref="AF30:AG30"/>
    <mergeCell ref="AF31:AG31"/>
    <mergeCell ref="AF32:AG32"/>
    <mergeCell ref="AA51:AB52"/>
    <mergeCell ref="AF41:AG41"/>
    <mergeCell ref="AF55:AG55"/>
    <mergeCell ref="Y56:Z56"/>
    <mergeCell ref="AF56:AG56"/>
    <mergeCell ref="AH42:AI42"/>
    <mergeCell ref="AH3:AI4"/>
    <mergeCell ref="AH5:AI5"/>
    <mergeCell ref="AH8:AI8"/>
    <mergeCell ref="AH9:AI9"/>
    <mergeCell ref="AH10:AI10"/>
    <mergeCell ref="AH11:AI11"/>
    <mergeCell ref="AH15:AI15"/>
    <mergeCell ref="AH16:AI16"/>
    <mergeCell ref="AH19:AI19"/>
    <mergeCell ref="Y44:Z44"/>
    <mergeCell ref="AF44:AG44"/>
    <mergeCell ref="Y48:Z48"/>
    <mergeCell ref="AF48:AG48"/>
    <mergeCell ref="Y49:Z49"/>
    <mergeCell ref="AF49:AG49"/>
    <mergeCell ref="Y53:Z53"/>
    <mergeCell ref="AF53:AG53"/>
    <mergeCell ref="Y42:Z42"/>
    <mergeCell ref="AC41:AD41"/>
    <mergeCell ref="AH53:AI53"/>
    <mergeCell ref="AH54:AI54"/>
    <mergeCell ref="AH30:AI30"/>
    <mergeCell ref="AH31:AI31"/>
    <mergeCell ref="AH32:AI32"/>
    <mergeCell ref="AH33:AI33"/>
    <mergeCell ref="AF63:AG63"/>
    <mergeCell ref="Y6:Z7"/>
    <mergeCell ref="Y13:Z14"/>
    <mergeCell ref="Y22:Z23"/>
    <mergeCell ref="Y35:Z36"/>
    <mergeCell ref="Y39:Z40"/>
    <mergeCell ref="Y46:Z47"/>
    <mergeCell ref="Y51:Z52"/>
    <mergeCell ref="Y60:Z61"/>
    <mergeCell ref="AF60:AG61"/>
    <mergeCell ref="Y57:Z57"/>
    <mergeCell ref="AF57:AG57"/>
    <mergeCell ref="Y58:Z58"/>
    <mergeCell ref="AF58:AG58"/>
    <mergeCell ref="Y62:Z62"/>
    <mergeCell ref="AF62:AG62"/>
    <mergeCell ref="Y54:Z54"/>
    <mergeCell ref="AF54:AG54"/>
    <mergeCell ref="AJ8:AK8"/>
    <mergeCell ref="AJ9:AK9"/>
    <mergeCell ref="AJ10:AK10"/>
    <mergeCell ref="AJ11:AK11"/>
    <mergeCell ref="AJ15:AK15"/>
    <mergeCell ref="AJ16:AK16"/>
    <mergeCell ref="AJ17:AK17"/>
    <mergeCell ref="AJ18:AK18"/>
    <mergeCell ref="AJ19:AK19"/>
    <mergeCell ref="AJ13:AK14"/>
    <mergeCell ref="AJ22:AK23"/>
    <mergeCell ref="AH20:AI20"/>
    <mergeCell ref="AF35:AG36"/>
    <mergeCell ref="AH35:AI36"/>
    <mergeCell ref="AJ35:AK36"/>
    <mergeCell ref="AF27:AG27"/>
    <mergeCell ref="AF28:AG28"/>
    <mergeCell ref="AJ20:AK20"/>
    <mergeCell ref="AJ24:AK24"/>
    <mergeCell ref="AJ25:AK25"/>
    <mergeCell ref="AJ26:AK26"/>
    <mergeCell ref="AF33:AG33"/>
    <mergeCell ref="AF26:AG26"/>
    <mergeCell ref="AH27:AI27"/>
    <mergeCell ref="AH28:AI28"/>
    <mergeCell ref="AL18:AM18"/>
    <mergeCell ref="AL19:AM19"/>
    <mergeCell ref="AL20:AM20"/>
    <mergeCell ref="AL24:AM24"/>
    <mergeCell ref="AL25:AM25"/>
    <mergeCell ref="AL26:AM26"/>
    <mergeCell ref="AL27:AM27"/>
    <mergeCell ref="AL28:AM28"/>
    <mergeCell ref="AJ58:AK58"/>
    <mergeCell ref="AJ37:AK37"/>
    <mergeCell ref="AJ41:AK41"/>
    <mergeCell ref="AJ42:AK42"/>
    <mergeCell ref="AJ43:AK43"/>
    <mergeCell ref="AJ44:AK44"/>
    <mergeCell ref="AJ46:AK47"/>
    <mergeCell ref="AJ54:AK54"/>
    <mergeCell ref="AJ55:AK55"/>
    <mergeCell ref="AJ56:AK56"/>
    <mergeCell ref="AJ48:AK48"/>
    <mergeCell ref="AJ49:AK49"/>
    <mergeCell ref="AJ53:AK53"/>
    <mergeCell ref="AJ57:AK57"/>
    <mergeCell ref="AJ51:AK52"/>
    <mergeCell ref="AL22:AM23"/>
    <mergeCell ref="AL8:AM8"/>
    <mergeCell ref="AL9:AM9"/>
    <mergeCell ref="AL10:AM10"/>
    <mergeCell ref="AL11:AM11"/>
    <mergeCell ref="AL15:AM15"/>
    <mergeCell ref="AL16:AM16"/>
    <mergeCell ref="AL17:AM17"/>
    <mergeCell ref="AL6:AM7"/>
    <mergeCell ref="AL13:AM14"/>
    <mergeCell ref="AL39:AM40"/>
    <mergeCell ref="AL46:AM47"/>
    <mergeCell ref="AL51:AM52"/>
    <mergeCell ref="AL60:AM61"/>
    <mergeCell ref="AL53:AM53"/>
    <mergeCell ref="AL54:AM54"/>
    <mergeCell ref="AL55:AM55"/>
    <mergeCell ref="AL56:AM56"/>
    <mergeCell ref="AL57:AM57"/>
    <mergeCell ref="AL58:AM58"/>
    <mergeCell ref="AL41:AM41"/>
    <mergeCell ref="AL42:AM42"/>
    <mergeCell ref="AL43:AM43"/>
    <mergeCell ref="AL44:AM44"/>
    <mergeCell ref="AL48:AM48"/>
    <mergeCell ref="AL49:AM49"/>
    <mergeCell ref="R47:X49"/>
    <mergeCell ref="R31:S31"/>
    <mergeCell ref="R32:S32"/>
    <mergeCell ref="U41:V42"/>
    <mergeCell ref="AC51:AD52"/>
    <mergeCell ref="AA60:AB61"/>
    <mergeCell ref="AC60:AD61"/>
    <mergeCell ref="AA53:AB53"/>
    <mergeCell ref="AC53:AD53"/>
    <mergeCell ref="AA54:AB54"/>
    <mergeCell ref="Y55:Z55"/>
    <mergeCell ref="AC31:AD31"/>
    <mergeCell ref="AA35:AB36"/>
    <mergeCell ref="AC35:AD36"/>
    <mergeCell ref="AA39:AB40"/>
    <mergeCell ref="AC39:AD40"/>
    <mergeCell ref="AC32:AD32"/>
    <mergeCell ref="AA31:AB31"/>
    <mergeCell ref="Y31:Z31"/>
    <mergeCell ref="Y32:Z32"/>
    <mergeCell ref="AC42:AD42"/>
    <mergeCell ref="Y50:AD50"/>
    <mergeCell ref="Y45:AD45"/>
    <mergeCell ref="Y38:AD38"/>
    <mergeCell ref="AA46:AB47"/>
    <mergeCell ref="AC46:AD47"/>
    <mergeCell ref="AA30:AB30"/>
    <mergeCell ref="AA33:AB33"/>
    <mergeCell ref="AC33:AD33"/>
    <mergeCell ref="AA32:AB32"/>
    <mergeCell ref="AA41:AB41"/>
    <mergeCell ref="Y33:Z33"/>
    <mergeCell ref="Y37:Z37"/>
    <mergeCell ref="Y41:Z41"/>
    <mergeCell ref="AA37:AB37"/>
    <mergeCell ref="AC37:AD37"/>
    <mergeCell ref="Y30:Z30"/>
    <mergeCell ref="Y34:AD34"/>
    <mergeCell ref="AA44:AB44"/>
    <mergeCell ref="AC44:AD44"/>
    <mergeCell ref="AA43:AB43"/>
    <mergeCell ref="AC43:AD43"/>
    <mergeCell ref="AA42:AB42"/>
    <mergeCell ref="AL62:AM62"/>
    <mergeCell ref="AJ32:AK32"/>
    <mergeCell ref="AJ33:AK33"/>
    <mergeCell ref="AH55:AI55"/>
    <mergeCell ref="AH56:AI56"/>
    <mergeCell ref="AH57:AI57"/>
    <mergeCell ref="AF37:AG37"/>
    <mergeCell ref="AF42:AG42"/>
    <mergeCell ref="AH49:AI49"/>
    <mergeCell ref="AH48:AI48"/>
    <mergeCell ref="AF51:AG52"/>
    <mergeCell ref="AH51:AI52"/>
    <mergeCell ref="AH58:AI58"/>
    <mergeCell ref="AH60:AI61"/>
    <mergeCell ref="AH41:AI41"/>
    <mergeCell ref="AJ62:AK62"/>
    <mergeCell ref="AJ60:AK61"/>
    <mergeCell ref="AH39:AI40"/>
    <mergeCell ref="AJ39:AK40"/>
    <mergeCell ref="AF46:AG47"/>
    <mergeCell ref="AH46:AI47"/>
    <mergeCell ref="AF43:AG43"/>
    <mergeCell ref="AH37:AI37"/>
    <mergeCell ref="AH62:AI62"/>
    <mergeCell ref="N43:O43"/>
    <mergeCell ref="N44:O44"/>
    <mergeCell ref="N26:O26"/>
    <mergeCell ref="N27:O27"/>
    <mergeCell ref="R8:S8"/>
    <mergeCell ref="R19:S19"/>
    <mergeCell ref="R20:S20"/>
    <mergeCell ref="N11:O11"/>
    <mergeCell ref="S39:T40"/>
    <mergeCell ref="T30:U30"/>
    <mergeCell ref="N28:O28"/>
    <mergeCell ref="P27:Q27"/>
    <mergeCell ref="N37:O37"/>
    <mergeCell ref="P10:Q10"/>
    <mergeCell ref="P17:Q17"/>
    <mergeCell ref="P28:Q28"/>
    <mergeCell ref="R27:S27"/>
    <mergeCell ref="R28:S28"/>
    <mergeCell ref="N17:O17"/>
    <mergeCell ref="N30:O30"/>
    <mergeCell ref="U43:V43"/>
    <mergeCell ref="U44:V44"/>
    <mergeCell ref="P24:Q24"/>
    <mergeCell ref="P25:Q25"/>
    <mergeCell ref="AL30:AM30"/>
    <mergeCell ref="AL31:AM31"/>
    <mergeCell ref="AL32:AM32"/>
    <mergeCell ref="AL33:AM33"/>
    <mergeCell ref="AL37:AM37"/>
    <mergeCell ref="AJ30:AK30"/>
    <mergeCell ref="AJ31:AK31"/>
    <mergeCell ref="AA20:AB20"/>
    <mergeCell ref="AF21:AM21"/>
    <mergeCell ref="AA24:AB24"/>
    <mergeCell ref="AC24:AD24"/>
    <mergeCell ref="AC22:AD23"/>
    <mergeCell ref="AA27:AB27"/>
    <mergeCell ref="AC27:AD27"/>
    <mergeCell ref="AF29:AM29"/>
    <mergeCell ref="AJ27:AK27"/>
    <mergeCell ref="AJ28:AK28"/>
    <mergeCell ref="AL35:AM36"/>
    <mergeCell ref="AA28:AB28"/>
    <mergeCell ref="AC28:AD28"/>
    <mergeCell ref="AA26:AB26"/>
    <mergeCell ref="AC26:AD26"/>
    <mergeCell ref="AA25:AB25"/>
    <mergeCell ref="AC25:AD25"/>
    <mergeCell ref="N39:O40"/>
    <mergeCell ref="P39:R40"/>
    <mergeCell ref="AF8:AG8"/>
    <mergeCell ref="U39:V40"/>
    <mergeCell ref="T31:U31"/>
    <mergeCell ref="T32:U32"/>
    <mergeCell ref="P36:X37"/>
    <mergeCell ref="P30:Q30"/>
    <mergeCell ref="AF39:AG40"/>
    <mergeCell ref="AF22:AG23"/>
    <mergeCell ref="Y21:AD21"/>
    <mergeCell ref="P26:Q26"/>
    <mergeCell ref="R10:S10"/>
    <mergeCell ref="R15:S15"/>
    <mergeCell ref="T10:U10"/>
    <mergeCell ref="T11:U11"/>
    <mergeCell ref="N15:O15"/>
    <mergeCell ref="P15:Q15"/>
    <mergeCell ref="N10:O10"/>
    <mergeCell ref="N12:X12"/>
    <mergeCell ref="N21:X21"/>
    <mergeCell ref="AA18:AB18"/>
    <mergeCell ref="AA19:AB19"/>
    <mergeCell ref="AF9:AG9"/>
    <mergeCell ref="Y28:Z28"/>
    <mergeCell ref="N8:O8"/>
    <mergeCell ref="P8:Q8"/>
    <mergeCell ref="N16:O16"/>
    <mergeCell ref="P16:Q16"/>
    <mergeCell ref="R22:S23"/>
    <mergeCell ref="R24:S24"/>
    <mergeCell ref="AH6:AI7"/>
    <mergeCell ref="Y8:Z8"/>
    <mergeCell ref="Y9:Z9"/>
    <mergeCell ref="Y26:Z26"/>
    <mergeCell ref="AH22:AI23"/>
    <mergeCell ref="Y10:Z10"/>
    <mergeCell ref="AF10:AG10"/>
    <mergeCell ref="Y16:Z16"/>
    <mergeCell ref="AF16:AG16"/>
    <mergeCell ref="Y17:Z17"/>
    <mergeCell ref="AF17:AG17"/>
    <mergeCell ref="Y18:Z18"/>
    <mergeCell ref="AF18:AG18"/>
    <mergeCell ref="Y12:AD12"/>
    <mergeCell ref="AF13:AG14"/>
    <mergeCell ref="AJ3:AK4"/>
    <mergeCell ref="AJ5:AK5"/>
    <mergeCell ref="W2:X2"/>
    <mergeCell ref="Y2:Z2"/>
    <mergeCell ref="AH2:AI2"/>
    <mergeCell ref="AH43:AI43"/>
    <mergeCell ref="AH44:AI44"/>
    <mergeCell ref="T23:X28"/>
    <mergeCell ref="T14:X20"/>
    <mergeCell ref="AH17:AI17"/>
    <mergeCell ref="AH18:AI18"/>
    <mergeCell ref="Y43:Z43"/>
    <mergeCell ref="Y27:Z27"/>
    <mergeCell ref="Y19:Z19"/>
    <mergeCell ref="Y11:Z11"/>
    <mergeCell ref="Y5:Z5"/>
    <mergeCell ref="Y20:Z20"/>
    <mergeCell ref="Y24:Z24"/>
    <mergeCell ref="Y25:Z25"/>
    <mergeCell ref="AH24:AI24"/>
    <mergeCell ref="AH25:AI25"/>
    <mergeCell ref="AH26:AI26"/>
    <mergeCell ref="V29:X33"/>
    <mergeCell ref="AH13:AI14"/>
    <mergeCell ref="AA62:AB62"/>
    <mergeCell ref="AC62:AD62"/>
    <mergeCell ref="Y29:AD29"/>
    <mergeCell ref="AA2:AB2"/>
    <mergeCell ref="AC2:AD2"/>
    <mergeCell ref="AA13:AB14"/>
    <mergeCell ref="AC13:AD14"/>
    <mergeCell ref="AC15:AD15"/>
    <mergeCell ref="AC17:AD17"/>
    <mergeCell ref="AC19:AD19"/>
    <mergeCell ref="AC16:AD16"/>
    <mergeCell ref="AC18:AD18"/>
    <mergeCell ref="AC20:AD20"/>
    <mergeCell ref="AA15:AB15"/>
    <mergeCell ref="AA16:AB16"/>
    <mergeCell ref="AA17:AB17"/>
    <mergeCell ref="AC54:AD54"/>
    <mergeCell ref="AA55:AB55"/>
    <mergeCell ref="AC55:AD55"/>
    <mergeCell ref="AA56:AB56"/>
    <mergeCell ref="AC56:AD56"/>
    <mergeCell ref="AA57:AB57"/>
    <mergeCell ref="AC57:AD57"/>
    <mergeCell ref="AA58:AB58"/>
    <mergeCell ref="W43:X43"/>
    <mergeCell ref="W39:X40"/>
    <mergeCell ref="AA48:AB48"/>
    <mergeCell ref="AC48:AD48"/>
    <mergeCell ref="Y59:AD59"/>
    <mergeCell ref="AN2:AQ2"/>
    <mergeCell ref="B2:V2"/>
    <mergeCell ref="AC30:AD30"/>
    <mergeCell ref="AA49:AB49"/>
    <mergeCell ref="AC49:AD49"/>
    <mergeCell ref="AC58:AD58"/>
    <mergeCell ref="AJ2:AK2"/>
    <mergeCell ref="AL2:AM2"/>
    <mergeCell ref="AA3:AB4"/>
    <mergeCell ref="AC3:AD4"/>
    <mergeCell ref="AA6:AB7"/>
    <mergeCell ref="AC6:AD7"/>
    <mergeCell ref="AA5:AB5"/>
    <mergeCell ref="AC5:AD5"/>
    <mergeCell ref="AF2:AG2"/>
    <mergeCell ref="AL3:AM4"/>
    <mergeCell ref="AL5:AM5"/>
    <mergeCell ref="AF6:AG7"/>
    <mergeCell ref="AJ6:AK7"/>
  </mergeCells>
  <conditionalFormatting sqref="N5:S5 Y15:Y20 Y53 AA53 AA15:AA20">
    <cfRule type="expression" dxfId="659" priority="148">
      <formula>ISBLANK(N5:O5)</formula>
    </cfRule>
  </conditionalFormatting>
  <conditionalFormatting sqref="T11:U11">
    <cfRule type="expression" dxfId="658" priority="139">
      <formula>ISBLANK(T11:U11)</formula>
    </cfRule>
  </conditionalFormatting>
  <conditionalFormatting sqref="V8:X8">
    <cfRule type="expression" dxfId="657" priority="147">
      <formula>ISBLANK(V8:X8)</formula>
    </cfRule>
  </conditionalFormatting>
  <conditionalFormatting sqref="N8:O8">
    <cfRule type="expression" dxfId="656" priority="146">
      <formula>ISBLANK(N8:O8)</formula>
    </cfRule>
  </conditionalFormatting>
  <conditionalFormatting sqref="P8:U10">
    <cfRule type="expression" dxfId="655" priority="145">
      <formula>ISBLANK(P8:Q8)</formula>
    </cfRule>
  </conditionalFormatting>
  <conditionalFormatting sqref="N9:O10">
    <cfRule type="expression" dxfId="654" priority="144">
      <formula>ISBLANK(N9:O9)</formula>
    </cfRule>
  </conditionalFormatting>
  <conditionalFormatting sqref="V9:X11">
    <cfRule type="expression" dxfId="653" priority="143">
      <formula>ISBLANK(V9:X9)</formula>
    </cfRule>
  </conditionalFormatting>
  <conditionalFormatting sqref="N11:O11">
    <cfRule type="expression" dxfId="652" priority="142">
      <formula>ISBLANK(N11:O11)</formula>
    </cfRule>
  </conditionalFormatting>
  <conditionalFormatting sqref="P11:Q11">
    <cfRule type="expression" dxfId="651" priority="141">
      <formula>ISBLANK(P11:Q11)</formula>
    </cfRule>
  </conditionalFormatting>
  <conditionalFormatting sqref="R11:S11">
    <cfRule type="expression" dxfId="650" priority="140">
      <formula>ISBLANK(R11:S11)</formula>
    </cfRule>
  </conditionalFormatting>
  <conditionalFormatting sqref="N15:O15">
    <cfRule type="expression" dxfId="649" priority="138">
      <formula>ISBLANK(N15:O15)</formula>
    </cfRule>
  </conditionalFormatting>
  <conditionalFormatting sqref="P15:Q15">
    <cfRule type="expression" dxfId="648" priority="137">
      <formula>ISBLANK(P15:Q15)</formula>
    </cfRule>
  </conditionalFormatting>
  <conditionalFormatting sqref="N16:O16">
    <cfRule type="expression" dxfId="647" priority="136">
      <formula>ISBLANK(N16:O16)</formula>
    </cfRule>
  </conditionalFormatting>
  <conditionalFormatting sqref="P16:Q16">
    <cfRule type="expression" dxfId="646" priority="135">
      <formula>ISBLANK(P16:Q16)</formula>
    </cfRule>
  </conditionalFormatting>
  <conditionalFormatting sqref="N17:O17">
    <cfRule type="expression" dxfId="645" priority="134">
      <formula>ISBLANK(N17:O17)</formula>
    </cfRule>
  </conditionalFormatting>
  <conditionalFormatting sqref="P17:Q17">
    <cfRule type="expression" dxfId="644" priority="133">
      <formula>ISBLANK(P17:Q17)</formula>
    </cfRule>
  </conditionalFormatting>
  <conditionalFormatting sqref="N18:O18">
    <cfRule type="expression" dxfId="643" priority="132">
      <formula>ISBLANK(N18:O18)</formula>
    </cfRule>
  </conditionalFormatting>
  <conditionalFormatting sqref="P18:Q18">
    <cfRule type="expression" dxfId="642" priority="131">
      <formula>ISBLANK(P18:Q18)</formula>
    </cfRule>
  </conditionalFormatting>
  <conditionalFormatting sqref="N19:O19">
    <cfRule type="expression" dxfId="641" priority="130">
      <formula>ISBLANK(N19:O19)</formula>
    </cfRule>
  </conditionalFormatting>
  <conditionalFormatting sqref="P19:Q19">
    <cfRule type="expression" dxfId="640" priority="129">
      <formula>ISBLANK(P19:Q19)</formula>
    </cfRule>
  </conditionalFormatting>
  <conditionalFormatting sqref="N20:O20">
    <cfRule type="expression" dxfId="639" priority="128">
      <formula>ISBLANK(N20:O20)</formula>
    </cfRule>
  </conditionalFormatting>
  <conditionalFormatting sqref="P20:Q20">
    <cfRule type="expression" dxfId="638" priority="127">
      <formula>ISBLANK(P20:Q20)</formula>
    </cfRule>
  </conditionalFormatting>
  <conditionalFormatting sqref="N24:O28">
    <cfRule type="expression" dxfId="637" priority="125">
      <formula>ISBLANK(N24:O24)</formula>
    </cfRule>
  </conditionalFormatting>
  <conditionalFormatting sqref="P24:Q28">
    <cfRule type="expression" dxfId="636" priority="124">
      <formula>ISBLANK(P24:Q24)</formula>
    </cfRule>
  </conditionalFormatting>
  <conditionalFormatting sqref="P30:Q33">
    <cfRule type="expression" dxfId="635" priority="120">
      <formula>ISBLANK(P30:Q30)</formula>
    </cfRule>
  </conditionalFormatting>
  <conditionalFormatting sqref="R24:S28">
    <cfRule type="expression" dxfId="634" priority="122">
      <formula>ISBLANK(R24:S24)</formula>
    </cfRule>
  </conditionalFormatting>
  <conditionalFormatting sqref="N30:O33">
    <cfRule type="expression" dxfId="633" priority="121">
      <formula>ISBLANK(N30:O30)</formula>
    </cfRule>
  </conditionalFormatting>
  <conditionalFormatting sqref="R30:U33">
    <cfRule type="expression" dxfId="632" priority="119">
      <formula>ISBLANK(R30:S30)</formula>
    </cfRule>
  </conditionalFormatting>
  <conditionalFormatting sqref="N37:O37">
    <cfRule type="expression" dxfId="631" priority="118">
      <formula>ISBLANK(N37:O37)</formula>
    </cfRule>
  </conditionalFormatting>
  <conditionalFormatting sqref="N41:O42">
    <cfRule type="expression" dxfId="630" priority="117">
      <formula>ISBLANK(N41:O41)</formula>
    </cfRule>
  </conditionalFormatting>
  <conditionalFormatting sqref="P41">
    <cfRule type="expression" dxfId="629" priority="116">
      <formula>ISBLANK(P41:R41)</formula>
    </cfRule>
  </conditionalFormatting>
  <conditionalFormatting sqref="S41:T44 U43:V44 W43:X43">
    <cfRule type="expression" dxfId="628" priority="115">
      <formula>ISBLANK(S41:T41)</formula>
    </cfRule>
  </conditionalFormatting>
  <conditionalFormatting sqref="N44:O44">
    <cfRule type="expression" dxfId="627" priority="114">
      <formula>ISBLANK(N44:O44)</formula>
    </cfRule>
  </conditionalFormatting>
  <conditionalFormatting sqref="N48:O49">
    <cfRule type="expression" dxfId="626" priority="113">
      <formula>ISBLANK(N48:O48)</formula>
    </cfRule>
  </conditionalFormatting>
  <conditionalFormatting sqref="P48:Q49">
    <cfRule type="expression" dxfId="625" priority="112">
      <formula>ISBLANK(P48:Q48)</formula>
    </cfRule>
  </conditionalFormatting>
  <conditionalFormatting sqref="N53:O58 P54:Q54">
    <cfRule type="expression" dxfId="624" priority="111">
      <formula>ISBLANK(N53:O53)</formula>
    </cfRule>
  </conditionalFormatting>
  <conditionalFormatting sqref="R55:S55">
    <cfRule type="expression" dxfId="623" priority="110">
      <formula>ISBLANK(R55:S55)</formula>
    </cfRule>
  </conditionalFormatting>
  <conditionalFormatting sqref="T56:U56">
    <cfRule type="expression" dxfId="622" priority="109">
      <formula>ISBLANK(T56:U56)</formula>
    </cfRule>
  </conditionalFormatting>
  <conditionalFormatting sqref="V57:W57">
    <cfRule type="expression" dxfId="621" priority="108">
      <formula>ISBLANK(V57:W57)</formula>
    </cfRule>
  </conditionalFormatting>
  <conditionalFormatting sqref="R58:S58">
    <cfRule type="expression" dxfId="620" priority="107">
      <formula>ISBLANK(R58:S58)</formula>
    </cfRule>
  </conditionalFormatting>
  <conditionalFormatting sqref="N62:Q62">
    <cfRule type="expression" dxfId="619" priority="106">
      <formula>ISBLANK(N62:O62)</formula>
    </cfRule>
  </conditionalFormatting>
  <conditionalFormatting sqref="R15:S15">
    <cfRule type="expression" dxfId="618" priority="91">
      <formula>ISBLANK(R15:S15)</formula>
    </cfRule>
  </conditionalFormatting>
  <conditionalFormatting sqref="R16:S16">
    <cfRule type="expression" dxfId="617" priority="90">
      <formula>ISBLANK(R16:S16)</formula>
    </cfRule>
  </conditionalFormatting>
  <conditionalFormatting sqref="R17:S17">
    <cfRule type="expression" dxfId="616" priority="89">
      <formula>ISBLANK(R17:S17)</formula>
    </cfRule>
  </conditionalFormatting>
  <conditionalFormatting sqref="R18:S18">
    <cfRule type="expression" dxfId="615" priority="88">
      <formula>ISBLANK(R18:S18)</formula>
    </cfRule>
  </conditionalFormatting>
  <conditionalFormatting sqref="R19:S19">
    <cfRule type="expression" dxfId="614" priority="87">
      <formula>ISBLANK(R19:S19)</formula>
    </cfRule>
  </conditionalFormatting>
  <conditionalFormatting sqref="R20:S20">
    <cfRule type="expression" dxfId="613" priority="86">
      <formula>ISBLANK(R20:S20)</formula>
    </cfRule>
  </conditionalFormatting>
  <conditionalFormatting sqref="Z53 AB53 Z15:Z20 AB15:AB20">
    <cfRule type="expression" dxfId="612" priority="152">
      <formula>ISBLANK(Z15:AF15)</formula>
    </cfRule>
  </conditionalFormatting>
  <conditionalFormatting sqref="Y54 AA54">
    <cfRule type="expression" dxfId="611" priority="84">
      <formula>ISBLANK(Y54:Z54)</formula>
    </cfRule>
  </conditionalFormatting>
  <conditionalFormatting sqref="Z54 AB54">
    <cfRule type="expression" dxfId="610" priority="85">
      <formula>ISBLANK(Z54:AF54)</formula>
    </cfRule>
  </conditionalFormatting>
  <conditionalFormatting sqref="Y55 AA55">
    <cfRule type="expression" dxfId="609" priority="82">
      <formula>ISBLANK(Y55:Z55)</formula>
    </cfRule>
  </conditionalFormatting>
  <conditionalFormatting sqref="Z55 AB55">
    <cfRule type="expression" dxfId="608" priority="83">
      <formula>ISBLANK(Z55:AF55)</formula>
    </cfRule>
  </conditionalFormatting>
  <conditionalFormatting sqref="Y56 AA56">
    <cfRule type="expression" dxfId="607" priority="80">
      <formula>ISBLANK(Y56:Z56)</formula>
    </cfRule>
  </conditionalFormatting>
  <conditionalFormatting sqref="Z56 AB56">
    <cfRule type="expression" dxfId="606" priority="81">
      <formula>ISBLANK(Z56:AF56)</formula>
    </cfRule>
  </conditionalFormatting>
  <conditionalFormatting sqref="Y57 AA57">
    <cfRule type="expression" dxfId="605" priority="78">
      <formula>ISBLANK(Y57:Z57)</formula>
    </cfRule>
  </conditionalFormatting>
  <conditionalFormatting sqref="Z57 AB57">
    <cfRule type="expression" dxfId="604" priority="79">
      <formula>ISBLANK(Z57:AF57)</formula>
    </cfRule>
  </conditionalFormatting>
  <conditionalFormatting sqref="Y58 AA58">
    <cfRule type="expression" dxfId="603" priority="76">
      <formula>ISBLANK(Y58:Z58)</formula>
    </cfRule>
  </conditionalFormatting>
  <conditionalFormatting sqref="Z58 AB58">
    <cfRule type="expression" dxfId="602" priority="77">
      <formula>ISBLANK(Z58:AF58)</formula>
    </cfRule>
  </conditionalFormatting>
  <conditionalFormatting sqref="Y49 AA49">
    <cfRule type="expression" dxfId="601" priority="74">
      <formula>ISBLANK(Y49:Z49)</formula>
    </cfRule>
  </conditionalFormatting>
  <conditionalFormatting sqref="Z49 AB49">
    <cfRule type="expression" dxfId="600" priority="75">
      <formula>ISBLANK(Z49:AF49)</formula>
    </cfRule>
  </conditionalFormatting>
  <conditionalFormatting sqref="Y48 AA48">
    <cfRule type="expression" dxfId="599" priority="72">
      <formula>ISBLANK(Y48:Z48)</formula>
    </cfRule>
  </conditionalFormatting>
  <conditionalFormatting sqref="Z48 AB48">
    <cfRule type="expression" dxfId="598" priority="73">
      <formula>ISBLANK(Z48:AF48)</formula>
    </cfRule>
  </conditionalFormatting>
  <conditionalFormatting sqref="Y44 AA44">
    <cfRule type="expression" dxfId="597" priority="70">
      <formula>ISBLANK(Y44:Z44)</formula>
    </cfRule>
  </conditionalFormatting>
  <conditionalFormatting sqref="Z44 AB44">
    <cfRule type="expression" dxfId="596" priority="71">
      <formula>ISBLANK(Z44:AF44)</formula>
    </cfRule>
  </conditionalFormatting>
  <conditionalFormatting sqref="Y43 AA43">
    <cfRule type="expression" dxfId="595" priority="68">
      <formula>ISBLANK(Y43:Z43)</formula>
    </cfRule>
  </conditionalFormatting>
  <conditionalFormatting sqref="Z43 AB43">
    <cfRule type="expression" dxfId="594" priority="69">
      <formula>ISBLANK(Z43:AF43)</formula>
    </cfRule>
  </conditionalFormatting>
  <conditionalFormatting sqref="Y42 AA42">
    <cfRule type="expression" dxfId="593" priority="66">
      <formula>ISBLANK(Y42:Z42)</formula>
    </cfRule>
  </conditionalFormatting>
  <conditionalFormatting sqref="Z42 AB42">
    <cfRule type="expression" dxfId="592" priority="67">
      <formula>ISBLANK(Z42:AF42)</formula>
    </cfRule>
  </conditionalFormatting>
  <conditionalFormatting sqref="Y41 AA41">
    <cfRule type="expression" dxfId="591" priority="64">
      <formula>ISBLANK(Y41:Z41)</formula>
    </cfRule>
  </conditionalFormatting>
  <conditionalFormatting sqref="Z41 AB41">
    <cfRule type="expression" dxfId="590" priority="65">
      <formula>ISBLANK(Z41:AF41)</formula>
    </cfRule>
  </conditionalFormatting>
  <conditionalFormatting sqref="Y37 AA37">
    <cfRule type="expression" dxfId="589" priority="62">
      <formula>ISBLANK(Y37:Z37)</formula>
    </cfRule>
  </conditionalFormatting>
  <conditionalFormatting sqref="Z37 AB37">
    <cfRule type="expression" dxfId="588" priority="63">
      <formula>ISBLANK(Z37:AF37)</formula>
    </cfRule>
  </conditionalFormatting>
  <conditionalFormatting sqref="Y33 AA33">
    <cfRule type="expression" dxfId="587" priority="60">
      <formula>ISBLANK(Y33:Z33)</formula>
    </cfRule>
  </conditionalFormatting>
  <conditionalFormatting sqref="Z33 AB33">
    <cfRule type="expression" dxfId="586" priority="61">
      <formula>ISBLANK(Z33:AF33)</formula>
    </cfRule>
  </conditionalFormatting>
  <conditionalFormatting sqref="Y32 AA32">
    <cfRule type="expression" dxfId="585" priority="58">
      <formula>ISBLANK(Y32:Z32)</formula>
    </cfRule>
  </conditionalFormatting>
  <conditionalFormatting sqref="Z32 AB32">
    <cfRule type="expression" dxfId="584" priority="59">
      <formula>ISBLANK(Z32:AF32)</formula>
    </cfRule>
  </conditionalFormatting>
  <conditionalFormatting sqref="Y31 AA31">
    <cfRule type="expression" dxfId="583" priority="56">
      <formula>ISBLANK(Y31:Z31)</formula>
    </cfRule>
  </conditionalFormatting>
  <conditionalFormatting sqref="Z31 AB31">
    <cfRule type="expression" dxfId="582" priority="57">
      <formula>ISBLANK(Z31:AF31)</formula>
    </cfRule>
  </conditionalFormatting>
  <conditionalFormatting sqref="Y30 AA30">
    <cfRule type="expression" dxfId="581" priority="54">
      <formula>ISBLANK(Y30:Z30)</formula>
    </cfRule>
  </conditionalFormatting>
  <conditionalFormatting sqref="Z30 AB30">
    <cfRule type="expression" dxfId="580" priority="55">
      <formula>ISBLANK(Z30:AF30)</formula>
    </cfRule>
  </conditionalFormatting>
  <conditionalFormatting sqref="Y28 AA28">
    <cfRule type="expression" dxfId="579" priority="52">
      <formula>ISBLANK(Y28:Z28)</formula>
    </cfRule>
  </conditionalFormatting>
  <conditionalFormatting sqref="Z28 AB28">
    <cfRule type="expression" dxfId="578" priority="53">
      <formula>ISBLANK(Z28:AF28)</formula>
    </cfRule>
  </conditionalFormatting>
  <conditionalFormatting sqref="Y27 AA27">
    <cfRule type="expression" dxfId="577" priority="50">
      <formula>ISBLANK(Y27:Z27)</formula>
    </cfRule>
  </conditionalFormatting>
  <conditionalFormatting sqref="Z27 AB27">
    <cfRule type="expression" dxfId="576" priority="51">
      <formula>ISBLANK(Z27:AF27)</formula>
    </cfRule>
  </conditionalFormatting>
  <conditionalFormatting sqref="Y26 AA26">
    <cfRule type="expression" dxfId="575" priority="48">
      <formula>ISBLANK(Y26:Z26)</formula>
    </cfRule>
  </conditionalFormatting>
  <conditionalFormatting sqref="Z26 AB26">
    <cfRule type="expression" dxfId="574" priority="49">
      <formula>ISBLANK(Z26:AF26)</formula>
    </cfRule>
  </conditionalFormatting>
  <conditionalFormatting sqref="Y25 AA25">
    <cfRule type="expression" dxfId="573" priority="46">
      <formula>ISBLANK(Y25:Z25)</formula>
    </cfRule>
  </conditionalFormatting>
  <conditionalFormatting sqref="Z25 AB25">
    <cfRule type="expression" dxfId="572" priority="47">
      <formula>ISBLANK(Z25:AF25)</formula>
    </cfRule>
  </conditionalFormatting>
  <conditionalFormatting sqref="Y24 AA24">
    <cfRule type="expression" dxfId="571" priority="44">
      <formula>ISBLANK(Y24:Z24)</formula>
    </cfRule>
  </conditionalFormatting>
  <conditionalFormatting sqref="Z24 AB24">
    <cfRule type="expression" dxfId="570" priority="45">
      <formula>ISBLANK(Z24:AF24)</formula>
    </cfRule>
  </conditionalFormatting>
  <conditionalFormatting sqref="Y11 AA11">
    <cfRule type="expression" dxfId="569" priority="42">
      <formula>ISBLANK(Y11:Z11)</formula>
    </cfRule>
  </conditionalFormatting>
  <conditionalFormatting sqref="Z11 AB11">
    <cfRule type="expression" dxfId="568" priority="43">
      <formula>ISBLANK(Z11:AF11)</formula>
    </cfRule>
  </conditionalFormatting>
  <conditionalFormatting sqref="Y10 AA10">
    <cfRule type="expression" dxfId="567" priority="40">
      <formula>ISBLANK(Y10:Z10)</formula>
    </cfRule>
  </conditionalFormatting>
  <conditionalFormatting sqref="Z10 AB10">
    <cfRule type="expression" dxfId="566" priority="41">
      <formula>ISBLANK(Z10:AF10)</formula>
    </cfRule>
  </conditionalFormatting>
  <conditionalFormatting sqref="Y9 AA9">
    <cfRule type="expression" dxfId="565" priority="38">
      <formula>ISBLANK(Y9:Z9)</formula>
    </cfRule>
  </conditionalFormatting>
  <conditionalFormatting sqref="Z9 AB9">
    <cfRule type="expression" dxfId="564" priority="39">
      <formula>ISBLANK(Z9:AF9)</formula>
    </cfRule>
  </conditionalFormatting>
  <conditionalFormatting sqref="Y8 AA8">
    <cfRule type="expression" dxfId="563" priority="36">
      <formula>ISBLANK(Y8:Z8)</formula>
    </cfRule>
  </conditionalFormatting>
  <conditionalFormatting sqref="Z8 AB8">
    <cfRule type="expression" dxfId="562" priority="37">
      <formula>ISBLANK(Z8:AF8)</formula>
    </cfRule>
  </conditionalFormatting>
  <conditionalFormatting sqref="Y5 AA5 AC5">
    <cfRule type="expression" dxfId="561" priority="34">
      <formula>ISBLANK(Y5:Z5)</formula>
    </cfRule>
  </conditionalFormatting>
  <conditionalFormatting sqref="Z5 AB5 AD5">
    <cfRule type="expression" dxfId="560" priority="35">
      <formula>ISBLANK(Z5:AF5)</formula>
    </cfRule>
  </conditionalFormatting>
  <conditionalFormatting sqref="Y62 AA62">
    <cfRule type="expression" dxfId="559" priority="32">
      <formula>ISBLANK(Y62:Z62)</formula>
    </cfRule>
  </conditionalFormatting>
  <conditionalFormatting sqref="Z62 AB62">
    <cfRule type="expression" dxfId="558" priority="33">
      <formula>ISBLANK(Z62:AF62)</formula>
    </cfRule>
  </conditionalFormatting>
  <conditionalFormatting sqref="AC8:AC11">
    <cfRule type="expression" dxfId="557" priority="30">
      <formula>ISBLANK(AC8:AD8)</formula>
    </cfRule>
  </conditionalFormatting>
  <conditionalFormatting sqref="AD8:AD11">
    <cfRule type="expression" dxfId="556" priority="31">
      <formula>ISBLANK(AD8:AJ8)</formula>
    </cfRule>
  </conditionalFormatting>
  <conditionalFormatting sqref="AC24:AC28">
    <cfRule type="expression" dxfId="555" priority="28">
      <formula>ISBLANK(AC24:AD24)</formula>
    </cfRule>
  </conditionalFormatting>
  <conditionalFormatting sqref="AD24:AD28">
    <cfRule type="expression" dxfId="554" priority="29">
      <formula>ISBLANK(AD24:AJ24)</formula>
    </cfRule>
  </conditionalFormatting>
  <conditionalFormatting sqref="AC30:AC33">
    <cfRule type="expression" dxfId="553" priority="26">
      <formula>ISBLANK(AC30:AD30)</formula>
    </cfRule>
  </conditionalFormatting>
  <conditionalFormatting sqref="AD30:AD33">
    <cfRule type="expression" dxfId="552" priority="27">
      <formula>ISBLANK(AD30:AJ30)</formula>
    </cfRule>
  </conditionalFormatting>
  <conditionalFormatting sqref="AC37">
    <cfRule type="expression" dxfId="551" priority="24">
      <formula>ISBLANK(AC37:AD37)</formula>
    </cfRule>
  </conditionalFormatting>
  <conditionalFormatting sqref="AD37">
    <cfRule type="expression" dxfId="550" priority="25">
      <formula>ISBLANK(AD37:AJ37)</formula>
    </cfRule>
  </conditionalFormatting>
  <conditionalFormatting sqref="AC41:AC44">
    <cfRule type="expression" dxfId="549" priority="22">
      <formula>ISBLANK(AC41:AD41)</formula>
    </cfRule>
  </conditionalFormatting>
  <conditionalFormatting sqref="AD41:AD44">
    <cfRule type="expression" dxfId="548" priority="23">
      <formula>ISBLANK(AD41:AJ41)</formula>
    </cfRule>
  </conditionalFormatting>
  <conditionalFormatting sqref="AC48:AC49">
    <cfRule type="expression" dxfId="547" priority="20">
      <formula>ISBLANK(AC48:AD48)</formula>
    </cfRule>
  </conditionalFormatting>
  <conditionalFormatting sqref="AD48:AD49">
    <cfRule type="expression" dxfId="546" priority="21">
      <formula>ISBLANK(AD48:AJ48)</formula>
    </cfRule>
  </conditionalFormatting>
  <conditionalFormatting sqref="AC53:AC58">
    <cfRule type="expression" dxfId="545" priority="18">
      <formula>ISBLANK(AC53:AD53)</formula>
    </cfRule>
  </conditionalFormatting>
  <conditionalFormatting sqref="AD53:AD58">
    <cfRule type="expression" dxfId="544" priority="19">
      <formula>ISBLANK(AD53:AJ53)</formula>
    </cfRule>
  </conditionalFormatting>
  <conditionalFormatting sqref="AC62">
    <cfRule type="expression" dxfId="543" priority="16">
      <formula>ISBLANK(AC62:AD62)</formula>
    </cfRule>
  </conditionalFormatting>
  <conditionalFormatting sqref="AD62">
    <cfRule type="expression" dxfId="542" priority="17">
      <formula>ISBLANK(AD62:AJ62)</formula>
    </cfRule>
  </conditionalFormatting>
  <conditionalFormatting sqref="AC15">
    <cfRule type="expression" dxfId="541" priority="14">
      <formula>ISBLANK(AC15:AD15)</formula>
    </cfRule>
  </conditionalFormatting>
  <conditionalFormatting sqref="AD15">
    <cfRule type="expression" dxfId="540" priority="15">
      <formula>ISBLANK(AD15:AJ15)</formula>
    </cfRule>
  </conditionalFormatting>
  <conditionalFormatting sqref="AC17">
    <cfRule type="expression" dxfId="539" priority="12">
      <formula>ISBLANK(AC17:AD17)</formula>
    </cfRule>
  </conditionalFormatting>
  <conditionalFormatting sqref="AD17">
    <cfRule type="expression" dxfId="538" priority="13">
      <formula>ISBLANK(AD17:AJ17)</formula>
    </cfRule>
  </conditionalFormatting>
  <conditionalFormatting sqref="AC19">
    <cfRule type="expression" dxfId="537" priority="10">
      <formula>ISBLANK(AC19:AD19)</formula>
    </cfRule>
  </conditionalFormatting>
  <conditionalFormatting sqref="AD19">
    <cfRule type="expression" dxfId="536" priority="11">
      <formula>ISBLANK(AD19:AJ19)</formula>
    </cfRule>
  </conditionalFormatting>
  <conditionalFormatting sqref="AC16">
    <cfRule type="expression" dxfId="535" priority="8">
      <formula>ISBLANK(AC16:AD16)</formula>
    </cfRule>
  </conditionalFormatting>
  <conditionalFormatting sqref="AD16">
    <cfRule type="expression" dxfId="534" priority="9">
      <formula>ISBLANK(AD16:AJ16)</formula>
    </cfRule>
  </conditionalFormatting>
  <conditionalFormatting sqref="AC18">
    <cfRule type="expression" dxfId="533" priority="6">
      <formula>ISBLANK(AC18:AD18)</formula>
    </cfRule>
  </conditionalFormatting>
  <conditionalFormatting sqref="AD18">
    <cfRule type="expression" dxfId="532" priority="7">
      <formula>ISBLANK(AD18:AJ18)</formula>
    </cfRule>
  </conditionalFormatting>
  <conditionalFormatting sqref="AC20">
    <cfRule type="expression" dxfId="531" priority="4">
      <formula>ISBLANK(AC20:AD20)</formula>
    </cfRule>
  </conditionalFormatting>
  <conditionalFormatting sqref="AD20">
    <cfRule type="expression" dxfId="530" priority="5">
      <formula>ISBLANK(AD20:AJ20)</formula>
    </cfRule>
  </conditionalFormatting>
  <conditionalFormatting sqref="AL2:AM2">
    <cfRule type="cellIs" dxfId="529" priority="3" operator="greaterThan">
      <formula>5000</formula>
    </cfRule>
  </conditionalFormatting>
  <conditionalFormatting sqref="AN2">
    <cfRule type="containsText" dxfId="528" priority="1" operator="containsText" text="Pre-Approval Not Required">
      <formula>NOT(ISERROR(SEARCH("Pre-Approval Not Required",AN2)))</formula>
    </cfRule>
    <cfRule type="containsText" dxfId="527" priority="2" operator="containsText" text="Pre-Approval Required">
      <formula>NOT(ISERROR(SEARCH("Pre-Approval Required",AN2)))</formula>
    </cfRule>
  </conditionalFormatting>
  <pageMargins left="0.7" right="0.7" top="0.75" bottom="0.75" header="0.3" footer="0.3"/>
  <pageSetup orientation="portrait" r:id="rId1"/>
  <ignoredErrors>
    <ignoredError sqref="AH8 AJ8" evalError="1"/>
  </ignoredErrors>
  <drawing r:id="rId2"/>
  <extLst>
    <ext xmlns:x14="http://schemas.microsoft.com/office/spreadsheetml/2009/9/main" uri="{CCE6A557-97BC-4b89-ADB6-D9C93CAAB3DF}">
      <x14:dataValidations xmlns:xm="http://schemas.microsoft.com/office/excel/2006/main" count="9">
        <x14:dataValidation type="list" allowBlank="1" showInputMessage="1" showErrorMessage="1">
          <x14:formula1>
            <xm:f>'Lighting Savings'!$Q$70:$Q$78</xm:f>
          </x14:formula1>
          <xm:sqref>V8:V11</xm:sqref>
        </x14:dataValidation>
        <x14:dataValidation type="list" allowBlank="1" showInputMessage="1" showErrorMessage="1">
          <x14:formula1>
            <xm:f>'REC Savings'!$E$16:$E$17</xm:f>
          </x14:formula1>
          <xm:sqref>N41:O42 N44:O44</xm:sqref>
        </x14:dataValidation>
        <x14:dataValidation type="list" allowBlank="1" showInputMessage="1" showErrorMessage="1">
          <x14:formula1>
            <xm:f>'REC Savings'!$F$16:$F$17</xm:f>
          </x14:formula1>
          <xm:sqref>P41:R41</xm:sqref>
        </x14:dataValidation>
        <x14:dataValidation type="list" allowBlank="1" showInputMessage="1" showErrorMessage="1">
          <x14:formula1>
            <xm:f>'CKE Savings'!$G$24:$G$25</xm:f>
          </x14:formula1>
          <xm:sqref>P54:Q54</xm:sqref>
        </x14:dataValidation>
        <x14:dataValidation type="list" allowBlank="1" showInputMessage="1" showErrorMessage="1">
          <x14:formula1>
            <xm:f>'CKE Savings'!$G$37:$G$40</xm:f>
          </x14:formula1>
          <xm:sqref>R55:S55</xm:sqref>
        </x14:dataValidation>
        <x14:dataValidation type="list" allowBlank="1" showInputMessage="1" showErrorMessage="1">
          <x14:formula1>
            <xm:f>'CKE Savings'!$G$52:$G$53</xm:f>
          </x14:formula1>
          <xm:sqref>T56:U56</xm:sqref>
        </x14:dataValidation>
        <x14:dataValidation type="list" allowBlank="1" showInputMessage="1" showErrorMessage="1">
          <x14:formula1>
            <xm:f>'CKE Savings'!$G$75:$G$77</xm:f>
          </x14:formula1>
          <xm:sqref>R58:S58</xm:sqref>
        </x14:dataValidation>
        <x14:dataValidation type="list" allowBlank="1" showInputMessage="1" showErrorMessage="1">
          <x14:formula1>
            <xm:f>'CPM Savings'!$G$11:$G$13</xm:f>
          </x14:formula1>
          <xm:sqref>P62:Q62</xm:sqref>
        </x14:dataValidation>
        <x14:dataValidation type="list" allowBlank="1" showInputMessage="1" showErrorMessage="1">
          <x14:formula1>
            <xm:f>'REC Savings'!$E$66:$E$67</xm:f>
          </x14:formula1>
          <xm:sqref>W43:X43</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B51E84"/>
  </sheetPr>
  <dimension ref="A1:Q43"/>
  <sheetViews>
    <sheetView workbookViewId="0">
      <selection activeCell="E5" sqref="E5"/>
    </sheetView>
  </sheetViews>
  <sheetFormatPr defaultColWidth="9" defaultRowHeight="12"/>
  <cols>
    <col min="1" max="1" width="9.6640625" bestFit="1" customWidth="1"/>
    <col min="2" max="2" width="83.33203125" customWidth="1"/>
    <col min="3" max="3" width="16.33203125" bestFit="1" customWidth="1"/>
    <col min="4" max="4" width="10.33203125" bestFit="1" customWidth="1"/>
    <col min="5" max="5" width="18.33203125" bestFit="1" customWidth="1"/>
    <col min="6" max="6" width="19.1640625" bestFit="1" customWidth="1"/>
    <col min="7" max="7" width="14.1640625" bestFit="1" customWidth="1"/>
    <col min="8" max="8" width="12.1640625" customWidth="1"/>
    <col min="9" max="9" width="9.83203125" bestFit="1" customWidth="1"/>
    <col min="10" max="10" width="13.33203125" bestFit="1" customWidth="1"/>
    <col min="11" max="11" width="12" customWidth="1"/>
    <col min="12" max="14" width="10.1640625"/>
    <col min="15" max="15" width="25" bestFit="1" customWidth="1"/>
    <col min="16" max="16" width="34" customWidth="1"/>
    <col min="17" max="17" width="57.6640625" bestFit="1" customWidth="1"/>
  </cols>
  <sheetData>
    <row r="1" spans="1:17">
      <c r="A1" s="1"/>
      <c r="B1" s="1"/>
      <c r="C1" s="1"/>
      <c r="D1" s="1"/>
      <c r="E1" s="1"/>
      <c r="F1" s="1"/>
      <c r="G1" s="1"/>
      <c r="H1" s="1"/>
      <c r="I1" s="1"/>
      <c r="J1" s="1"/>
      <c r="K1" s="1"/>
      <c r="L1" s="1"/>
      <c r="M1" s="1"/>
      <c r="N1" s="1"/>
      <c r="O1" s="1"/>
      <c r="P1" s="1"/>
      <c r="Q1" s="1"/>
    </row>
    <row r="2" spans="1:17" ht="12.75" thickBot="1">
      <c r="A2" s="1"/>
      <c r="B2" s="1"/>
      <c r="C2" s="1"/>
      <c r="D2" s="1"/>
      <c r="E2" s="1"/>
      <c r="F2" s="1"/>
      <c r="G2" s="1"/>
      <c r="H2" s="1"/>
      <c r="I2" s="1"/>
      <c r="J2" s="1"/>
      <c r="K2" s="1"/>
      <c r="L2" s="1"/>
      <c r="M2" s="1"/>
      <c r="N2" s="1"/>
      <c r="O2" s="1"/>
      <c r="P2" s="1"/>
      <c r="Q2" s="1"/>
    </row>
    <row r="3" spans="1:17" ht="30">
      <c r="A3" s="799"/>
      <c r="B3" s="800"/>
      <c r="C3" s="800"/>
      <c r="D3" s="801"/>
      <c r="E3" s="798" t="s">
        <v>659</v>
      </c>
      <c r="F3" s="798"/>
      <c r="G3" s="798"/>
      <c r="H3" s="208" t="s">
        <v>660</v>
      </c>
      <c r="I3" s="208" t="s">
        <v>661</v>
      </c>
      <c r="J3" s="798" t="s">
        <v>662</v>
      </c>
      <c r="K3" s="798"/>
      <c r="L3" s="798"/>
      <c r="M3" s="798"/>
      <c r="N3" s="798"/>
      <c r="O3" s="798"/>
      <c r="P3" s="208"/>
      <c r="Q3" s="209"/>
    </row>
    <row r="4" spans="1:17" ht="30.75" thickBot="1">
      <c r="A4" s="217" t="s">
        <v>663</v>
      </c>
      <c r="B4" s="218" t="s">
        <v>664</v>
      </c>
      <c r="C4" s="218" t="s">
        <v>665</v>
      </c>
      <c r="D4" s="218" t="s">
        <v>666</v>
      </c>
      <c r="E4" s="218" t="s">
        <v>667</v>
      </c>
      <c r="F4" s="218" t="s">
        <v>668</v>
      </c>
      <c r="G4" s="218" t="s">
        <v>669</v>
      </c>
      <c r="H4" s="219" t="s">
        <v>670</v>
      </c>
      <c r="I4" s="219" t="s">
        <v>416</v>
      </c>
      <c r="J4" s="219" t="s">
        <v>671</v>
      </c>
      <c r="K4" s="219" t="s">
        <v>672</v>
      </c>
      <c r="L4" s="219" t="s">
        <v>673</v>
      </c>
      <c r="M4" s="219" t="s">
        <v>674</v>
      </c>
      <c r="N4" s="219" t="s">
        <v>675</v>
      </c>
      <c r="O4" s="219" t="s">
        <v>676</v>
      </c>
      <c r="P4" s="219" t="s">
        <v>677</v>
      </c>
      <c r="Q4" s="220" t="s">
        <v>678</v>
      </c>
    </row>
    <row r="5" spans="1:17">
      <c r="A5" s="221">
        <v>1</v>
      </c>
      <c r="B5" s="222" t="s">
        <v>21</v>
      </c>
      <c r="C5" s="237">
        <f>'Measure Input'!$AC$5</f>
        <v>0</v>
      </c>
      <c r="D5" s="224">
        <f>'Measure Input'!$R$5</f>
        <v>0</v>
      </c>
      <c r="E5" s="225" t="str">
        <f>'Measure Input'!$AH$5</f>
        <v/>
      </c>
      <c r="F5" s="225" t="str">
        <f>'Measure Input'!$AJ$5</f>
        <v/>
      </c>
      <c r="G5" s="224" t="str">
        <f>IF('Project Information'!$BB$33="", "", 'Project Information'!$BB$33*E5)</f>
        <v/>
      </c>
      <c r="H5" s="225" t="str">
        <f>'Measure Input'!$AL$5</f>
        <v/>
      </c>
      <c r="I5" s="226" t="str">
        <f>IF(H5="", "", (C5-G5)/H5)</f>
        <v/>
      </c>
      <c r="J5" s="222"/>
      <c r="K5" s="222"/>
      <c r="L5" s="222"/>
      <c r="M5" s="222"/>
      <c r="N5" s="222"/>
      <c r="O5" s="222"/>
      <c r="P5" s="222"/>
      <c r="Q5" s="223"/>
    </row>
    <row r="6" spans="1:17">
      <c r="A6" s="212">
        <v>2</v>
      </c>
      <c r="B6" s="207" t="s">
        <v>462</v>
      </c>
      <c r="C6" s="238">
        <f>'Measure Input'!$AC$8</f>
        <v>0</v>
      </c>
      <c r="D6" s="227">
        <f>'Measure Input'!$T$8</f>
        <v>0</v>
      </c>
      <c r="E6" s="228" t="str">
        <f>'Measure Input'!$AH$8</f>
        <v/>
      </c>
      <c r="F6" s="228" t="str">
        <f>'Measure Input'!$AJ$8</f>
        <v/>
      </c>
      <c r="G6" s="227" t="str">
        <f>IF('Project Information'!$BB$33="", "", 'Project Information'!$BB$33*E6)</f>
        <v/>
      </c>
      <c r="H6" s="228" t="str">
        <f>'Measure Input'!$AL$8</f>
        <v/>
      </c>
      <c r="I6" s="227" t="str">
        <f t="shared" ref="I6:I43" si="0">IF(H6="", "", (C6-G6)/H6)</f>
        <v/>
      </c>
      <c r="J6" s="207"/>
      <c r="K6" s="207"/>
      <c r="L6" s="207"/>
      <c r="M6" s="207"/>
      <c r="N6" s="207"/>
      <c r="O6" s="207"/>
      <c r="P6" s="207"/>
      <c r="Q6" s="213"/>
    </row>
    <row r="7" spans="1:17">
      <c r="A7" s="210">
        <v>3</v>
      </c>
      <c r="B7" s="206" t="s">
        <v>458</v>
      </c>
      <c r="C7" s="239">
        <f>'Measure Input'!$AC$9</f>
        <v>0</v>
      </c>
      <c r="D7" s="230">
        <f>'Measure Input'!$T$9</f>
        <v>0</v>
      </c>
      <c r="E7" s="231" t="str">
        <f>'Measure Input'!$AH$9</f>
        <v/>
      </c>
      <c r="F7" s="231" t="str">
        <f>'Measure Input'!$AJ$9</f>
        <v/>
      </c>
      <c r="G7" s="230" t="str">
        <f>IF('Project Information'!$BB$33="", "", 'Project Information'!$BB$33*E7)</f>
        <v/>
      </c>
      <c r="H7" s="231" t="str">
        <f>'Measure Input'!$AL$9</f>
        <v/>
      </c>
      <c r="I7" s="230" t="str">
        <f t="shared" si="0"/>
        <v/>
      </c>
      <c r="J7" s="206"/>
      <c r="K7" s="206"/>
      <c r="L7" s="206"/>
      <c r="M7" s="206"/>
      <c r="N7" s="206"/>
      <c r="O7" s="206"/>
      <c r="P7" s="206"/>
      <c r="Q7" s="211"/>
    </row>
    <row r="8" spans="1:17">
      <c r="A8" s="212">
        <v>4</v>
      </c>
      <c r="B8" s="207" t="s">
        <v>457</v>
      </c>
      <c r="C8" s="238">
        <f>'Measure Input'!$AC$10</f>
        <v>0</v>
      </c>
      <c r="D8" s="227">
        <f>'Measure Input'!$T$10</f>
        <v>0</v>
      </c>
      <c r="E8" s="228" t="str">
        <f>'Measure Input'!$AH$10</f>
        <v/>
      </c>
      <c r="F8" s="228" t="str">
        <f>'Measure Input'!$AJ$10</f>
        <v/>
      </c>
      <c r="G8" s="227" t="str">
        <f>IF('Project Information'!$BB$33="", "", 'Project Information'!$BB$33*E8)</f>
        <v/>
      </c>
      <c r="H8" s="228" t="str">
        <f>'Measure Input'!$AL$10</f>
        <v/>
      </c>
      <c r="I8" s="229" t="str">
        <f t="shared" si="0"/>
        <v/>
      </c>
      <c r="J8" s="207"/>
      <c r="K8" s="207"/>
      <c r="L8" s="207"/>
      <c r="M8" s="207"/>
      <c r="N8" s="207"/>
      <c r="O8" s="207"/>
      <c r="P8" s="207"/>
      <c r="Q8" s="213"/>
    </row>
    <row r="9" spans="1:17">
      <c r="A9" s="210">
        <v>5</v>
      </c>
      <c r="B9" s="206" t="s">
        <v>456</v>
      </c>
      <c r="C9" s="239">
        <f>'Measure Input'!$AC$11</f>
        <v>0</v>
      </c>
      <c r="D9" s="230">
        <f>'Measure Input'!$T$11</f>
        <v>0</v>
      </c>
      <c r="E9" s="231" t="str">
        <f>'Measure Input'!$AH$11</f>
        <v/>
      </c>
      <c r="F9" s="231" t="str">
        <f>'Measure Input'!$AJ$11</f>
        <v/>
      </c>
      <c r="G9" s="230" t="str">
        <f>IF('Project Information'!$BB$33="", "", 'Project Information'!$BB$33*E9)</f>
        <v/>
      </c>
      <c r="H9" s="231" t="str">
        <f>'Measure Input'!$AL$11</f>
        <v/>
      </c>
      <c r="I9" s="232" t="str">
        <f t="shared" si="0"/>
        <v/>
      </c>
      <c r="J9" s="206"/>
      <c r="K9" s="206"/>
      <c r="L9" s="206"/>
      <c r="M9" s="206"/>
      <c r="N9" s="206"/>
      <c r="O9" s="206"/>
      <c r="P9" s="206"/>
      <c r="Q9" s="211"/>
    </row>
    <row r="10" spans="1:17">
      <c r="A10" s="212">
        <v>6</v>
      </c>
      <c r="B10" s="207" t="s">
        <v>387</v>
      </c>
      <c r="C10" s="238">
        <f>'Measure Input'!$AC$15</f>
        <v>0</v>
      </c>
      <c r="D10" s="227">
        <f>'Measure Input'!$R$15</f>
        <v>0</v>
      </c>
      <c r="E10" s="228" t="str">
        <f>'Measure Input'!$AH$15</f>
        <v/>
      </c>
      <c r="F10" s="228" t="str">
        <f>'Measure Input'!$AJ$15</f>
        <v/>
      </c>
      <c r="G10" s="227" t="str">
        <f>IF('Project Information'!$BB$33="", "", 'Project Information'!$BB$33*E10)</f>
        <v/>
      </c>
      <c r="H10" s="228" t="str">
        <f>'Measure Input'!$AL$15</f>
        <v/>
      </c>
      <c r="I10" s="229" t="str">
        <f t="shared" si="0"/>
        <v/>
      </c>
      <c r="J10" s="207"/>
      <c r="K10" s="207"/>
      <c r="L10" s="207"/>
      <c r="M10" s="207"/>
      <c r="N10" s="207"/>
      <c r="O10" s="207"/>
      <c r="P10" s="207"/>
      <c r="Q10" s="213"/>
    </row>
    <row r="11" spans="1:17">
      <c r="A11" s="210">
        <v>7</v>
      </c>
      <c r="B11" s="206" t="s">
        <v>453</v>
      </c>
      <c r="C11" s="239">
        <f>'Measure Input'!$AC$16</f>
        <v>0</v>
      </c>
      <c r="D11" s="230">
        <f>'Measure Input'!$R$16</f>
        <v>0</v>
      </c>
      <c r="E11" s="231" t="str">
        <f>'Measure Input'!$AH$16</f>
        <v/>
      </c>
      <c r="F11" s="231" t="str">
        <f>'Measure Input'!$AJ$16</f>
        <v/>
      </c>
      <c r="G11" s="230" t="str">
        <f>IF('Project Information'!$BB$33="", "", 'Project Information'!$BB$33*E11)</f>
        <v/>
      </c>
      <c r="H11" s="231" t="str">
        <f>'Measure Input'!$AL$16</f>
        <v/>
      </c>
      <c r="I11" s="232" t="str">
        <f t="shared" si="0"/>
        <v/>
      </c>
      <c r="J11" s="206"/>
      <c r="K11" s="206"/>
      <c r="L11" s="206"/>
      <c r="M11" s="206"/>
      <c r="N11" s="206"/>
      <c r="O11" s="206"/>
      <c r="P11" s="206"/>
      <c r="Q11" s="211"/>
    </row>
    <row r="12" spans="1:17">
      <c r="A12" s="212">
        <v>8</v>
      </c>
      <c r="B12" s="207" t="s">
        <v>388</v>
      </c>
      <c r="C12" s="238">
        <f>'Measure Input'!$AC$17</f>
        <v>0</v>
      </c>
      <c r="D12" s="227">
        <f>'Measure Input'!$R$17</f>
        <v>0</v>
      </c>
      <c r="E12" s="228" t="str">
        <f>'Measure Input'!$AH$17</f>
        <v/>
      </c>
      <c r="F12" s="228" t="str">
        <f>'Measure Input'!$AJ$17</f>
        <v/>
      </c>
      <c r="G12" s="227" t="str">
        <f>IF('Project Information'!$BB$33="", "", 'Project Information'!$BB$33*E12)</f>
        <v/>
      </c>
      <c r="H12" s="228" t="str">
        <f>'Measure Input'!$AL$17</f>
        <v/>
      </c>
      <c r="I12" s="229" t="str">
        <f t="shared" si="0"/>
        <v/>
      </c>
      <c r="J12" s="207"/>
      <c r="K12" s="207"/>
      <c r="L12" s="207"/>
      <c r="M12" s="207"/>
      <c r="N12" s="207"/>
      <c r="O12" s="207"/>
      <c r="P12" s="207"/>
      <c r="Q12" s="213"/>
    </row>
    <row r="13" spans="1:17">
      <c r="A13" s="210">
        <v>9</v>
      </c>
      <c r="B13" s="206" t="s">
        <v>389</v>
      </c>
      <c r="C13" s="239">
        <f>'Measure Input'!$AC$18</f>
        <v>0</v>
      </c>
      <c r="D13" s="230">
        <f>'Measure Input'!$R$18</f>
        <v>0</v>
      </c>
      <c r="E13" s="231" t="str">
        <f>'Measure Input'!$AH$18</f>
        <v/>
      </c>
      <c r="F13" s="231" t="str">
        <f>'Measure Input'!$AJ$18</f>
        <v/>
      </c>
      <c r="G13" s="230" t="str">
        <f>IF('Project Information'!$BB$33="", "", 'Project Information'!$BB$33*E13)</f>
        <v/>
      </c>
      <c r="H13" s="231" t="str">
        <f>'Measure Input'!$AL$18</f>
        <v/>
      </c>
      <c r="I13" s="232" t="str">
        <f t="shared" si="0"/>
        <v/>
      </c>
      <c r="J13" s="206"/>
      <c r="K13" s="206"/>
      <c r="L13" s="206"/>
      <c r="M13" s="206"/>
      <c r="N13" s="206"/>
      <c r="O13" s="206"/>
      <c r="P13" s="206"/>
      <c r="Q13" s="211"/>
    </row>
    <row r="14" spans="1:17">
      <c r="A14" s="212">
        <v>10</v>
      </c>
      <c r="B14" s="207" t="s">
        <v>452</v>
      </c>
      <c r="C14" s="238">
        <f>'Measure Input'!$AC$19</f>
        <v>0</v>
      </c>
      <c r="D14" s="227">
        <f>'Measure Input'!$R$19</f>
        <v>0</v>
      </c>
      <c r="E14" s="228" t="str">
        <f>'Measure Input'!$AH$19</f>
        <v/>
      </c>
      <c r="F14" s="228" t="str">
        <f>'Measure Input'!$AJ$19</f>
        <v/>
      </c>
      <c r="G14" s="227" t="str">
        <f>IF('Project Information'!$BB$33="", "", 'Project Information'!$BB$33*E14)</f>
        <v/>
      </c>
      <c r="H14" s="228" t="str">
        <f>'Measure Input'!$AL$19</f>
        <v/>
      </c>
      <c r="I14" s="229" t="str">
        <f t="shared" si="0"/>
        <v/>
      </c>
      <c r="J14" s="207"/>
      <c r="K14" s="207"/>
      <c r="L14" s="207"/>
      <c r="M14" s="207"/>
      <c r="N14" s="207"/>
      <c r="O14" s="207"/>
      <c r="P14" s="207"/>
      <c r="Q14" s="213"/>
    </row>
    <row r="15" spans="1:17">
      <c r="A15" s="210">
        <v>11</v>
      </c>
      <c r="B15" s="206" t="s">
        <v>451</v>
      </c>
      <c r="C15" s="239">
        <f>'Measure Input'!$AC$20</f>
        <v>0</v>
      </c>
      <c r="D15" s="230">
        <f>'Measure Input'!$R$20</f>
        <v>0</v>
      </c>
      <c r="E15" s="231" t="str">
        <f>'Measure Input'!$AH$20</f>
        <v/>
      </c>
      <c r="F15" s="231" t="str">
        <f>'Measure Input'!$AJ$20</f>
        <v/>
      </c>
      <c r="G15" s="230" t="str">
        <f>IF('Project Information'!$BB$33="", "", 'Project Information'!$BB$33*E15)</f>
        <v/>
      </c>
      <c r="H15" s="231" t="str">
        <f>'Measure Input'!$AL$20</f>
        <v/>
      </c>
      <c r="I15" s="233" t="str">
        <f t="shared" si="0"/>
        <v/>
      </c>
      <c r="J15" s="206"/>
      <c r="K15" s="206"/>
      <c r="L15" s="206"/>
      <c r="M15" s="206"/>
      <c r="N15" s="206"/>
      <c r="O15" s="206"/>
      <c r="P15" s="206"/>
      <c r="Q15" s="211"/>
    </row>
    <row r="16" spans="1:17">
      <c r="A16" s="212">
        <v>12</v>
      </c>
      <c r="B16" s="207" t="s">
        <v>449</v>
      </c>
      <c r="C16" s="238">
        <f>'Measure Input'!$AC$24</f>
        <v>0</v>
      </c>
      <c r="D16" s="227">
        <f>'Measure Input'!$R$24</f>
        <v>0</v>
      </c>
      <c r="E16" s="228" t="str">
        <f>'Measure Input'!$AH$24</f>
        <v/>
      </c>
      <c r="F16" s="228" t="str">
        <f>'Measure Input'!$AJ$24</f>
        <v/>
      </c>
      <c r="G16" s="227" t="str">
        <f>IF('Project Information'!$BB$33="", "", 'Project Information'!$BB$33*E16)</f>
        <v/>
      </c>
      <c r="H16" s="228" t="str">
        <f>'Measure Input'!$AL$24</f>
        <v/>
      </c>
      <c r="I16" s="229" t="str">
        <f t="shared" si="0"/>
        <v/>
      </c>
      <c r="J16" s="207"/>
      <c r="K16" s="207"/>
      <c r="L16" s="207"/>
      <c r="M16" s="207"/>
      <c r="N16" s="207"/>
      <c r="O16" s="207"/>
      <c r="P16" s="207"/>
      <c r="Q16" s="213"/>
    </row>
    <row r="17" spans="1:17">
      <c r="A17" s="210">
        <v>13</v>
      </c>
      <c r="B17" s="206" t="s">
        <v>448</v>
      </c>
      <c r="C17" s="239">
        <f>'Measure Input'!$AC$25</f>
        <v>0</v>
      </c>
      <c r="D17" s="230">
        <f>'Measure Input'!$R$25</f>
        <v>0</v>
      </c>
      <c r="E17" s="231" t="str">
        <f>'Measure Input'!$AH$25</f>
        <v/>
      </c>
      <c r="F17" s="231" t="str">
        <f>'Measure Input'!$AJ$25</f>
        <v/>
      </c>
      <c r="G17" s="230" t="str">
        <f>IF('Project Information'!$BB$33="", "", 'Project Information'!$BB$33*E17)</f>
        <v/>
      </c>
      <c r="H17" s="231" t="str">
        <f>'Measure Input'!$AL$25</f>
        <v/>
      </c>
      <c r="I17" s="232" t="str">
        <f t="shared" si="0"/>
        <v/>
      </c>
      <c r="J17" s="206"/>
      <c r="K17" s="206"/>
      <c r="L17" s="206"/>
      <c r="M17" s="206"/>
      <c r="N17" s="206"/>
      <c r="O17" s="206"/>
      <c r="P17" s="206"/>
      <c r="Q17" s="211"/>
    </row>
    <row r="18" spans="1:17">
      <c r="A18" s="212">
        <v>14</v>
      </c>
      <c r="B18" s="207" t="s">
        <v>447</v>
      </c>
      <c r="C18" s="238">
        <f>'Measure Input'!$AC$26</f>
        <v>0</v>
      </c>
      <c r="D18" s="227">
        <f>'Measure Input'!$R$26</f>
        <v>0</v>
      </c>
      <c r="E18" s="228" t="str">
        <f>'Measure Input'!$AH$26</f>
        <v/>
      </c>
      <c r="F18" s="228" t="str">
        <f>'Measure Input'!$AJ$26</f>
        <v/>
      </c>
      <c r="G18" s="227" t="str">
        <f>IF('Project Information'!$BB$33="", "", 'Project Information'!$BB$33*E18)</f>
        <v/>
      </c>
      <c r="H18" s="228" t="str">
        <f>'Measure Input'!$AL$26</f>
        <v/>
      </c>
      <c r="I18" s="229" t="str">
        <f t="shared" si="0"/>
        <v/>
      </c>
      <c r="J18" s="207"/>
      <c r="K18" s="207"/>
      <c r="L18" s="207"/>
      <c r="M18" s="207"/>
      <c r="N18" s="207"/>
      <c r="O18" s="207"/>
      <c r="P18" s="207"/>
      <c r="Q18" s="213"/>
    </row>
    <row r="19" spans="1:17">
      <c r="A19" s="210">
        <v>15</v>
      </c>
      <c r="B19" s="206" t="s">
        <v>446</v>
      </c>
      <c r="C19" s="239">
        <f>'Measure Input'!$AC$27</f>
        <v>0</v>
      </c>
      <c r="D19" s="230">
        <f>'Measure Input'!$R$27</f>
        <v>0</v>
      </c>
      <c r="E19" s="231" t="str">
        <f>'Measure Input'!$AH$27</f>
        <v/>
      </c>
      <c r="F19" s="231" t="str">
        <f>'Measure Input'!$AJ$27</f>
        <v/>
      </c>
      <c r="G19" s="230" t="str">
        <f>IF('Project Information'!$BB$33="", "", 'Project Information'!$BB$33*E19)</f>
        <v/>
      </c>
      <c r="H19" s="231" t="str">
        <f>'Measure Input'!$AL$27</f>
        <v/>
      </c>
      <c r="I19" s="232" t="str">
        <f t="shared" si="0"/>
        <v/>
      </c>
      <c r="J19" s="206"/>
      <c r="K19" s="206"/>
      <c r="L19" s="206"/>
      <c r="M19" s="206"/>
      <c r="N19" s="206"/>
      <c r="O19" s="206"/>
      <c r="P19" s="206"/>
      <c r="Q19" s="211"/>
    </row>
    <row r="20" spans="1:17">
      <c r="A20" s="212">
        <v>16</v>
      </c>
      <c r="B20" s="207" t="s">
        <v>445</v>
      </c>
      <c r="C20" s="238">
        <f>'Measure Input'!$AC$28</f>
        <v>0</v>
      </c>
      <c r="D20" s="227">
        <f>'Measure Input'!$R$28</f>
        <v>0</v>
      </c>
      <c r="E20" s="228" t="str">
        <f>'Measure Input'!$AH$28</f>
        <v/>
      </c>
      <c r="F20" s="228" t="str">
        <f>'Measure Input'!$AJ$28</f>
        <v/>
      </c>
      <c r="G20" s="227" t="str">
        <f>IF('Project Information'!$BB$33="", "", 'Project Information'!$BB$33*E20)</f>
        <v/>
      </c>
      <c r="H20" s="228" t="str">
        <f>'Measure Input'!$AL$28</f>
        <v/>
      </c>
      <c r="I20" s="229" t="str">
        <f t="shared" si="0"/>
        <v/>
      </c>
      <c r="J20" s="207"/>
      <c r="K20" s="207"/>
      <c r="L20" s="207"/>
      <c r="M20" s="207"/>
      <c r="N20" s="207"/>
      <c r="O20" s="207"/>
      <c r="P20" s="207"/>
      <c r="Q20" s="213"/>
    </row>
    <row r="21" spans="1:17">
      <c r="A21" s="802"/>
      <c r="B21" s="803"/>
      <c r="C21" s="803"/>
      <c r="D21" s="803"/>
      <c r="E21" s="803"/>
      <c r="F21" s="803"/>
      <c r="G21" s="803"/>
      <c r="H21" s="803"/>
      <c r="I21" s="803"/>
      <c r="J21" s="803"/>
      <c r="K21" s="803"/>
      <c r="L21" s="803"/>
      <c r="M21" s="803"/>
      <c r="N21" s="803"/>
      <c r="O21" s="803"/>
      <c r="P21" s="803"/>
      <c r="Q21" s="804"/>
    </row>
    <row r="22" spans="1:17">
      <c r="A22" s="805"/>
      <c r="B22" s="806"/>
      <c r="C22" s="806"/>
      <c r="D22" s="806"/>
      <c r="E22" s="806"/>
      <c r="F22" s="806"/>
      <c r="G22" s="806"/>
      <c r="H22" s="806"/>
      <c r="I22" s="806"/>
      <c r="J22" s="806"/>
      <c r="K22" s="806"/>
      <c r="L22" s="806"/>
      <c r="M22" s="806"/>
      <c r="N22" s="806"/>
      <c r="O22" s="806"/>
      <c r="P22" s="806"/>
      <c r="Q22" s="807"/>
    </row>
    <row r="23" spans="1:17">
      <c r="A23" s="805"/>
      <c r="B23" s="806"/>
      <c r="C23" s="806"/>
      <c r="D23" s="806"/>
      <c r="E23" s="806"/>
      <c r="F23" s="806"/>
      <c r="G23" s="806"/>
      <c r="H23" s="806"/>
      <c r="I23" s="806"/>
      <c r="J23" s="806"/>
      <c r="K23" s="806"/>
      <c r="L23" s="806"/>
      <c r="M23" s="806"/>
      <c r="N23" s="806"/>
      <c r="O23" s="806"/>
      <c r="P23" s="806"/>
      <c r="Q23" s="807"/>
    </row>
    <row r="24" spans="1:17">
      <c r="A24" s="805"/>
      <c r="B24" s="806"/>
      <c r="C24" s="806"/>
      <c r="D24" s="806"/>
      <c r="E24" s="806"/>
      <c r="F24" s="806"/>
      <c r="G24" s="806"/>
      <c r="H24" s="806"/>
      <c r="I24" s="806"/>
      <c r="J24" s="806"/>
      <c r="K24" s="806"/>
      <c r="L24" s="806"/>
      <c r="M24" s="806"/>
      <c r="N24" s="806"/>
      <c r="O24" s="806"/>
      <c r="P24" s="806"/>
      <c r="Q24" s="807"/>
    </row>
    <row r="25" spans="1:17">
      <c r="A25" s="808"/>
      <c r="B25" s="809"/>
      <c r="C25" s="809"/>
      <c r="D25" s="809"/>
      <c r="E25" s="809"/>
      <c r="F25" s="809"/>
      <c r="G25" s="809"/>
      <c r="H25" s="809"/>
      <c r="I25" s="809"/>
      <c r="J25" s="809"/>
      <c r="K25" s="809"/>
      <c r="L25" s="809"/>
      <c r="M25" s="809"/>
      <c r="N25" s="809"/>
      <c r="O25" s="809"/>
      <c r="P25" s="809"/>
      <c r="Q25" s="810"/>
    </row>
    <row r="26" spans="1:17">
      <c r="A26" s="210">
        <v>17</v>
      </c>
      <c r="B26" s="206" t="s">
        <v>444</v>
      </c>
      <c r="C26" s="239">
        <f>'Measure Input'!$AC$30</f>
        <v>0</v>
      </c>
      <c r="D26" s="230">
        <f>'Measure Input'!$R$30</f>
        <v>0</v>
      </c>
      <c r="E26" s="231" t="str">
        <f>'Measure Input'!$AH$30</f>
        <v/>
      </c>
      <c r="F26" s="231" t="str">
        <f>'Measure Input'!$AJ$30</f>
        <v/>
      </c>
      <c r="G26" s="230" t="str">
        <f>IF('Project Information'!$BB$33="", "", 'Project Information'!$BB$33*E26)</f>
        <v/>
      </c>
      <c r="H26" s="231" t="str">
        <f>'Measure Input'!$AL$30</f>
        <v/>
      </c>
      <c r="I26" s="232" t="str">
        <f t="shared" si="0"/>
        <v/>
      </c>
      <c r="J26" s="206"/>
      <c r="K26" s="206"/>
      <c r="L26" s="206"/>
      <c r="M26" s="206"/>
      <c r="N26" s="206"/>
      <c r="O26" s="206"/>
      <c r="P26" s="206"/>
      <c r="Q26" s="211"/>
    </row>
    <row r="27" spans="1:17">
      <c r="A27" s="212">
        <v>18</v>
      </c>
      <c r="B27" s="207" t="s">
        <v>443</v>
      </c>
      <c r="C27" s="238">
        <f>'Measure Input'!$AC$31</f>
        <v>0</v>
      </c>
      <c r="D27" s="227">
        <f>'Measure Input'!$R$31</f>
        <v>0</v>
      </c>
      <c r="E27" s="228" t="str">
        <f>'Measure Input'!$AH$31</f>
        <v/>
      </c>
      <c r="F27" s="228" t="str">
        <f>'Measure Input'!$AJ$31</f>
        <v/>
      </c>
      <c r="G27" s="227" t="str">
        <f>IF('Project Information'!$BB$33="", "", 'Project Information'!$BB$33*E27)</f>
        <v/>
      </c>
      <c r="H27" s="228" t="str">
        <f>'Measure Input'!$AL$31</f>
        <v/>
      </c>
      <c r="I27" s="229" t="str">
        <f t="shared" si="0"/>
        <v/>
      </c>
      <c r="J27" s="207"/>
      <c r="K27" s="207"/>
      <c r="L27" s="207"/>
      <c r="M27" s="207"/>
      <c r="N27" s="207"/>
      <c r="O27" s="207"/>
      <c r="P27" s="207"/>
      <c r="Q27" s="213"/>
    </row>
    <row r="28" spans="1:17">
      <c r="A28" s="210">
        <v>19</v>
      </c>
      <c r="B28" s="206" t="s">
        <v>442</v>
      </c>
      <c r="C28" s="239">
        <f>'Measure Input'!$AC$32</f>
        <v>0</v>
      </c>
      <c r="D28" s="230">
        <f>'Measure Input'!$R$32</f>
        <v>0</v>
      </c>
      <c r="E28" s="231" t="str">
        <f>'Measure Input'!$AH$32</f>
        <v/>
      </c>
      <c r="F28" s="231" t="str">
        <f>'Measure Input'!$AJ$32</f>
        <v/>
      </c>
      <c r="G28" s="230" t="str">
        <f>IF('Project Information'!$BB$33="", "", 'Project Information'!$BB$33*E28)</f>
        <v/>
      </c>
      <c r="H28" s="231" t="str">
        <f>'Measure Input'!$AL$32</f>
        <v/>
      </c>
      <c r="I28" s="232" t="str">
        <f t="shared" si="0"/>
        <v/>
      </c>
      <c r="J28" s="206"/>
      <c r="K28" s="206"/>
      <c r="L28" s="206"/>
      <c r="M28" s="206"/>
      <c r="N28" s="206"/>
      <c r="O28" s="206"/>
      <c r="P28" s="206"/>
      <c r="Q28" s="211"/>
    </row>
    <row r="29" spans="1:17">
      <c r="A29" s="212">
        <v>20</v>
      </c>
      <c r="B29" s="207" t="s">
        <v>441</v>
      </c>
      <c r="C29" s="238">
        <f>'Measure Input'!$AC$33</f>
        <v>0</v>
      </c>
      <c r="D29" s="227">
        <f>'Measure Input'!$R$33</f>
        <v>0</v>
      </c>
      <c r="E29" s="228" t="str">
        <f>'Measure Input'!$AH$33</f>
        <v/>
      </c>
      <c r="F29" s="228" t="str">
        <f>'Measure Input'!$AJ$33</f>
        <v/>
      </c>
      <c r="G29" s="227" t="str">
        <f>IF('Project Information'!$BB$33="", "", 'Project Information'!$BB$33*E29)</f>
        <v/>
      </c>
      <c r="H29" s="228" t="str">
        <f>'Measure Input'!$AL$33</f>
        <v/>
      </c>
      <c r="I29" s="229" t="str">
        <f t="shared" si="0"/>
        <v/>
      </c>
      <c r="J29" s="207"/>
      <c r="K29" s="207"/>
      <c r="L29" s="207"/>
      <c r="M29" s="207"/>
      <c r="N29" s="207"/>
      <c r="O29" s="207"/>
      <c r="P29" s="207"/>
      <c r="Q29" s="213"/>
    </row>
    <row r="30" spans="1:17">
      <c r="A30" s="210">
        <v>21</v>
      </c>
      <c r="B30" s="206" t="s">
        <v>438</v>
      </c>
      <c r="C30" s="239">
        <f>'Measure Input'!$AC$37</f>
        <v>0</v>
      </c>
      <c r="D30" s="230">
        <f>'Measure Input'!$N$37</f>
        <v>0</v>
      </c>
      <c r="E30" s="231" t="str">
        <f>'Measure Input'!$AH$37</f>
        <v/>
      </c>
      <c r="F30" s="231">
        <f>'Measure Input'!$AJ$37</f>
        <v>0</v>
      </c>
      <c r="G30" s="230" t="str">
        <f>IF('Project Information'!$BB$33="", "", 'Project Information'!$BB$33*E30)</f>
        <v/>
      </c>
      <c r="H30" s="231" t="str">
        <f>'Measure Input'!$AL$37</f>
        <v/>
      </c>
      <c r="I30" s="232" t="str">
        <f t="shared" si="0"/>
        <v/>
      </c>
      <c r="J30" s="206"/>
      <c r="K30" s="206"/>
      <c r="L30" s="206"/>
      <c r="M30" s="206"/>
      <c r="N30" s="206"/>
      <c r="O30" s="206"/>
      <c r="P30" s="206"/>
      <c r="Q30" s="211"/>
    </row>
    <row r="31" spans="1:17">
      <c r="A31" s="212">
        <v>22</v>
      </c>
      <c r="B31" s="207" t="s">
        <v>390</v>
      </c>
      <c r="C31" s="238">
        <f>'Measure Input'!$AC$41</f>
        <v>0</v>
      </c>
      <c r="D31" s="227">
        <f>'Measure Input'!$S$41</f>
        <v>0</v>
      </c>
      <c r="E31" s="228" t="str">
        <f>'Measure Input'!$AH$41</f>
        <v/>
      </c>
      <c r="F31" s="228" t="str">
        <f>'Measure Input'!$AJ$41</f>
        <v/>
      </c>
      <c r="G31" s="227" t="str">
        <f>IF('Project Information'!$BB$33="", "", 'Project Information'!$BB$33*E31)</f>
        <v/>
      </c>
      <c r="H31" s="228" t="str">
        <f>'Measure Input'!$AL$41</f>
        <v/>
      </c>
      <c r="I31" s="229" t="str">
        <f t="shared" si="0"/>
        <v/>
      </c>
      <c r="J31" s="207"/>
      <c r="K31" s="207"/>
      <c r="L31" s="207"/>
      <c r="M31" s="207"/>
      <c r="N31" s="207"/>
      <c r="O31" s="207"/>
      <c r="P31" s="207"/>
      <c r="Q31" s="213"/>
    </row>
    <row r="32" spans="1:17">
      <c r="A32" s="210">
        <v>23</v>
      </c>
      <c r="B32" s="206" t="s">
        <v>391</v>
      </c>
      <c r="C32" s="239">
        <f>'Measure Input'!$AC$42</f>
        <v>0</v>
      </c>
      <c r="D32" s="230">
        <f>'Measure Input'!$S$42</f>
        <v>0</v>
      </c>
      <c r="E32" s="231" t="str">
        <f>'Measure Input'!$AH$42</f>
        <v/>
      </c>
      <c r="F32" s="231" t="str">
        <f>'Measure Input'!$AJ$42</f>
        <v/>
      </c>
      <c r="G32" s="230" t="str">
        <f>IF('Project Information'!$BB$33="", "", 'Project Information'!$BB$33*E32)</f>
        <v/>
      </c>
      <c r="H32" s="231" t="str">
        <f>'Measure Input'!$AL$42</f>
        <v/>
      </c>
      <c r="I32" s="232" t="str">
        <f t="shared" si="0"/>
        <v/>
      </c>
      <c r="J32" s="206"/>
      <c r="K32" s="206"/>
      <c r="L32" s="206"/>
      <c r="M32" s="206"/>
      <c r="N32" s="206"/>
      <c r="O32" s="206"/>
      <c r="P32" s="206"/>
      <c r="Q32" s="211"/>
    </row>
    <row r="33" spans="1:17">
      <c r="A33" s="212">
        <v>24</v>
      </c>
      <c r="B33" s="207" t="s">
        <v>392</v>
      </c>
      <c r="C33" s="238">
        <f>'Measure Input'!$AC$43</f>
        <v>0</v>
      </c>
      <c r="D33" s="227">
        <f>'Measure Input'!$S$43</f>
        <v>0</v>
      </c>
      <c r="E33" s="228" t="str">
        <f>'Measure Input'!$AH$43</f>
        <v/>
      </c>
      <c r="F33" s="228" t="str">
        <f>'Measure Input'!$AJ$43</f>
        <v/>
      </c>
      <c r="G33" s="227" t="str">
        <f>IF('Project Information'!$BB$33="", "", 'Project Information'!$BB$33*E33)</f>
        <v/>
      </c>
      <c r="H33" s="228" t="str">
        <f>'Measure Input'!$AL$43</f>
        <v/>
      </c>
      <c r="I33" s="229" t="str">
        <f t="shared" si="0"/>
        <v/>
      </c>
      <c r="J33" s="207"/>
      <c r="K33" s="207"/>
      <c r="L33" s="207"/>
      <c r="M33" s="207"/>
      <c r="N33" s="207"/>
      <c r="O33" s="207"/>
      <c r="P33" s="207"/>
      <c r="Q33" s="213"/>
    </row>
    <row r="34" spans="1:17">
      <c r="A34" s="210">
        <v>25</v>
      </c>
      <c r="B34" s="206" t="s">
        <v>393</v>
      </c>
      <c r="C34" s="239">
        <f>'Measure Input'!$AC$44</f>
        <v>0</v>
      </c>
      <c r="D34" s="230">
        <f>'Measure Input'!$S$44</f>
        <v>0</v>
      </c>
      <c r="E34" s="231" t="str">
        <f>'Measure Input'!$AH$44</f>
        <v/>
      </c>
      <c r="F34" s="231" t="str">
        <f>'Measure Input'!$AJ$44</f>
        <v/>
      </c>
      <c r="G34" s="230" t="str">
        <f>IF('Project Information'!$BB$33="", "", 'Project Information'!$BB$33*E34)</f>
        <v/>
      </c>
      <c r="H34" s="231" t="str">
        <f>'Measure Input'!$AL$44</f>
        <v/>
      </c>
      <c r="I34" s="232" t="str">
        <f t="shared" si="0"/>
        <v/>
      </c>
      <c r="J34" s="206"/>
      <c r="K34" s="206"/>
      <c r="L34" s="206"/>
      <c r="M34" s="206"/>
      <c r="N34" s="206"/>
      <c r="O34" s="206"/>
      <c r="P34" s="206"/>
      <c r="Q34" s="211"/>
    </row>
    <row r="35" spans="1:17">
      <c r="A35" s="212">
        <v>26</v>
      </c>
      <c r="B35" s="207" t="s">
        <v>428</v>
      </c>
      <c r="C35" s="238">
        <f>'Measure Input'!$AC$48</f>
        <v>0</v>
      </c>
      <c r="D35" s="227">
        <f>'Measure Input'!$P$48</f>
        <v>0</v>
      </c>
      <c r="E35" s="228" t="str">
        <f>'Measure Input'!$AH$48</f>
        <v/>
      </c>
      <c r="F35" s="228" t="str">
        <f>'Measure Input'!$AJ$48</f>
        <v/>
      </c>
      <c r="G35" s="227" t="str">
        <f>IF('Project Information'!$BB$33="", "", 'Project Information'!$BB$33*E35)</f>
        <v/>
      </c>
      <c r="H35" s="228" t="str">
        <f>'Measure Input'!$AL$48</f>
        <v/>
      </c>
      <c r="I35" s="229" t="str">
        <f t="shared" si="0"/>
        <v/>
      </c>
      <c r="J35" s="207"/>
      <c r="K35" s="207"/>
      <c r="L35" s="207"/>
      <c r="M35" s="207"/>
      <c r="N35" s="207"/>
      <c r="O35" s="207"/>
      <c r="P35" s="207"/>
      <c r="Q35" s="213"/>
    </row>
    <row r="36" spans="1:17">
      <c r="A36" s="210">
        <v>27</v>
      </c>
      <c r="B36" s="206" t="s">
        <v>427</v>
      </c>
      <c r="C36" s="239">
        <f>'Measure Input'!$AC$49</f>
        <v>0</v>
      </c>
      <c r="D36" s="230">
        <f>'Measure Input'!$N$49</f>
        <v>0</v>
      </c>
      <c r="E36" s="231" t="str">
        <f>'Measure Input'!$AH$49</f>
        <v/>
      </c>
      <c r="F36" s="231" t="str">
        <f>'Measure Input'!$AJ$49</f>
        <v/>
      </c>
      <c r="G36" s="230" t="str">
        <f>IF('Project Information'!$BB$33="", "", 'Project Information'!$BB$33*E36)</f>
        <v/>
      </c>
      <c r="H36" s="231" t="str">
        <f>'Measure Input'!$AL$49</f>
        <v/>
      </c>
      <c r="I36" s="232" t="str">
        <f t="shared" si="0"/>
        <v/>
      </c>
      <c r="J36" s="206"/>
      <c r="K36" s="206"/>
      <c r="L36" s="206"/>
      <c r="M36" s="206"/>
      <c r="N36" s="206"/>
      <c r="O36" s="206"/>
      <c r="P36" s="206"/>
      <c r="Q36" s="211"/>
    </row>
    <row r="37" spans="1:17">
      <c r="A37" s="212">
        <v>28</v>
      </c>
      <c r="B37" s="207" t="s">
        <v>22</v>
      </c>
      <c r="C37" s="238">
        <f>'Measure Input'!$AC$53</f>
        <v>0</v>
      </c>
      <c r="D37" s="227">
        <f>'Measure Input'!$N$53</f>
        <v>0</v>
      </c>
      <c r="E37" s="228" t="str">
        <f>'Measure Input'!$AH$53</f>
        <v/>
      </c>
      <c r="F37" s="228" t="str">
        <f>'Measure Input'!$AJ$53</f>
        <v/>
      </c>
      <c r="G37" s="227" t="str">
        <f>IF('Project Information'!$BB$33="", "", 'Project Information'!$BB$33*E37)</f>
        <v/>
      </c>
      <c r="H37" s="228" t="str">
        <f>'Measure Input'!$AL$53</f>
        <v/>
      </c>
      <c r="I37" s="229" t="str">
        <f t="shared" si="0"/>
        <v/>
      </c>
      <c r="J37" s="207"/>
      <c r="K37" s="207"/>
      <c r="L37" s="207"/>
      <c r="M37" s="207"/>
      <c r="N37" s="207"/>
      <c r="O37" s="207"/>
      <c r="P37" s="207"/>
      <c r="Q37" s="213"/>
    </row>
    <row r="38" spans="1:17">
      <c r="A38" s="210">
        <v>29</v>
      </c>
      <c r="B38" s="206" t="s">
        <v>426</v>
      </c>
      <c r="C38" s="239">
        <f>'Measure Input'!$AC$54</f>
        <v>0</v>
      </c>
      <c r="D38" s="230">
        <f>'Measure Input'!$N$54</f>
        <v>0</v>
      </c>
      <c r="E38" s="231" t="str">
        <f>'Measure Input'!$AH$54</f>
        <v/>
      </c>
      <c r="F38" s="231" t="str">
        <f>'Measure Input'!$AJ$54</f>
        <v/>
      </c>
      <c r="G38" s="230" t="str">
        <f>IF('Project Information'!$BB$33="", "", 'Project Information'!$BB$33*E38)</f>
        <v/>
      </c>
      <c r="H38" s="231" t="str">
        <f>'Measure Input'!$AL$54</f>
        <v/>
      </c>
      <c r="I38" s="232" t="str">
        <f t="shared" si="0"/>
        <v/>
      </c>
      <c r="J38" s="206"/>
      <c r="K38" s="206"/>
      <c r="L38" s="206"/>
      <c r="M38" s="206"/>
      <c r="N38" s="206"/>
      <c r="O38" s="206"/>
      <c r="P38" s="206"/>
      <c r="Q38" s="211"/>
    </row>
    <row r="39" spans="1:17">
      <c r="A39" s="212">
        <v>30</v>
      </c>
      <c r="B39" s="207" t="s">
        <v>425</v>
      </c>
      <c r="C39" s="238">
        <f>'Measure Input'!$AC$55</f>
        <v>0</v>
      </c>
      <c r="D39" s="227">
        <f>'Measure Input'!$N$55</f>
        <v>0</v>
      </c>
      <c r="E39" s="228" t="str">
        <f>'Measure Input'!$AH$55</f>
        <v/>
      </c>
      <c r="F39" s="228" t="str">
        <f>'Measure Input'!$AJ$55</f>
        <v/>
      </c>
      <c r="G39" s="227" t="str">
        <f>IF('Project Information'!$BB$33="", "", 'Project Information'!$BB$33*E39)</f>
        <v/>
      </c>
      <c r="H39" s="228" t="str">
        <f>'Measure Input'!$AL$55</f>
        <v/>
      </c>
      <c r="I39" s="229" t="str">
        <f t="shared" si="0"/>
        <v/>
      </c>
      <c r="J39" s="207"/>
      <c r="K39" s="207"/>
      <c r="L39" s="207"/>
      <c r="M39" s="207"/>
      <c r="N39" s="207"/>
      <c r="O39" s="207"/>
      <c r="P39" s="207"/>
      <c r="Q39" s="213"/>
    </row>
    <row r="40" spans="1:17">
      <c r="A40" s="210">
        <v>31</v>
      </c>
      <c r="B40" s="206" t="s">
        <v>424</v>
      </c>
      <c r="C40" s="239">
        <f>'Measure Input'!$AC$56</f>
        <v>0</v>
      </c>
      <c r="D40" s="230">
        <f>'Measure Input'!$N$56</f>
        <v>0</v>
      </c>
      <c r="E40" s="231" t="str">
        <f>'Measure Input'!$AH$56</f>
        <v/>
      </c>
      <c r="F40" s="231" t="str">
        <f>'Measure Input'!$AJ$56</f>
        <v/>
      </c>
      <c r="G40" s="230" t="str">
        <f>IF('Project Information'!$BB$33="", "", 'Project Information'!$BB$33*E40)</f>
        <v/>
      </c>
      <c r="H40" s="231" t="str">
        <f>'Measure Input'!$AL$56</f>
        <v/>
      </c>
      <c r="I40" s="232" t="str">
        <f t="shared" si="0"/>
        <v/>
      </c>
      <c r="J40" s="206"/>
      <c r="K40" s="206"/>
      <c r="L40" s="206"/>
      <c r="M40" s="206"/>
      <c r="N40" s="206"/>
      <c r="O40" s="206"/>
      <c r="P40" s="206"/>
      <c r="Q40" s="211"/>
    </row>
    <row r="41" spans="1:17">
      <c r="A41" s="212">
        <v>32</v>
      </c>
      <c r="B41" s="207" t="s">
        <v>423</v>
      </c>
      <c r="C41" s="238">
        <f>'Measure Input'!$AC$57</f>
        <v>0</v>
      </c>
      <c r="D41" s="227">
        <f>'Measure Input'!$N$57</f>
        <v>0</v>
      </c>
      <c r="E41" s="228" t="str">
        <f>'Measure Input'!$AH$57</f>
        <v/>
      </c>
      <c r="F41" s="228" t="str">
        <f>'Measure Input'!$AJ$57</f>
        <v/>
      </c>
      <c r="G41" s="227" t="str">
        <f>IF('Project Information'!$BB$33="", "", 'Project Information'!$BB$33*E41)</f>
        <v/>
      </c>
      <c r="H41" s="228" t="str">
        <f>'Measure Input'!$AL$57</f>
        <v/>
      </c>
      <c r="I41" s="229" t="str">
        <f t="shared" si="0"/>
        <v/>
      </c>
      <c r="J41" s="207"/>
      <c r="K41" s="207"/>
      <c r="L41" s="207"/>
      <c r="M41" s="207"/>
      <c r="N41" s="207"/>
      <c r="O41" s="207"/>
      <c r="P41" s="207"/>
      <c r="Q41" s="213"/>
    </row>
    <row r="42" spans="1:17">
      <c r="A42" s="210">
        <v>33</v>
      </c>
      <c r="B42" s="206" t="s">
        <v>422</v>
      </c>
      <c r="C42" s="239">
        <f>'Measure Input'!$AC$58</f>
        <v>0</v>
      </c>
      <c r="D42" s="230">
        <f>'Measure Input'!$N$58</f>
        <v>0</v>
      </c>
      <c r="E42" s="231" t="str">
        <f>'Measure Input'!$AH$58</f>
        <v/>
      </c>
      <c r="F42" s="231" t="str">
        <f>'Measure Input'!$AJ$58</f>
        <v/>
      </c>
      <c r="G42" s="230" t="str">
        <f>IF('Project Information'!$BB$33="", "", 'Project Information'!$BB$33*E42)</f>
        <v/>
      </c>
      <c r="H42" s="231" t="str">
        <f>'Measure Input'!$AL$58</f>
        <v/>
      </c>
      <c r="I42" s="232" t="str">
        <f t="shared" si="0"/>
        <v/>
      </c>
      <c r="J42" s="206"/>
      <c r="K42" s="206"/>
      <c r="L42" s="206"/>
      <c r="M42" s="206"/>
      <c r="N42" s="206"/>
      <c r="O42" s="206"/>
      <c r="P42" s="206"/>
      <c r="Q42" s="211"/>
    </row>
    <row r="43" spans="1:17" ht="12.75" thickBot="1">
      <c r="A43" s="214">
        <v>34</v>
      </c>
      <c r="B43" s="215" t="s">
        <v>23</v>
      </c>
      <c r="C43" s="240">
        <f>'Measure Input'!$AC$62</f>
        <v>0</v>
      </c>
      <c r="D43" s="234">
        <f>'Measure Input'!$N$59</f>
        <v>0</v>
      </c>
      <c r="E43" s="235" t="str">
        <f>'Measure Input'!$AH$62</f>
        <v/>
      </c>
      <c r="F43" s="235" t="str">
        <f>'Measure Input'!$AJ$62</f>
        <v/>
      </c>
      <c r="G43" s="234" t="str">
        <f>IF('Project Information'!$BB$33="", "", 'Project Information'!$BB$33*E43)</f>
        <v/>
      </c>
      <c r="H43" s="235" t="str">
        <f>'Measure Input'!$AL$62</f>
        <v/>
      </c>
      <c r="I43" s="236" t="str">
        <f t="shared" si="0"/>
        <v/>
      </c>
      <c r="J43" s="215"/>
      <c r="K43" s="215"/>
      <c r="L43" s="215"/>
      <c r="M43" s="215"/>
      <c r="N43" s="215"/>
      <c r="O43" s="215"/>
      <c r="P43" s="215"/>
      <c r="Q43" s="216"/>
    </row>
  </sheetData>
  <mergeCells count="4">
    <mergeCell ref="E3:G3"/>
    <mergeCell ref="J3:O3"/>
    <mergeCell ref="A3:D3"/>
    <mergeCell ref="A21:Q25"/>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B51E84"/>
  </sheetPr>
  <dimension ref="A1:N522"/>
  <sheetViews>
    <sheetView workbookViewId="0">
      <selection activeCell="F18" sqref="F18"/>
    </sheetView>
  </sheetViews>
  <sheetFormatPr defaultColWidth="9" defaultRowHeight="12"/>
  <cols>
    <col min="1" max="1" width="33" customWidth="1"/>
    <col min="2" max="2" width="35.83203125" customWidth="1"/>
    <col min="3" max="3" width="19.33203125" customWidth="1"/>
    <col min="6" max="6" width="16" customWidth="1"/>
    <col min="9" max="9" width="19" customWidth="1"/>
    <col min="10" max="10" width="15.6640625" customWidth="1"/>
    <col min="21" max="21" width="9.33203125" customWidth="1"/>
    <col min="22" max="22" width="10.6640625" customWidth="1"/>
  </cols>
  <sheetData>
    <row r="1" spans="1:14" s="241" customFormat="1">
      <c r="B1" s="241" t="s">
        <v>679</v>
      </c>
    </row>
    <row r="2" spans="1:14" s="241" customFormat="1">
      <c r="B2" s="241" t="s">
        <v>680</v>
      </c>
      <c r="C2" s="241">
        <v>3.4119999999999999</v>
      </c>
    </row>
    <row r="3" spans="1:14" s="241" customFormat="1">
      <c r="B3" s="241" t="s">
        <v>681</v>
      </c>
      <c r="C3" s="241">
        <v>100</v>
      </c>
    </row>
    <row r="4" spans="1:14" s="241" customFormat="1" ht="23.25">
      <c r="B4" s="242" t="s">
        <v>682</v>
      </c>
      <c r="C4"/>
    </row>
    <row r="5" spans="1:14" s="241" customFormat="1" ht="15">
      <c r="A5" s="256"/>
      <c r="B5" s="243" t="s">
        <v>684</v>
      </c>
      <c r="C5" s="243" t="s">
        <v>84</v>
      </c>
    </row>
    <row r="6" spans="1:14" s="241" customFormat="1" ht="23.25">
      <c r="A6" s="257"/>
      <c r="B6" s="244" t="s">
        <v>683</v>
      </c>
      <c r="C6" s="811"/>
      <c r="D6" s="811"/>
      <c r="E6" s="257"/>
      <c r="F6" s="257"/>
      <c r="G6" s="257"/>
      <c r="H6" s="257"/>
      <c r="I6" s="257"/>
      <c r="J6" s="257"/>
      <c r="K6" s="257"/>
      <c r="L6" s="257"/>
    </row>
    <row r="7" spans="1:14" ht="15.75">
      <c r="B7" s="243" t="s">
        <v>685</v>
      </c>
      <c r="C7" s="243" t="s">
        <v>688</v>
      </c>
      <c r="D7" s="243" t="s">
        <v>689</v>
      </c>
      <c r="E7" s="243" t="s">
        <v>697</v>
      </c>
      <c r="F7" s="243" t="s">
        <v>698</v>
      </c>
      <c r="G7" s="243" t="s">
        <v>699</v>
      </c>
      <c r="H7" s="243" t="s">
        <v>700</v>
      </c>
      <c r="I7" s="253" t="s">
        <v>701</v>
      </c>
      <c r="J7" s="272" t="s">
        <v>687</v>
      </c>
      <c r="K7" s="272" t="s">
        <v>686</v>
      </c>
    </row>
    <row r="8" spans="1:14">
      <c r="A8" t="str">
        <f>IF(SUM('PSD Summary'!E1:E43)&gt;0,"FuelSavings","")</f>
        <v/>
      </c>
      <c r="B8" s="245" t="s">
        <v>680</v>
      </c>
      <c r="E8" s="245"/>
      <c r="I8" s="271">
        <f>'Summary Report'!G34*GECO_ELEC_RATIO</f>
        <v>0</v>
      </c>
      <c r="J8" s="271">
        <f>'Summary Report'!G38</f>
        <v>0</v>
      </c>
      <c r="K8" s="271">
        <f>'Summary Report'!G36</f>
        <v>0</v>
      </c>
    </row>
    <row r="9" spans="1:14">
      <c r="B9" s="245"/>
      <c r="I9" s="245"/>
      <c r="J9" s="245"/>
      <c r="K9" s="245"/>
    </row>
    <row r="10" spans="1:14" ht="15.75">
      <c r="A10" s="258"/>
      <c r="B10" s="246" t="s">
        <v>690</v>
      </c>
      <c r="C10" s="246" t="s">
        <v>691</v>
      </c>
      <c r="D10" s="246" t="s">
        <v>692</v>
      </c>
      <c r="E10" s="246" t="s">
        <v>702</v>
      </c>
      <c r="F10" s="246" t="s">
        <v>703</v>
      </c>
      <c r="G10" s="246" t="s">
        <v>704</v>
      </c>
      <c r="H10" s="246" t="s">
        <v>705</v>
      </c>
      <c r="I10" s="246" t="s">
        <v>706</v>
      </c>
      <c r="J10" s="246" t="s">
        <v>707</v>
      </c>
      <c r="K10" s="258"/>
      <c r="L10" s="258"/>
    </row>
    <row r="11" spans="1:14" s="241" customFormat="1">
      <c r="A11" s="247" t="str">
        <f>IF(SUM('PSD Summary'!H1:H43)&gt;0,"Incentives","")</f>
        <v/>
      </c>
      <c r="B11" s="247" t="str">
        <f>IF('Project Information'!CP23="Large Commercial and Industrial Program","Large Commercial",IF('Project Information'!CP23="Small Commercial and Industrial Program","Small Commercial", IF('Project Information'!CP23="Publicly-Funded Institutions","Public Institution","")))</f>
        <v/>
      </c>
      <c r="C11" s="248" t="str">
        <f>IF('Project Information'!$CP$23 = "", "", IF('Project Information'!$CP$23 = "Large Commercial and Industrial Program", "Large-Lighting",IF('Project Information'!$CP$23 = "Small Commercial and Industrial Program", "Small",  IF('Project Information'!$CP$23 ="Publicly-Funded Institutions", "Public-Lighting", ""))))</f>
        <v/>
      </c>
      <c r="D11" s="249">
        <f>SUM('PSD Summary'!H1:H43)</f>
        <v>0</v>
      </c>
    </row>
    <row r="12" spans="1:14" s="241" customFormat="1" ht="23.25">
      <c r="A12"/>
      <c r="B12" s="244" t="s">
        <v>693</v>
      </c>
      <c r="C12"/>
      <c r="D12"/>
      <c r="E12"/>
      <c r="F12"/>
      <c r="G12"/>
      <c r="H12"/>
      <c r="I12"/>
      <c r="J12"/>
      <c r="K12"/>
      <c r="L12"/>
      <c r="M12"/>
      <c r="N12"/>
    </row>
    <row r="13" spans="1:14" s="241" customFormat="1" ht="18.75">
      <c r="A13"/>
      <c r="B13" s="250" t="s">
        <v>21</v>
      </c>
      <c r="C13" s="251">
        <v>1</v>
      </c>
      <c r="D13" s="252"/>
      <c r="E13" s="252"/>
      <c r="F13" s="252"/>
      <c r="G13" s="252"/>
      <c r="H13" s="252"/>
      <c r="I13" s="252"/>
      <c r="J13"/>
      <c r="K13"/>
      <c r="L13"/>
      <c r="M13"/>
      <c r="N13"/>
    </row>
    <row r="14" spans="1:14" s="241" customFormat="1" ht="15.75">
      <c r="A14"/>
      <c r="B14" s="253" t="s">
        <v>694</v>
      </c>
      <c r="C14" s="253" t="s">
        <v>695</v>
      </c>
      <c r="D14" s="253" t="s">
        <v>696</v>
      </c>
      <c r="E14" s="253" t="s">
        <v>708</v>
      </c>
      <c r="F14" s="253" t="s">
        <v>709</v>
      </c>
      <c r="G14" s="253" t="s">
        <v>710</v>
      </c>
      <c r="H14" s="253" t="s">
        <v>711</v>
      </c>
      <c r="I14" s="253" t="s">
        <v>712</v>
      </c>
      <c r="J14"/>
      <c r="K14" s="2"/>
      <c r="L14" s="2"/>
      <c r="M14" s="2"/>
      <c r="N14" s="2"/>
    </row>
    <row r="15" spans="1:14" s="241" customFormat="1" ht="12.75">
      <c r="A15" t="str">
        <f>IF('PSD Summary'!D5&lt;&gt;0,"Improvements","")</f>
        <v/>
      </c>
      <c r="B15" s="254" t="str">
        <f>'PSD Summary'!B5</f>
        <v>LED Exit Signs</v>
      </c>
      <c r="C15" s="255">
        <f>'PSD Summary'!C5</f>
        <v>0</v>
      </c>
      <c r="D15" s="266">
        <f>'PSD Summary'!D5</f>
        <v>0</v>
      </c>
      <c r="E15" s="245" t="str">
        <f>IF('PSD Summary'!P5&lt;&gt;"",'PSD Summary'!P5,"")</f>
        <v/>
      </c>
      <c r="F15" s="245" t="str">
        <f>IF('PSD Summary'!B5&lt;&gt; "",'PSD Summary'!B5,"")</f>
        <v>LED Exit Signs</v>
      </c>
      <c r="G15" s="245" t="str">
        <f>IF('Project Information'!$CP$29="Pre-Installation","Recommended",IF('Project Information'!$CP$29="Post-Installation", "Completed", ""))</f>
        <v/>
      </c>
      <c r="H15" s="245"/>
      <c r="I15" s="266" t="str">
        <f>'PSD Summary'!G5</f>
        <v/>
      </c>
      <c r="J15"/>
      <c r="K15"/>
      <c r="L15"/>
      <c r="M15"/>
      <c r="N15"/>
    </row>
    <row r="16" spans="1:14" s="241" customFormat="1" ht="15.75">
      <c r="A16" s="2"/>
      <c r="B16"/>
      <c r="C16" s="259" t="s">
        <v>713</v>
      </c>
      <c r="D16" s="260"/>
      <c r="E16" s="260"/>
      <c r="F16" s="260"/>
      <c r="G16"/>
    </row>
    <row r="17" spans="1:14" s="241" customFormat="1" ht="15.75">
      <c r="A17" s="2"/>
      <c r="B17"/>
      <c r="C17" s="253" t="s">
        <v>685</v>
      </c>
      <c r="D17" s="243" t="s">
        <v>688</v>
      </c>
      <c r="E17" s="243" t="s">
        <v>689</v>
      </c>
      <c r="F17" s="243" t="s">
        <v>697</v>
      </c>
      <c r="G17" s="243" t="s">
        <v>698</v>
      </c>
      <c r="H17" s="243" t="s">
        <v>699</v>
      </c>
      <c r="I17" s="243" t="s">
        <v>700</v>
      </c>
      <c r="J17" s="253" t="s">
        <v>701</v>
      </c>
      <c r="K17" s="253" t="s">
        <v>686</v>
      </c>
      <c r="L17" s="253" t="s">
        <v>687</v>
      </c>
    </row>
    <row r="18" spans="1:14" s="241" customFormat="1">
      <c r="A18" s="2" t="str">
        <f>IF('PSD Summary'!E5&lt;&gt;"","ImprovementSavings","")</f>
        <v/>
      </c>
      <c r="B18"/>
      <c r="C18" s="245" t="s">
        <v>680</v>
      </c>
      <c r="D18" s="2"/>
      <c r="E18" s="2"/>
      <c r="F18" s="2"/>
      <c r="G18" s="2"/>
      <c r="H18" s="2"/>
      <c r="I18" s="2"/>
      <c r="J18" s="261" t="e">
        <f>'PSD Summary'!E5*GECO_ELEC_RATIO</f>
        <v>#VALUE!</v>
      </c>
      <c r="K18" s="261" t="str">
        <f>'PSD Summary'!F5</f>
        <v/>
      </c>
      <c r="L18" s="261" t="str">
        <f>'PSD Summary'!G5</f>
        <v/>
      </c>
    </row>
    <row r="19" spans="1:14" s="241" customFormat="1">
      <c r="A19" s="2"/>
      <c r="B19"/>
      <c r="C19" s="252" t="s">
        <v>714</v>
      </c>
      <c r="D19" s="252"/>
      <c r="E19"/>
      <c r="F19"/>
      <c r="G19"/>
      <c r="H19"/>
      <c r="I19"/>
      <c r="J19"/>
      <c r="K19"/>
      <c r="L19"/>
      <c r="M19"/>
      <c r="N19"/>
    </row>
    <row r="20" spans="1:14" s="241" customFormat="1">
      <c r="A20" s="2"/>
      <c r="B20"/>
      <c r="C20" s="243" t="s">
        <v>715</v>
      </c>
      <c r="D20" s="243" t="s">
        <v>84</v>
      </c>
      <c r="E20"/>
      <c r="F20"/>
      <c r="G20"/>
      <c r="H20"/>
      <c r="I20"/>
      <c r="J20"/>
      <c r="K20"/>
      <c r="L20"/>
      <c r="M20"/>
      <c r="N20"/>
    </row>
    <row r="21" spans="1:14" s="241" customFormat="1">
      <c r="A21" s="241" t="str">
        <f>IF('PSD Summary'!J5&lt;&gt;"","ImprovementAttributes","")</f>
        <v/>
      </c>
      <c r="C21" s="262" t="s">
        <v>716</v>
      </c>
      <c r="D21" s="262">
        <f>'PSD Summary'!J5</f>
        <v>0</v>
      </c>
    </row>
    <row r="22" spans="1:14" s="241" customFormat="1">
      <c r="A22" s="241" t="str">
        <f>IF('PSD Summary'!K5&lt;&gt;"","ImprovementAttributes","")</f>
        <v/>
      </c>
      <c r="C22" s="262" t="s">
        <v>717</v>
      </c>
      <c r="D22" s="262">
        <f>'PSD Summary'!K5</f>
        <v>0</v>
      </c>
    </row>
    <row r="23" spans="1:14" s="241" customFormat="1">
      <c r="A23" s="241" t="str">
        <f>IF('PSD Summary'!L5&lt;&gt;"","ImprovementAttributes","")</f>
        <v/>
      </c>
      <c r="C23" s="262" t="s">
        <v>718</v>
      </c>
      <c r="D23" s="262">
        <f>'PSD Summary'!L5</f>
        <v>0</v>
      </c>
    </row>
    <row r="24" spans="1:14" s="241" customFormat="1">
      <c r="A24" s="241" t="str">
        <f>IF('PSD Summary'!M5&lt;&gt;"","ImprovementAttributes","")</f>
        <v/>
      </c>
      <c r="C24" s="262" t="s">
        <v>719</v>
      </c>
      <c r="D24" s="262">
        <f>'PSD Summary'!M5</f>
        <v>0</v>
      </c>
    </row>
    <row r="25" spans="1:14" s="241" customFormat="1">
      <c r="A25" s="241" t="str">
        <f>IF('PSD Summary'!N5&lt;&gt;"","ImprovementAttributes","")</f>
        <v/>
      </c>
      <c r="C25" s="262" t="s">
        <v>720</v>
      </c>
      <c r="D25" s="262">
        <f>'PSD Summary'!N5</f>
        <v>0</v>
      </c>
    </row>
    <row r="26" spans="1:14" s="241" customFormat="1">
      <c r="A26" s="241" t="str">
        <f>IF('PSD Summary'!O5&lt;&gt;"","ImprovementAttributes","")</f>
        <v/>
      </c>
      <c r="C26" s="262" t="s">
        <v>721</v>
      </c>
      <c r="D26" s="262">
        <f>'PSD Summary'!O5</f>
        <v>0</v>
      </c>
    </row>
    <row r="27" spans="1:14" s="241" customFormat="1">
      <c r="A27" s="241" t="str">
        <f>IFERROR(IF('PSD Summary'!I5&lt;&gt;"","ImprovementAttributes",""),"")</f>
        <v/>
      </c>
      <c r="C27" s="262" t="s">
        <v>722</v>
      </c>
      <c r="D27" s="262" t="str">
        <f>IFERROR('PSD Summary'!I5, 0)</f>
        <v/>
      </c>
    </row>
    <row r="28" spans="1:14" s="241" customFormat="1" ht="18.75">
      <c r="A28"/>
      <c r="B28" s="250" t="s">
        <v>462</v>
      </c>
      <c r="C28" s="251">
        <f>C13+1</f>
        <v>2</v>
      </c>
      <c r="D28" s="252"/>
      <c r="E28" s="252"/>
      <c r="F28" s="252"/>
      <c r="G28" s="252"/>
      <c r="H28" s="252"/>
      <c r="I28" s="252"/>
      <c r="J28"/>
      <c r="K28"/>
      <c r="L28"/>
      <c r="M28"/>
      <c r="N28"/>
    </row>
    <row r="29" spans="1:14" s="241" customFormat="1" ht="15.75">
      <c r="A29"/>
      <c r="B29" s="253" t="s">
        <v>694</v>
      </c>
      <c r="C29" s="253" t="s">
        <v>695</v>
      </c>
      <c r="D29" s="253" t="s">
        <v>696</v>
      </c>
      <c r="E29" s="253" t="s">
        <v>708</v>
      </c>
      <c r="F29" s="253" t="s">
        <v>709</v>
      </c>
      <c r="G29" s="253" t="s">
        <v>710</v>
      </c>
      <c r="H29" s="253" t="s">
        <v>711</v>
      </c>
      <c r="I29" s="253" t="s">
        <v>712</v>
      </c>
      <c r="J29"/>
      <c r="K29" s="2"/>
      <c r="L29" s="2"/>
      <c r="M29" s="2"/>
      <c r="N29" s="2"/>
    </row>
    <row r="30" spans="1:14" s="265" customFormat="1" ht="12.75">
      <c r="A30" s="263" t="str">
        <f>IF('PSD Summary'!D6&lt;&gt;0,"Improvements","")</f>
        <v/>
      </c>
      <c r="B30" s="264" t="str">
        <f>'PSD Summary'!B6</f>
        <v>1-6 Watt LED Screw-In replacing Incandescent/CFL</v>
      </c>
      <c r="C30" s="255">
        <f>'PSD Summary'!C6</f>
        <v>0</v>
      </c>
      <c r="D30" s="266">
        <f>'PSD Summary'!D6</f>
        <v>0</v>
      </c>
      <c r="E30" s="255" t="str">
        <f>IF('PSD Summary'!P6&lt;&gt;"",'PSD Summary'!P6,"")</f>
        <v/>
      </c>
      <c r="F30" s="245" t="str">
        <f>IF('PSD Summary'!B6&lt;&gt; "",'PSD Summary'!B6,"")</f>
        <v>1-6 Watt LED Screw-In replacing Incandescent/CFL</v>
      </c>
      <c r="G30" s="255" t="str">
        <f>IF('Project Information'!$CP$29="Pre-Installation","Recommended",IF('Project Information'!$CP$29="Post-Installation", "Completed", ""))</f>
        <v/>
      </c>
      <c r="H30" s="255"/>
      <c r="I30" s="266" t="str">
        <f>'PSD Summary'!G6</f>
        <v/>
      </c>
      <c r="J30" s="263"/>
      <c r="K30" s="263"/>
      <c r="L30" s="263"/>
      <c r="M30" s="263"/>
      <c r="N30" s="263"/>
    </row>
    <row r="31" spans="1:14" s="241" customFormat="1" ht="15.75">
      <c r="A31" s="2"/>
      <c r="B31"/>
      <c r="C31" s="259" t="s">
        <v>713</v>
      </c>
      <c r="D31" s="260"/>
      <c r="E31" s="260"/>
      <c r="F31" s="260"/>
      <c r="G31"/>
    </row>
    <row r="32" spans="1:14" s="241" customFormat="1" ht="15.75">
      <c r="A32" s="2"/>
      <c r="B32"/>
      <c r="C32" s="253" t="s">
        <v>685</v>
      </c>
      <c r="D32" s="243" t="s">
        <v>688</v>
      </c>
      <c r="E32" s="243" t="s">
        <v>689</v>
      </c>
      <c r="F32" s="243" t="s">
        <v>697</v>
      </c>
      <c r="G32" s="243" t="s">
        <v>698</v>
      </c>
      <c r="H32" s="243" t="s">
        <v>699</v>
      </c>
      <c r="I32" s="243" t="s">
        <v>700</v>
      </c>
      <c r="J32" s="253" t="s">
        <v>701</v>
      </c>
      <c r="K32" s="253" t="s">
        <v>686</v>
      </c>
      <c r="L32" s="253" t="s">
        <v>687</v>
      </c>
    </row>
    <row r="33" spans="1:14" s="241" customFormat="1">
      <c r="A33" s="2" t="str">
        <f>IF('PSD Summary'!E6&lt;&gt;"","ImprovementSavings","")</f>
        <v/>
      </c>
      <c r="B33"/>
      <c r="C33" s="245" t="s">
        <v>680</v>
      </c>
      <c r="D33" s="2"/>
      <c r="E33" s="2"/>
      <c r="F33" s="2"/>
      <c r="G33" s="2"/>
      <c r="H33" s="2"/>
      <c r="I33" s="2"/>
      <c r="J33" s="270" t="e">
        <f>'PSD Summary'!E6*GECO_ELEC_RATIO</f>
        <v>#VALUE!</v>
      </c>
      <c r="K33" s="270" t="str">
        <f>'PSD Summary'!F6</f>
        <v/>
      </c>
      <c r="L33" s="270" t="str">
        <f>'PSD Summary'!G6</f>
        <v/>
      </c>
    </row>
    <row r="34" spans="1:14" s="241" customFormat="1">
      <c r="A34" s="2"/>
      <c r="B34"/>
      <c r="C34" s="252" t="s">
        <v>714</v>
      </c>
      <c r="D34" s="252"/>
      <c r="E34"/>
      <c r="F34"/>
      <c r="G34"/>
      <c r="H34"/>
      <c r="I34"/>
      <c r="J34"/>
      <c r="K34"/>
      <c r="L34"/>
      <c r="M34"/>
      <c r="N34"/>
    </row>
    <row r="35" spans="1:14" s="241" customFormat="1">
      <c r="A35" s="2"/>
      <c r="B35"/>
      <c r="C35" s="243" t="s">
        <v>715</v>
      </c>
      <c r="D35" s="243" t="s">
        <v>84</v>
      </c>
      <c r="E35"/>
      <c r="F35"/>
      <c r="G35"/>
      <c r="H35"/>
      <c r="I35"/>
      <c r="J35"/>
      <c r="K35"/>
      <c r="L35"/>
      <c r="M35"/>
      <c r="N35"/>
    </row>
    <row r="36" spans="1:14" s="241" customFormat="1">
      <c r="A36" s="241" t="str">
        <f>IF('PSD Summary'!J6&lt;&gt;"","ImprovementAttributes","")</f>
        <v/>
      </c>
      <c r="C36" s="262" t="s">
        <v>716</v>
      </c>
      <c r="D36" s="262">
        <f>'PSD Summary'!J6</f>
        <v>0</v>
      </c>
    </row>
    <row r="37" spans="1:14" s="241" customFormat="1">
      <c r="A37" s="241" t="str">
        <f>IF('PSD Summary'!K6&lt;&gt;"","ImprovementAttributes","")</f>
        <v/>
      </c>
      <c r="C37" s="262" t="s">
        <v>717</v>
      </c>
      <c r="D37" s="262">
        <f>'PSD Summary'!K6</f>
        <v>0</v>
      </c>
    </row>
    <row r="38" spans="1:14" s="241" customFormat="1">
      <c r="A38" s="241" t="str">
        <f>IF('PSD Summary'!L6&lt;&gt;"","ImprovementAttributes","")</f>
        <v/>
      </c>
      <c r="C38" s="262" t="s">
        <v>718</v>
      </c>
      <c r="D38" s="262">
        <f>'PSD Summary'!L6</f>
        <v>0</v>
      </c>
    </row>
    <row r="39" spans="1:14" s="241" customFormat="1">
      <c r="A39" s="241" t="str">
        <f>IF('PSD Summary'!M6&lt;&gt;"","ImprovementAttributes","")</f>
        <v/>
      </c>
      <c r="C39" s="262" t="s">
        <v>719</v>
      </c>
      <c r="D39" s="262">
        <f>'PSD Summary'!M6</f>
        <v>0</v>
      </c>
    </row>
    <row r="40" spans="1:14" s="241" customFormat="1">
      <c r="A40" s="241" t="str">
        <f>IF('PSD Summary'!N6&lt;&gt;"","ImprovementAttributes","")</f>
        <v/>
      </c>
      <c r="C40" s="262" t="s">
        <v>720</v>
      </c>
      <c r="D40" s="262">
        <f>'PSD Summary'!N6</f>
        <v>0</v>
      </c>
    </row>
    <row r="41" spans="1:14" s="241" customFormat="1">
      <c r="A41" s="241" t="str">
        <f>IF('PSD Summary'!O6&lt;&gt;"","ImprovementAttributes","")</f>
        <v/>
      </c>
      <c r="C41" s="262" t="s">
        <v>721</v>
      </c>
      <c r="D41" s="262">
        <f>'PSD Summary'!O6</f>
        <v>0</v>
      </c>
    </row>
    <row r="42" spans="1:14" s="241" customFormat="1">
      <c r="A42" s="241" t="str">
        <f>IFERROR(IF('PSD Summary'!I6&lt;&gt;"","ImprovementAttributes",""),"")</f>
        <v/>
      </c>
      <c r="C42" s="262" t="s">
        <v>722</v>
      </c>
      <c r="D42" s="262" t="str">
        <f>IFERROR('PSD Summary'!I6, 0)</f>
        <v/>
      </c>
    </row>
    <row r="43" spans="1:14" s="241" customFormat="1" ht="18.75">
      <c r="A43"/>
      <c r="B43" s="250" t="s">
        <v>458</v>
      </c>
      <c r="C43" s="251">
        <f>C28+1</f>
        <v>3</v>
      </c>
      <c r="D43" s="252"/>
      <c r="E43" s="252"/>
      <c r="F43" s="252"/>
      <c r="G43" s="252"/>
      <c r="H43" s="252"/>
      <c r="I43" s="252"/>
      <c r="J43"/>
      <c r="K43"/>
      <c r="L43"/>
      <c r="M43"/>
      <c r="N43"/>
    </row>
    <row r="44" spans="1:14" s="241" customFormat="1" ht="15.75">
      <c r="A44"/>
      <c r="B44" s="253" t="s">
        <v>694</v>
      </c>
      <c r="C44" s="253" t="s">
        <v>695</v>
      </c>
      <c r="D44" s="253" t="s">
        <v>696</v>
      </c>
      <c r="E44" s="253" t="s">
        <v>708</v>
      </c>
      <c r="F44" s="253" t="s">
        <v>709</v>
      </c>
      <c r="G44" s="253" t="s">
        <v>710</v>
      </c>
      <c r="H44" s="253" t="s">
        <v>711</v>
      </c>
      <c r="I44" s="253" t="s">
        <v>712</v>
      </c>
      <c r="J44"/>
      <c r="K44" s="2"/>
      <c r="L44" s="2"/>
      <c r="M44" s="2"/>
      <c r="N44" s="2"/>
    </row>
    <row r="45" spans="1:14" s="265" customFormat="1" ht="12.75">
      <c r="A45" s="263" t="str">
        <f>IF('PSD Summary'!D7&lt;&gt;0,"Improvements","")</f>
        <v/>
      </c>
      <c r="B45" s="264" t="str">
        <f>'PSD Summary'!B7</f>
        <v>7-11 Watt LED Screw-In replacing Incandescent/CFL</v>
      </c>
      <c r="C45" s="268">
        <f>'PSD Summary'!C7</f>
        <v>0</v>
      </c>
      <c r="D45" s="269">
        <f>'PSD Summary'!D7</f>
        <v>0</v>
      </c>
      <c r="E45" s="255" t="str">
        <f>IF('PSD Summary'!P7&lt;&gt;"",'PSD Summary'!P7,"")</f>
        <v/>
      </c>
      <c r="F45" s="245" t="str">
        <f>IF('PSD Summary'!B7&lt;&gt; "",'PSD Summary'!B7,"")</f>
        <v>7-11 Watt LED Screw-In replacing Incandescent/CFL</v>
      </c>
      <c r="G45" s="255" t="str">
        <f>IF('Project Information'!$CP$29="Pre-Installation","Recommended",IF('Project Information'!$CP$29="Post-Installation", "Completed", ""))</f>
        <v/>
      </c>
      <c r="H45" s="255"/>
      <c r="I45" s="266" t="str">
        <f>'PSD Summary'!G7</f>
        <v/>
      </c>
      <c r="J45" s="263"/>
      <c r="K45" s="263"/>
      <c r="L45" s="263"/>
      <c r="M45" s="263"/>
      <c r="N45" s="263"/>
    </row>
    <row r="46" spans="1:14" s="241" customFormat="1" ht="15.75">
      <c r="A46" s="2"/>
      <c r="B46"/>
      <c r="C46" s="259" t="s">
        <v>713</v>
      </c>
      <c r="D46" s="260"/>
      <c r="E46" s="260"/>
      <c r="F46" s="260"/>
      <c r="G46"/>
    </row>
    <row r="47" spans="1:14" s="241" customFormat="1" ht="15.75">
      <c r="A47" s="2"/>
      <c r="B47"/>
      <c r="C47" s="253" t="s">
        <v>685</v>
      </c>
      <c r="D47" s="243" t="s">
        <v>688</v>
      </c>
      <c r="E47" s="243" t="s">
        <v>689</v>
      </c>
      <c r="F47" s="243" t="s">
        <v>697</v>
      </c>
      <c r="G47" s="243" t="s">
        <v>698</v>
      </c>
      <c r="H47" s="243" t="s">
        <v>699</v>
      </c>
      <c r="I47" s="243" t="s">
        <v>700</v>
      </c>
      <c r="J47" s="253" t="s">
        <v>701</v>
      </c>
      <c r="K47" s="253" t="s">
        <v>686</v>
      </c>
      <c r="L47" s="253" t="s">
        <v>687</v>
      </c>
    </row>
    <row r="48" spans="1:14" s="241" customFormat="1">
      <c r="A48" s="2" t="str">
        <f>IF('PSD Summary'!E7&lt;&gt;"","ImprovementSavings","")</f>
        <v/>
      </c>
      <c r="B48"/>
      <c r="C48" s="245" t="s">
        <v>680</v>
      </c>
      <c r="D48" s="2"/>
      <c r="E48" s="2"/>
      <c r="F48" s="2"/>
      <c r="G48" s="2"/>
      <c r="H48" s="2"/>
      <c r="I48" s="2"/>
      <c r="J48" s="261" t="e">
        <f>'PSD Summary'!E7*GECO_ELEC_RATIO</f>
        <v>#VALUE!</v>
      </c>
      <c r="K48" s="261" t="str">
        <f>'PSD Summary'!F7</f>
        <v/>
      </c>
      <c r="L48" s="261" t="str">
        <f>'PSD Summary'!G7</f>
        <v/>
      </c>
    </row>
    <row r="49" spans="1:14" s="241" customFormat="1">
      <c r="A49" s="2"/>
      <c r="B49"/>
      <c r="C49" s="252" t="s">
        <v>714</v>
      </c>
      <c r="D49" s="252"/>
      <c r="E49"/>
      <c r="F49"/>
      <c r="G49"/>
      <c r="H49"/>
      <c r="I49"/>
      <c r="J49"/>
      <c r="K49"/>
      <c r="L49"/>
      <c r="M49"/>
      <c r="N49"/>
    </row>
    <row r="50" spans="1:14" s="241" customFormat="1">
      <c r="A50" s="2"/>
      <c r="B50"/>
      <c r="C50" s="243" t="s">
        <v>715</v>
      </c>
      <c r="D50" s="243" t="s">
        <v>84</v>
      </c>
      <c r="E50"/>
      <c r="F50"/>
      <c r="G50"/>
      <c r="H50"/>
      <c r="I50"/>
      <c r="J50"/>
      <c r="K50"/>
      <c r="L50"/>
      <c r="M50"/>
      <c r="N50"/>
    </row>
    <row r="51" spans="1:14" s="241" customFormat="1">
      <c r="A51" s="241" t="str">
        <f>IF('PSD Summary'!J7&lt;&gt;"","ImprovementAttributes","")</f>
        <v/>
      </c>
      <c r="C51" s="262" t="s">
        <v>716</v>
      </c>
      <c r="D51" s="262">
        <f>'PSD Summary'!J7</f>
        <v>0</v>
      </c>
    </row>
    <row r="52" spans="1:14" s="241" customFormat="1">
      <c r="A52" s="241" t="str">
        <f>IF('PSD Summary'!K7&lt;&gt;"","ImprovementAttributes","")</f>
        <v/>
      </c>
      <c r="C52" s="262" t="s">
        <v>717</v>
      </c>
      <c r="D52" s="262">
        <f>'PSD Summary'!K7</f>
        <v>0</v>
      </c>
    </row>
    <row r="53" spans="1:14" s="241" customFormat="1">
      <c r="A53" s="241" t="str">
        <f>IF('PSD Summary'!L7&lt;&gt;"","ImprovementAttributes","")</f>
        <v/>
      </c>
      <c r="C53" s="262" t="s">
        <v>718</v>
      </c>
      <c r="D53" s="262">
        <f>'PSD Summary'!L7</f>
        <v>0</v>
      </c>
    </row>
    <row r="54" spans="1:14" s="241" customFormat="1">
      <c r="A54" s="241" t="str">
        <f>IF('PSD Summary'!M7&lt;&gt;"","ImprovementAttributes","")</f>
        <v/>
      </c>
      <c r="C54" s="262" t="s">
        <v>719</v>
      </c>
      <c r="D54" s="262">
        <f>'PSD Summary'!M7</f>
        <v>0</v>
      </c>
    </row>
    <row r="55" spans="1:14" s="241" customFormat="1">
      <c r="A55" s="241" t="str">
        <f>IF('PSD Summary'!N7&lt;&gt;"","ImprovementAttributes","")</f>
        <v/>
      </c>
      <c r="C55" s="262" t="s">
        <v>720</v>
      </c>
      <c r="D55" s="262">
        <f>'PSD Summary'!N7</f>
        <v>0</v>
      </c>
    </row>
    <row r="56" spans="1:14" s="241" customFormat="1">
      <c r="A56" s="241" t="str">
        <f>IF('PSD Summary'!O7&lt;&gt;"","ImprovementAttributes","")</f>
        <v/>
      </c>
      <c r="C56" s="262" t="s">
        <v>721</v>
      </c>
      <c r="D56" s="262">
        <f>'PSD Summary'!O7</f>
        <v>0</v>
      </c>
    </row>
    <row r="57" spans="1:14" s="241" customFormat="1">
      <c r="A57" s="241" t="str">
        <f>IFERROR(IF('PSD Summary'!I7&lt;&gt;"","ImprovementAttributes",""),"")</f>
        <v/>
      </c>
      <c r="C57" s="262" t="s">
        <v>722</v>
      </c>
      <c r="D57" s="262" t="str">
        <f>IFERROR('PSD Summary'!I7, 0)</f>
        <v/>
      </c>
    </row>
    <row r="58" spans="1:14" s="241" customFormat="1" ht="18.75">
      <c r="A58"/>
      <c r="B58" s="250" t="s">
        <v>457</v>
      </c>
      <c r="C58" s="251">
        <f>C43+1</f>
        <v>4</v>
      </c>
      <c r="D58" s="252"/>
      <c r="E58" s="252"/>
      <c r="F58" s="252"/>
      <c r="G58" s="252"/>
      <c r="H58" s="252"/>
      <c r="I58" s="252"/>
      <c r="J58"/>
      <c r="K58"/>
      <c r="L58"/>
      <c r="M58"/>
      <c r="N58"/>
    </row>
    <row r="59" spans="1:14" s="241" customFormat="1" ht="15.75">
      <c r="A59"/>
      <c r="B59" s="253" t="s">
        <v>694</v>
      </c>
      <c r="C59" s="253" t="s">
        <v>695</v>
      </c>
      <c r="D59" s="253" t="s">
        <v>696</v>
      </c>
      <c r="E59" s="253" t="s">
        <v>708</v>
      </c>
      <c r="F59" s="253" t="s">
        <v>709</v>
      </c>
      <c r="G59" s="253" t="s">
        <v>710</v>
      </c>
      <c r="H59" s="253" t="s">
        <v>711</v>
      </c>
      <c r="I59" s="253" t="s">
        <v>712</v>
      </c>
      <c r="J59"/>
      <c r="K59" s="2"/>
      <c r="L59" s="2"/>
      <c r="M59" s="2"/>
      <c r="N59" s="2"/>
    </row>
    <row r="60" spans="1:14" s="265" customFormat="1" ht="12.75">
      <c r="A60" s="263" t="str">
        <f>IF('PSD Summary'!D8&lt;&gt;0,"Improvements","")</f>
        <v/>
      </c>
      <c r="B60" s="264" t="str">
        <f>'PSD Summary'!B8</f>
        <v>12-17 Watt LED Screw-In replacing Incandescent/CFL</v>
      </c>
      <c r="C60" s="255">
        <f>'PSD Summary'!C8</f>
        <v>0</v>
      </c>
      <c r="D60" s="266">
        <f>'PSD Summary'!D8</f>
        <v>0</v>
      </c>
      <c r="E60" s="255" t="str">
        <f>IF('PSD Summary'!P8&lt;&gt;"",'PSD Summary'!P8,"")</f>
        <v/>
      </c>
      <c r="F60" s="245" t="str">
        <f>IF('PSD Summary'!B8&lt;&gt; "",'PSD Summary'!B8,"")</f>
        <v>12-17 Watt LED Screw-In replacing Incandescent/CFL</v>
      </c>
      <c r="G60" s="255" t="str">
        <f>IF('Project Information'!$CP$29="Pre-Installation","Recommended",IF('Project Information'!$CP$29="Post-Installation", "Completed", ""))</f>
        <v/>
      </c>
      <c r="H60" s="255"/>
      <c r="I60" s="266" t="str">
        <f>'PSD Summary'!G8</f>
        <v/>
      </c>
      <c r="J60" s="263"/>
      <c r="K60" s="263"/>
      <c r="L60" s="263"/>
      <c r="M60" s="263"/>
      <c r="N60" s="263"/>
    </row>
    <row r="61" spans="1:14" s="241" customFormat="1" ht="15.75">
      <c r="A61" s="2"/>
      <c r="B61"/>
      <c r="C61" s="259" t="s">
        <v>713</v>
      </c>
      <c r="D61" s="260"/>
      <c r="E61" s="260"/>
      <c r="F61" s="260"/>
      <c r="G61"/>
    </row>
    <row r="62" spans="1:14" s="241" customFormat="1" ht="15.75">
      <c r="A62" s="2"/>
      <c r="B62"/>
      <c r="C62" s="253" t="s">
        <v>685</v>
      </c>
      <c r="D62" s="243" t="s">
        <v>688</v>
      </c>
      <c r="E62" s="243" t="s">
        <v>689</v>
      </c>
      <c r="F62" s="243" t="s">
        <v>697</v>
      </c>
      <c r="G62" s="243" t="s">
        <v>698</v>
      </c>
      <c r="H62" s="243" t="s">
        <v>699</v>
      </c>
      <c r="I62" s="243" t="s">
        <v>700</v>
      </c>
      <c r="J62" s="253" t="s">
        <v>701</v>
      </c>
      <c r="K62" s="253" t="s">
        <v>686</v>
      </c>
      <c r="L62" s="253" t="s">
        <v>687</v>
      </c>
    </row>
    <row r="63" spans="1:14" s="241" customFormat="1">
      <c r="A63" s="2" t="str">
        <f>IF('PSD Summary'!E8&lt;&gt;"","ImprovementSavings","")</f>
        <v/>
      </c>
      <c r="B63"/>
      <c r="C63" s="245" t="s">
        <v>680</v>
      </c>
      <c r="D63" s="2"/>
      <c r="E63" s="2"/>
      <c r="F63" s="2"/>
      <c r="G63" s="2"/>
      <c r="H63" s="2"/>
      <c r="I63" s="2"/>
      <c r="J63" s="261" t="e">
        <f>'PSD Summary'!E8*GECO_ELEC_RATIO</f>
        <v>#VALUE!</v>
      </c>
      <c r="K63" s="261" t="str">
        <f>'PSD Summary'!F8</f>
        <v/>
      </c>
      <c r="L63" s="261" t="str">
        <f>'PSD Summary'!G8</f>
        <v/>
      </c>
    </row>
    <row r="64" spans="1:14" s="241" customFormat="1">
      <c r="A64" s="2"/>
      <c r="B64"/>
      <c r="C64" s="252" t="s">
        <v>714</v>
      </c>
      <c r="D64" s="252"/>
      <c r="E64"/>
      <c r="F64"/>
      <c r="G64"/>
      <c r="H64"/>
      <c r="I64"/>
      <c r="J64"/>
      <c r="K64"/>
      <c r="L64"/>
      <c r="M64"/>
      <c r="N64"/>
    </row>
    <row r="65" spans="1:14" s="241" customFormat="1">
      <c r="A65" s="2"/>
      <c r="B65"/>
      <c r="C65" s="243" t="s">
        <v>715</v>
      </c>
      <c r="D65" s="243" t="s">
        <v>84</v>
      </c>
      <c r="E65"/>
      <c r="F65"/>
      <c r="G65"/>
      <c r="H65"/>
      <c r="I65"/>
      <c r="J65"/>
      <c r="K65"/>
      <c r="L65"/>
      <c r="M65"/>
      <c r="N65"/>
    </row>
    <row r="66" spans="1:14" s="241" customFormat="1">
      <c r="A66" s="241" t="str">
        <f>IF('PSD Summary'!J8&lt;&gt;"","ImprovementAttributes","")</f>
        <v/>
      </c>
      <c r="C66" s="262" t="s">
        <v>716</v>
      </c>
      <c r="D66" s="262">
        <f>'PSD Summary'!J8</f>
        <v>0</v>
      </c>
    </row>
    <row r="67" spans="1:14" s="241" customFormat="1">
      <c r="A67" s="241" t="str">
        <f>IF('PSD Summary'!K8&lt;&gt;"","ImprovementAttributes","")</f>
        <v/>
      </c>
      <c r="C67" s="262" t="s">
        <v>717</v>
      </c>
      <c r="D67" s="262">
        <f>'PSD Summary'!K8</f>
        <v>0</v>
      </c>
    </row>
    <row r="68" spans="1:14" s="241" customFormat="1">
      <c r="A68" s="241" t="str">
        <f>IF('PSD Summary'!L8&lt;&gt;"","ImprovementAttributes","")</f>
        <v/>
      </c>
      <c r="C68" s="262" t="s">
        <v>718</v>
      </c>
      <c r="D68" s="262">
        <f>'PSD Summary'!L8</f>
        <v>0</v>
      </c>
    </row>
    <row r="69" spans="1:14" s="241" customFormat="1">
      <c r="A69" s="241" t="str">
        <f>IF('PSD Summary'!M8&lt;&gt;"","ImprovementAttributes","")</f>
        <v/>
      </c>
      <c r="C69" s="262" t="s">
        <v>719</v>
      </c>
      <c r="D69" s="262">
        <f>'PSD Summary'!M8</f>
        <v>0</v>
      </c>
    </row>
    <row r="70" spans="1:14" s="241" customFormat="1">
      <c r="A70" s="241" t="str">
        <f>IF('PSD Summary'!N8&lt;&gt;"","ImprovementAttributes","")</f>
        <v/>
      </c>
      <c r="C70" s="262" t="s">
        <v>720</v>
      </c>
      <c r="D70" s="262">
        <f>'PSD Summary'!N8</f>
        <v>0</v>
      </c>
    </row>
    <row r="71" spans="1:14" s="241" customFormat="1">
      <c r="A71" s="241" t="str">
        <f>IF('PSD Summary'!O8&lt;&gt;"","ImprovementAttributes","")</f>
        <v/>
      </c>
      <c r="C71" s="262" t="s">
        <v>721</v>
      </c>
      <c r="D71" s="262">
        <f>'PSD Summary'!O8</f>
        <v>0</v>
      </c>
    </row>
    <row r="72" spans="1:14" s="241" customFormat="1">
      <c r="A72" s="241" t="str">
        <f>IFERROR(IF('PSD Summary'!I8&lt;&gt;"","ImprovementAttributes",""),"")</f>
        <v/>
      </c>
      <c r="C72" s="262" t="s">
        <v>722</v>
      </c>
      <c r="D72" s="262" t="str">
        <f>IFERROR('PSD Summary'!I8, 0)</f>
        <v/>
      </c>
    </row>
    <row r="73" spans="1:14" s="241" customFormat="1" ht="18.75">
      <c r="A73"/>
      <c r="B73" s="250" t="s">
        <v>456</v>
      </c>
      <c r="C73" s="251">
        <f>C58+1</f>
        <v>5</v>
      </c>
      <c r="D73" s="252"/>
      <c r="E73" s="252"/>
      <c r="F73" s="252"/>
      <c r="G73" s="252"/>
      <c r="H73" s="252"/>
      <c r="I73" s="252"/>
      <c r="J73"/>
      <c r="K73"/>
      <c r="L73"/>
      <c r="M73"/>
      <c r="N73"/>
    </row>
    <row r="74" spans="1:14" s="241" customFormat="1" ht="15.75">
      <c r="A74"/>
      <c r="B74" s="253" t="s">
        <v>694</v>
      </c>
      <c r="C74" s="253" t="s">
        <v>695</v>
      </c>
      <c r="D74" s="253" t="s">
        <v>696</v>
      </c>
      <c r="E74" s="253" t="s">
        <v>708</v>
      </c>
      <c r="F74" s="253" t="s">
        <v>709</v>
      </c>
      <c r="G74" s="253" t="s">
        <v>710</v>
      </c>
      <c r="H74" s="253" t="s">
        <v>711</v>
      </c>
      <c r="I74" s="253" t="s">
        <v>712</v>
      </c>
      <c r="J74"/>
      <c r="K74" s="2"/>
      <c r="L74" s="2"/>
      <c r="M74" s="2"/>
      <c r="N74" s="2"/>
    </row>
    <row r="75" spans="1:14" s="265" customFormat="1" ht="12.75">
      <c r="A75" s="263" t="str">
        <f>IF('PSD Summary'!D9&lt;&gt;0,"Improvements","")</f>
        <v/>
      </c>
      <c r="B75" s="264" t="str">
        <f>'PSD Summary'!B9</f>
        <v>18 Watt and Above LED Screw-In replacing Incandescent/CFL</v>
      </c>
      <c r="C75" s="255">
        <f>'PSD Summary'!C9</f>
        <v>0</v>
      </c>
      <c r="D75" s="266">
        <f>'PSD Summary'!D9</f>
        <v>0</v>
      </c>
      <c r="E75" s="255" t="str">
        <f>IF('PSD Summary'!P9&lt;&gt;"",'PSD Summary'!P9,"")</f>
        <v/>
      </c>
      <c r="F75" s="245" t="str">
        <f>IF('PSD Summary'!B9&lt;&gt; "",'PSD Summary'!B9,"")</f>
        <v>18 Watt and Above LED Screw-In replacing Incandescent/CFL</v>
      </c>
      <c r="G75" s="255" t="str">
        <f>IF('Project Information'!$CP$29="Pre-Installation","Recommended",IF('Project Information'!$CP$29="Post-Installation", "Completed", ""))</f>
        <v/>
      </c>
      <c r="H75" s="255"/>
      <c r="I75" s="266" t="str">
        <f>'PSD Summary'!G9</f>
        <v/>
      </c>
      <c r="J75" s="263"/>
      <c r="K75" s="263"/>
      <c r="L75" s="263"/>
      <c r="M75" s="263"/>
      <c r="N75" s="263"/>
    </row>
    <row r="76" spans="1:14" s="241" customFormat="1" ht="15.75">
      <c r="A76" s="2"/>
      <c r="B76"/>
      <c r="C76" s="259" t="s">
        <v>713</v>
      </c>
      <c r="D76" s="260"/>
      <c r="E76" s="260"/>
      <c r="F76" s="260"/>
      <c r="G76"/>
    </row>
    <row r="77" spans="1:14" s="241" customFormat="1" ht="15.75">
      <c r="A77" s="2"/>
      <c r="B77"/>
      <c r="C77" s="253" t="s">
        <v>685</v>
      </c>
      <c r="D77" s="243" t="s">
        <v>688</v>
      </c>
      <c r="E77" s="243" t="s">
        <v>689</v>
      </c>
      <c r="F77" s="243" t="s">
        <v>697</v>
      </c>
      <c r="G77" s="243" t="s">
        <v>698</v>
      </c>
      <c r="H77" s="243" t="s">
        <v>699</v>
      </c>
      <c r="I77" s="243" t="s">
        <v>700</v>
      </c>
      <c r="J77" s="253" t="s">
        <v>701</v>
      </c>
      <c r="K77" s="253" t="s">
        <v>686</v>
      </c>
      <c r="L77" s="253" t="s">
        <v>687</v>
      </c>
    </row>
    <row r="78" spans="1:14" s="241" customFormat="1">
      <c r="A78" s="2" t="str">
        <f>IF('PSD Summary'!E9&lt;&gt;"","ImprovementSavings","")</f>
        <v/>
      </c>
      <c r="B78"/>
      <c r="C78" s="245" t="s">
        <v>680</v>
      </c>
      <c r="D78" s="2"/>
      <c r="E78" s="2"/>
      <c r="F78" s="2"/>
      <c r="G78" s="2"/>
      <c r="H78" s="2"/>
      <c r="I78" s="2"/>
      <c r="J78" s="261" t="e">
        <f>'PSD Summary'!E9*GECO_ELEC_RATIO</f>
        <v>#VALUE!</v>
      </c>
      <c r="K78" s="261" t="str">
        <f>'PSD Summary'!F9</f>
        <v/>
      </c>
      <c r="L78" s="261" t="str">
        <f>'PSD Summary'!G9</f>
        <v/>
      </c>
    </row>
    <row r="79" spans="1:14" s="241" customFormat="1">
      <c r="A79" s="2"/>
      <c r="B79"/>
      <c r="C79" s="252" t="s">
        <v>714</v>
      </c>
      <c r="D79" s="252"/>
      <c r="E79"/>
      <c r="F79"/>
      <c r="G79"/>
      <c r="H79"/>
      <c r="I79"/>
      <c r="J79"/>
      <c r="K79"/>
      <c r="L79"/>
      <c r="M79"/>
      <c r="N79"/>
    </row>
    <row r="80" spans="1:14" s="241" customFormat="1">
      <c r="A80" s="2"/>
      <c r="B80"/>
      <c r="C80" s="243" t="s">
        <v>715</v>
      </c>
      <c r="D80" s="243" t="s">
        <v>84</v>
      </c>
      <c r="E80"/>
      <c r="F80"/>
      <c r="G80"/>
      <c r="H80"/>
      <c r="I80"/>
      <c r="J80"/>
      <c r="K80"/>
      <c r="L80"/>
      <c r="M80"/>
      <c r="N80"/>
    </row>
    <row r="81" spans="1:14" s="241" customFormat="1">
      <c r="A81" s="241" t="str">
        <f>IF('PSD Summary'!J9&lt;&gt;"","ImprovementAttributes","")</f>
        <v/>
      </c>
      <c r="C81" s="262" t="s">
        <v>716</v>
      </c>
      <c r="D81" s="262">
        <f>'PSD Summary'!J9</f>
        <v>0</v>
      </c>
    </row>
    <row r="82" spans="1:14" s="241" customFormat="1">
      <c r="A82" s="241" t="str">
        <f>IF('PSD Summary'!K9&lt;&gt;"","ImprovementAttributes","")</f>
        <v/>
      </c>
      <c r="C82" s="262" t="s">
        <v>717</v>
      </c>
      <c r="D82" s="262">
        <f>'PSD Summary'!K9</f>
        <v>0</v>
      </c>
    </row>
    <row r="83" spans="1:14" s="241" customFormat="1">
      <c r="A83" s="241" t="str">
        <f>IF('PSD Summary'!L9&lt;&gt;"","ImprovementAttributes","")</f>
        <v/>
      </c>
      <c r="C83" s="262" t="s">
        <v>718</v>
      </c>
      <c r="D83" s="262">
        <f>'PSD Summary'!L9</f>
        <v>0</v>
      </c>
    </row>
    <row r="84" spans="1:14" s="241" customFormat="1">
      <c r="A84" s="241" t="str">
        <f>IF('PSD Summary'!M9&lt;&gt;"","ImprovementAttributes","")</f>
        <v/>
      </c>
      <c r="C84" s="262" t="s">
        <v>719</v>
      </c>
      <c r="D84" s="262">
        <f>'PSD Summary'!M9</f>
        <v>0</v>
      </c>
    </row>
    <row r="85" spans="1:14" s="241" customFormat="1">
      <c r="A85" s="241" t="str">
        <f>IF('PSD Summary'!N9&lt;&gt;"","ImprovementAttributes","")</f>
        <v/>
      </c>
      <c r="C85" s="262" t="s">
        <v>720</v>
      </c>
      <c r="D85" s="262">
        <f>'PSD Summary'!N9</f>
        <v>0</v>
      </c>
    </row>
    <row r="86" spans="1:14" s="241" customFormat="1">
      <c r="A86" s="241" t="str">
        <f>IF('PSD Summary'!O9&lt;&gt;"","ImprovementAttributes","")</f>
        <v/>
      </c>
      <c r="C86" s="262" t="s">
        <v>721</v>
      </c>
      <c r="D86" s="262">
        <f>'PSD Summary'!O9</f>
        <v>0</v>
      </c>
    </row>
    <row r="87" spans="1:14" s="241" customFormat="1">
      <c r="A87" s="241" t="str">
        <f>IFERROR(IF('PSD Summary'!I9&lt;&gt;"","ImprovementAttributes",""),"")</f>
        <v/>
      </c>
      <c r="C87" s="262" t="s">
        <v>722</v>
      </c>
      <c r="D87" s="262" t="str">
        <f>IFERROR('PSD Summary'!I9, 0)</f>
        <v/>
      </c>
    </row>
    <row r="88" spans="1:14" s="241" customFormat="1" ht="18.75">
      <c r="A88"/>
      <c r="B88" s="250" t="str">
        <f>'PSD Summary'!B10</f>
        <v>Daylighting Controller (Controlling &lt; 500 W)</v>
      </c>
      <c r="C88" s="251">
        <f>C73+1</f>
        <v>6</v>
      </c>
      <c r="D88" s="252"/>
      <c r="E88" s="252"/>
      <c r="F88" s="252"/>
      <c r="G88" s="252"/>
      <c r="H88" s="252"/>
      <c r="I88" s="252"/>
      <c r="J88"/>
      <c r="K88"/>
      <c r="L88"/>
      <c r="M88"/>
      <c r="N88"/>
    </row>
    <row r="89" spans="1:14" s="241" customFormat="1" ht="15.75">
      <c r="A89"/>
      <c r="B89" s="253" t="s">
        <v>694</v>
      </c>
      <c r="C89" s="253" t="s">
        <v>695</v>
      </c>
      <c r="D89" s="253" t="s">
        <v>696</v>
      </c>
      <c r="E89" s="253" t="s">
        <v>708</v>
      </c>
      <c r="F89" s="253" t="s">
        <v>709</v>
      </c>
      <c r="G89" s="253" t="s">
        <v>710</v>
      </c>
      <c r="H89" s="253" t="s">
        <v>711</v>
      </c>
      <c r="I89" s="253" t="s">
        <v>712</v>
      </c>
      <c r="J89"/>
      <c r="K89" s="2"/>
      <c r="L89" s="2"/>
      <c r="M89" s="2"/>
      <c r="N89" s="2"/>
    </row>
    <row r="90" spans="1:14" s="265" customFormat="1" ht="12.75">
      <c r="A90" s="263" t="str">
        <f>IF('PSD Summary'!D10&lt;&gt;0,"Improvements","")</f>
        <v/>
      </c>
      <c r="B90" s="264" t="str">
        <f>'PSD Summary'!B10</f>
        <v>Daylighting Controller (Controlling &lt; 500 W)</v>
      </c>
      <c r="C90" s="255">
        <f>'PSD Summary'!C10</f>
        <v>0</v>
      </c>
      <c r="D90" s="266">
        <f>'PSD Summary'!D10</f>
        <v>0</v>
      </c>
      <c r="E90" s="255" t="str">
        <f>IF('PSD Summary'!P10&lt;&gt;"",'PSD Summary'!P10,"")</f>
        <v/>
      </c>
      <c r="F90" s="245" t="str">
        <f>IF('PSD Summary'!B10&lt;&gt; "",'PSD Summary'!B10,"")</f>
        <v>Daylighting Controller (Controlling &lt; 500 W)</v>
      </c>
      <c r="G90" s="255" t="str">
        <f>IF('Project Information'!$CP$29="Pre-Installation","Recommended",IF('Project Information'!$CP$29="Post-Installation", "Completed", ""))</f>
        <v/>
      </c>
      <c r="H90" s="255"/>
      <c r="I90" s="266" t="str">
        <f>'PSD Summary'!G10</f>
        <v/>
      </c>
      <c r="J90" s="263"/>
      <c r="K90" s="263"/>
      <c r="L90" s="263"/>
      <c r="M90" s="263"/>
      <c r="N90" s="263"/>
    </row>
    <row r="91" spans="1:14" s="241" customFormat="1" ht="15.75">
      <c r="A91" s="2"/>
      <c r="B91"/>
      <c r="C91" s="259" t="s">
        <v>713</v>
      </c>
      <c r="D91" s="260"/>
      <c r="E91" s="260"/>
      <c r="F91" s="260"/>
      <c r="G91"/>
    </row>
    <row r="92" spans="1:14" s="241" customFormat="1" ht="15.75">
      <c r="A92" s="2"/>
      <c r="B92"/>
      <c r="C92" s="253" t="s">
        <v>685</v>
      </c>
      <c r="D92" s="243" t="s">
        <v>688</v>
      </c>
      <c r="E92" s="243" t="s">
        <v>689</v>
      </c>
      <c r="F92" s="243" t="s">
        <v>697</v>
      </c>
      <c r="G92" s="243" t="s">
        <v>698</v>
      </c>
      <c r="H92" s="243" t="s">
        <v>699</v>
      </c>
      <c r="I92" s="243" t="s">
        <v>700</v>
      </c>
      <c r="J92" s="253" t="s">
        <v>701</v>
      </c>
      <c r="K92" s="253" t="s">
        <v>686</v>
      </c>
      <c r="L92" s="253" t="s">
        <v>687</v>
      </c>
    </row>
    <row r="93" spans="1:14" s="241" customFormat="1">
      <c r="A93" s="2" t="str">
        <f>IF('PSD Summary'!E10&lt;&gt;"","ImprovementSavings","")</f>
        <v/>
      </c>
      <c r="B93"/>
      <c r="C93" s="245" t="s">
        <v>680</v>
      </c>
      <c r="D93" s="2"/>
      <c r="E93" s="2"/>
      <c r="F93" s="2"/>
      <c r="G93" s="2"/>
      <c r="H93" s="2"/>
      <c r="I93" s="2"/>
      <c r="J93" s="261" t="e">
        <f>'PSD Summary'!E10*GECO_ELEC_RATIO</f>
        <v>#VALUE!</v>
      </c>
      <c r="K93" s="261" t="str">
        <f>'PSD Summary'!F10</f>
        <v/>
      </c>
      <c r="L93" s="261" t="str">
        <f>'PSD Summary'!G10</f>
        <v/>
      </c>
    </row>
    <row r="94" spans="1:14" s="241" customFormat="1">
      <c r="A94" s="2"/>
      <c r="B94"/>
      <c r="C94" s="252" t="s">
        <v>714</v>
      </c>
      <c r="D94" s="252"/>
      <c r="E94"/>
      <c r="F94"/>
      <c r="G94"/>
      <c r="H94"/>
      <c r="I94"/>
      <c r="J94"/>
      <c r="K94"/>
      <c r="L94"/>
      <c r="M94"/>
      <c r="N94"/>
    </row>
    <row r="95" spans="1:14" s="241" customFormat="1">
      <c r="A95" s="2"/>
      <c r="B95"/>
      <c r="C95" s="243" t="s">
        <v>715</v>
      </c>
      <c r="D95" s="243" t="s">
        <v>84</v>
      </c>
      <c r="E95"/>
      <c r="F95"/>
      <c r="G95"/>
      <c r="H95"/>
      <c r="I95"/>
      <c r="J95"/>
      <c r="K95"/>
      <c r="L95"/>
      <c r="M95"/>
      <c r="N95"/>
    </row>
    <row r="96" spans="1:14" s="241" customFormat="1">
      <c r="A96" s="241" t="str">
        <f>IF('PSD Summary'!J10&lt;&gt;"","ImprovementAttributes","")</f>
        <v/>
      </c>
      <c r="C96" s="262" t="s">
        <v>716</v>
      </c>
      <c r="D96" s="262">
        <f>'PSD Summary'!J10</f>
        <v>0</v>
      </c>
    </row>
    <row r="97" spans="1:14" s="241" customFormat="1">
      <c r="A97" s="241" t="str">
        <f>IF('PSD Summary'!K10&lt;&gt;"","ImprovementAttributes","")</f>
        <v/>
      </c>
      <c r="C97" s="262" t="s">
        <v>717</v>
      </c>
      <c r="D97" s="262">
        <f>'PSD Summary'!K10</f>
        <v>0</v>
      </c>
    </row>
    <row r="98" spans="1:14" s="241" customFormat="1">
      <c r="A98" s="241" t="str">
        <f>IF('PSD Summary'!L10&lt;&gt;"","ImprovementAttributes","")</f>
        <v/>
      </c>
      <c r="C98" s="262" t="s">
        <v>718</v>
      </c>
      <c r="D98" s="262">
        <f>'PSD Summary'!L10</f>
        <v>0</v>
      </c>
    </row>
    <row r="99" spans="1:14" s="241" customFormat="1">
      <c r="A99" s="241" t="str">
        <f>IF('PSD Summary'!M10&lt;&gt;"","ImprovementAttributes","")</f>
        <v/>
      </c>
      <c r="C99" s="262" t="s">
        <v>719</v>
      </c>
      <c r="D99" s="262">
        <f>'PSD Summary'!M10</f>
        <v>0</v>
      </c>
    </row>
    <row r="100" spans="1:14" s="241" customFormat="1">
      <c r="A100" s="241" t="str">
        <f>IF('PSD Summary'!N10&lt;&gt;"","ImprovementAttributes","")</f>
        <v/>
      </c>
      <c r="C100" s="262" t="s">
        <v>720</v>
      </c>
      <c r="D100" s="262">
        <f>'PSD Summary'!N10</f>
        <v>0</v>
      </c>
    </row>
    <row r="101" spans="1:14" s="241" customFormat="1">
      <c r="A101" s="241" t="str">
        <f>IF('PSD Summary'!O10&lt;&gt;"","ImprovementAttributes","")</f>
        <v/>
      </c>
      <c r="C101" s="262" t="s">
        <v>721</v>
      </c>
      <c r="D101" s="262">
        <f>'PSD Summary'!O10</f>
        <v>0</v>
      </c>
    </row>
    <row r="102" spans="1:14" s="241" customFormat="1">
      <c r="A102" s="241" t="str">
        <f>IFERROR(IF('PSD Summary'!I10&lt;&gt;"","ImprovementAttributes",""),"")</f>
        <v/>
      </c>
      <c r="C102" s="262" t="s">
        <v>722</v>
      </c>
      <c r="D102" s="262" t="str">
        <f>IFERROR('PSD Summary'!I10, 0)</f>
        <v/>
      </c>
    </row>
    <row r="103" spans="1:14" s="241" customFormat="1" ht="18.75">
      <c r="A103"/>
      <c r="B103" s="250" t="str">
        <f>'PSD Summary'!B11</f>
        <v>Daylighting Controller (Controlling &gt;= 500 W)</v>
      </c>
      <c r="C103" s="251">
        <f>C88+1</f>
        <v>7</v>
      </c>
      <c r="D103" s="252"/>
      <c r="E103" s="252"/>
      <c r="F103" s="252"/>
      <c r="G103" s="252"/>
      <c r="H103" s="252"/>
      <c r="I103" s="252"/>
      <c r="J103"/>
      <c r="K103"/>
      <c r="L103"/>
      <c r="M103"/>
      <c r="N103"/>
    </row>
    <row r="104" spans="1:14" s="241" customFormat="1" ht="15.75">
      <c r="A104"/>
      <c r="B104" s="253" t="s">
        <v>694</v>
      </c>
      <c r="C104" s="253" t="s">
        <v>695</v>
      </c>
      <c r="D104" s="253" t="s">
        <v>696</v>
      </c>
      <c r="E104" s="253" t="s">
        <v>708</v>
      </c>
      <c r="F104" s="253" t="s">
        <v>709</v>
      </c>
      <c r="G104" s="253" t="s">
        <v>710</v>
      </c>
      <c r="H104" s="253" t="s">
        <v>711</v>
      </c>
      <c r="I104" s="253" t="s">
        <v>712</v>
      </c>
      <c r="J104"/>
      <c r="K104" s="2"/>
      <c r="L104" s="2"/>
      <c r="M104" s="2"/>
      <c r="N104" s="2"/>
    </row>
    <row r="105" spans="1:14" s="265" customFormat="1" ht="12.75">
      <c r="A105" s="263" t="str">
        <f>IF('PSD Summary'!D11&lt;&gt;0,"Improvements","")</f>
        <v/>
      </c>
      <c r="B105" s="264" t="str">
        <f>'PSD Summary'!B11</f>
        <v>Daylighting Controller (Controlling &gt;= 500 W)</v>
      </c>
      <c r="C105" s="255">
        <f>'PSD Summary'!C11</f>
        <v>0</v>
      </c>
      <c r="D105" s="266">
        <f>'PSD Summary'!D11</f>
        <v>0</v>
      </c>
      <c r="E105" s="255" t="str">
        <f>IF('PSD Summary'!P11&lt;&gt;"",'PSD Summary'!P11,"")</f>
        <v/>
      </c>
      <c r="F105" s="245" t="str">
        <f>IF('PSD Summary'!B11&lt;&gt; "",'PSD Summary'!B11,"")</f>
        <v>Daylighting Controller (Controlling &gt;= 500 W)</v>
      </c>
      <c r="G105" s="255" t="str">
        <f>IF('Project Information'!$CP$29="Pre-Installation","Recommended",IF('Project Information'!$CP$29="Post-Installation", "Completed", ""))</f>
        <v/>
      </c>
      <c r="H105" s="255"/>
      <c r="I105" s="266" t="str">
        <f>'PSD Summary'!G11</f>
        <v/>
      </c>
      <c r="J105" s="263"/>
      <c r="K105" s="263"/>
      <c r="L105" s="263"/>
      <c r="M105" s="263"/>
      <c r="N105" s="263"/>
    </row>
    <row r="106" spans="1:14" s="241" customFormat="1" ht="15.75">
      <c r="A106" s="2"/>
      <c r="B106"/>
      <c r="C106" s="259" t="s">
        <v>713</v>
      </c>
      <c r="D106" s="260"/>
      <c r="E106" s="260"/>
      <c r="F106" s="260"/>
      <c r="G106"/>
    </row>
    <row r="107" spans="1:14" s="241" customFormat="1" ht="15.75">
      <c r="A107" s="2"/>
      <c r="B107"/>
      <c r="C107" s="253" t="s">
        <v>685</v>
      </c>
      <c r="D107" s="243" t="s">
        <v>688</v>
      </c>
      <c r="E107" s="243" t="s">
        <v>689</v>
      </c>
      <c r="F107" s="243" t="s">
        <v>697</v>
      </c>
      <c r="G107" s="243" t="s">
        <v>698</v>
      </c>
      <c r="H107" s="243" t="s">
        <v>699</v>
      </c>
      <c r="I107" s="243" t="s">
        <v>700</v>
      </c>
      <c r="J107" s="253" t="s">
        <v>701</v>
      </c>
      <c r="K107" s="253" t="s">
        <v>686</v>
      </c>
      <c r="L107" s="253" t="s">
        <v>687</v>
      </c>
    </row>
    <row r="108" spans="1:14" s="241" customFormat="1">
      <c r="A108" s="2" t="str">
        <f>IF('PSD Summary'!E11&lt;&gt;"","ImprovementSavings","")</f>
        <v/>
      </c>
      <c r="B108"/>
      <c r="C108" s="245" t="s">
        <v>680</v>
      </c>
      <c r="D108" s="2"/>
      <c r="E108" s="2"/>
      <c r="F108" s="2"/>
      <c r="G108" s="2"/>
      <c r="H108" s="2"/>
      <c r="I108" s="2"/>
      <c r="J108" s="261" t="e">
        <f>'PSD Summary'!E11*GECO_ELEC_RATIO</f>
        <v>#VALUE!</v>
      </c>
      <c r="K108" s="261" t="str">
        <f>'PSD Summary'!F11</f>
        <v/>
      </c>
      <c r="L108" s="261" t="str">
        <f>'PSD Summary'!G11</f>
        <v/>
      </c>
    </row>
    <row r="109" spans="1:14" s="241" customFormat="1">
      <c r="A109" s="2"/>
      <c r="B109"/>
      <c r="C109" s="252" t="s">
        <v>714</v>
      </c>
      <c r="D109" s="252"/>
      <c r="E109"/>
      <c r="F109"/>
      <c r="G109"/>
      <c r="H109"/>
      <c r="I109"/>
      <c r="J109"/>
      <c r="K109"/>
      <c r="L109"/>
      <c r="M109"/>
      <c r="N109"/>
    </row>
    <row r="110" spans="1:14" s="241" customFormat="1">
      <c r="A110" s="2"/>
      <c r="B110"/>
      <c r="C110" s="243" t="s">
        <v>715</v>
      </c>
      <c r="D110" s="243" t="s">
        <v>84</v>
      </c>
      <c r="E110"/>
      <c r="F110"/>
      <c r="G110"/>
      <c r="H110"/>
      <c r="I110"/>
      <c r="J110"/>
      <c r="K110"/>
      <c r="L110"/>
      <c r="M110"/>
      <c r="N110"/>
    </row>
    <row r="111" spans="1:14" s="241" customFormat="1">
      <c r="A111" s="241" t="str">
        <f>IF('PSD Summary'!J11&lt;&gt;"","ImprovementAttributes","")</f>
        <v/>
      </c>
      <c r="C111" s="262" t="s">
        <v>716</v>
      </c>
      <c r="D111" s="262">
        <f>'PSD Summary'!J11</f>
        <v>0</v>
      </c>
    </row>
    <row r="112" spans="1:14" s="241" customFormat="1">
      <c r="A112" s="241" t="str">
        <f>IF('PSD Summary'!K11&lt;&gt;"","ImprovementAttributes","")</f>
        <v/>
      </c>
      <c r="C112" s="262" t="s">
        <v>717</v>
      </c>
      <c r="D112" s="262">
        <f>'PSD Summary'!K11</f>
        <v>0</v>
      </c>
    </row>
    <row r="113" spans="1:14" s="241" customFormat="1">
      <c r="A113" s="241" t="str">
        <f>IF('PSD Summary'!L11&lt;&gt;"","ImprovementAttributes","")</f>
        <v/>
      </c>
      <c r="C113" s="262" t="s">
        <v>718</v>
      </c>
      <c r="D113" s="262">
        <f>'PSD Summary'!L11</f>
        <v>0</v>
      </c>
    </row>
    <row r="114" spans="1:14" s="241" customFormat="1">
      <c r="A114" s="241" t="str">
        <f>IF('PSD Summary'!M11&lt;&gt;"","ImprovementAttributes","")</f>
        <v/>
      </c>
      <c r="C114" s="262" t="s">
        <v>719</v>
      </c>
      <c r="D114" s="262">
        <f>'PSD Summary'!M11</f>
        <v>0</v>
      </c>
    </row>
    <row r="115" spans="1:14" s="241" customFormat="1">
      <c r="A115" s="241" t="str">
        <f>IF('PSD Summary'!N11&lt;&gt;"","ImprovementAttributes","")</f>
        <v/>
      </c>
      <c r="C115" s="262" t="s">
        <v>720</v>
      </c>
      <c r="D115" s="262">
        <f>'PSD Summary'!N11</f>
        <v>0</v>
      </c>
    </row>
    <row r="116" spans="1:14" s="241" customFormat="1">
      <c r="A116" s="241" t="str">
        <f>IF('PSD Summary'!O11&lt;&gt;"","ImprovementAttributes","")</f>
        <v/>
      </c>
      <c r="C116" s="262" t="s">
        <v>721</v>
      </c>
      <c r="D116" s="262">
        <f>'PSD Summary'!O11</f>
        <v>0</v>
      </c>
    </row>
    <row r="117" spans="1:14" s="241" customFormat="1">
      <c r="A117" s="241" t="str">
        <f>IFERROR(IF('PSD Summary'!I11&lt;&gt;"","ImprovementAttributes",""),"")</f>
        <v/>
      </c>
      <c r="C117" s="262" t="s">
        <v>722</v>
      </c>
      <c r="D117" s="262" t="str">
        <f>IFERROR('PSD Summary'!I11, 0)</f>
        <v/>
      </c>
    </row>
    <row r="118" spans="1:14" s="241" customFormat="1" ht="18.75">
      <c r="A118"/>
      <c r="B118" s="250" t="str">
        <f>'PSD Summary'!B12</f>
        <v>Occupancy Sensor (Controlling &lt; 500 W)</v>
      </c>
      <c r="C118" s="251">
        <f>C103+1</f>
        <v>8</v>
      </c>
      <c r="D118" s="252"/>
      <c r="E118" s="252"/>
      <c r="F118" s="252"/>
      <c r="G118" s="252"/>
      <c r="H118" s="252"/>
      <c r="I118" s="252"/>
      <c r="J118"/>
      <c r="K118"/>
      <c r="L118"/>
      <c r="M118"/>
      <c r="N118"/>
    </row>
    <row r="119" spans="1:14" s="241" customFormat="1" ht="15.75">
      <c r="A119"/>
      <c r="B119" s="253" t="s">
        <v>694</v>
      </c>
      <c r="C119" s="253" t="s">
        <v>695</v>
      </c>
      <c r="D119" s="253" t="s">
        <v>696</v>
      </c>
      <c r="E119" s="253" t="s">
        <v>708</v>
      </c>
      <c r="F119" s="253" t="s">
        <v>709</v>
      </c>
      <c r="G119" s="253" t="s">
        <v>710</v>
      </c>
      <c r="H119" s="253" t="s">
        <v>711</v>
      </c>
      <c r="I119" s="253" t="s">
        <v>712</v>
      </c>
      <c r="J119"/>
      <c r="K119" s="2"/>
      <c r="L119" s="2"/>
      <c r="M119" s="2"/>
      <c r="N119" s="2"/>
    </row>
    <row r="120" spans="1:14" s="265" customFormat="1" ht="12.75">
      <c r="A120" s="263" t="str">
        <f>IF('PSD Summary'!D12&lt;&gt;0,"Improvements","")</f>
        <v/>
      </c>
      <c r="B120" s="264" t="str">
        <f>'PSD Summary'!B12</f>
        <v>Occupancy Sensor (Controlling &lt; 500 W)</v>
      </c>
      <c r="C120" s="255">
        <f>'PSD Summary'!C12</f>
        <v>0</v>
      </c>
      <c r="D120" s="266">
        <f>'PSD Summary'!D12</f>
        <v>0</v>
      </c>
      <c r="E120" s="255" t="str">
        <f>IF('PSD Summary'!P12&lt;&gt;"",'PSD Summary'!P12,"")</f>
        <v/>
      </c>
      <c r="F120" s="245" t="str">
        <f>IF('PSD Summary'!B12&lt;&gt; "",'PSD Summary'!B12,"")</f>
        <v>Occupancy Sensor (Controlling &lt; 500 W)</v>
      </c>
      <c r="G120" s="255" t="str">
        <f>IF('Project Information'!$CP$29="Pre-Installation","Recommended",IF('Project Information'!$CP$29="Post-Installation", "Completed", ""))</f>
        <v/>
      </c>
      <c r="H120" s="255"/>
      <c r="I120" s="266" t="str">
        <f>'PSD Summary'!G12</f>
        <v/>
      </c>
      <c r="J120" s="263"/>
      <c r="K120" s="263"/>
      <c r="L120" s="263"/>
      <c r="M120" s="263"/>
      <c r="N120" s="263"/>
    </row>
    <row r="121" spans="1:14" s="241" customFormat="1" ht="15.75">
      <c r="A121" s="2"/>
      <c r="B121"/>
      <c r="C121" s="259" t="s">
        <v>713</v>
      </c>
      <c r="D121" s="260"/>
      <c r="E121" s="260"/>
      <c r="F121" s="260"/>
      <c r="G121"/>
    </row>
    <row r="122" spans="1:14" s="241" customFormat="1" ht="15.75">
      <c r="A122" s="2"/>
      <c r="B122"/>
      <c r="C122" s="253" t="s">
        <v>685</v>
      </c>
      <c r="D122" s="243" t="s">
        <v>688</v>
      </c>
      <c r="E122" s="243" t="s">
        <v>689</v>
      </c>
      <c r="F122" s="243" t="s">
        <v>697</v>
      </c>
      <c r="G122" s="243" t="s">
        <v>698</v>
      </c>
      <c r="H122" s="243" t="s">
        <v>699</v>
      </c>
      <c r="I122" s="243" t="s">
        <v>700</v>
      </c>
      <c r="J122" s="253" t="s">
        <v>701</v>
      </c>
      <c r="K122" s="253" t="s">
        <v>686</v>
      </c>
      <c r="L122" s="253" t="s">
        <v>687</v>
      </c>
    </row>
    <row r="123" spans="1:14" s="241" customFormat="1">
      <c r="A123" s="2" t="str">
        <f>IF('PSD Summary'!E12&lt;&gt;"","ImprovementSavings","")</f>
        <v/>
      </c>
      <c r="B123"/>
      <c r="C123" s="245" t="s">
        <v>680</v>
      </c>
      <c r="D123" s="2"/>
      <c r="E123" s="2"/>
      <c r="F123" s="2"/>
      <c r="G123" s="2"/>
      <c r="H123" s="2"/>
      <c r="I123" s="2"/>
      <c r="J123" s="261" t="e">
        <f>'PSD Summary'!E12*GECO_ELEC_RATIO</f>
        <v>#VALUE!</v>
      </c>
      <c r="K123" s="261" t="str">
        <f>'PSD Summary'!F12</f>
        <v/>
      </c>
      <c r="L123" s="261" t="str">
        <f>'PSD Summary'!G12</f>
        <v/>
      </c>
    </row>
    <row r="124" spans="1:14" s="241" customFormat="1">
      <c r="A124" s="2"/>
      <c r="B124"/>
      <c r="C124" s="252" t="s">
        <v>714</v>
      </c>
      <c r="D124" s="252"/>
      <c r="E124"/>
      <c r="F124"/>
      <c r="G124"/>
      <c r="H124"/>
      <c r="I124"/>
      <c r="J124"/>
      <c r="K124"/>
      <c r="L124"/>
      <c r="M124"/>
      <c r="N124"/>
    </row>
    <row r="125" spans="1:14" s="241" customFormat="1">
      <c r="A125" s="2"/>
      <c r="B125"/>
      <c r="C125" s="243" t="s">
        <v>715</v>
      </c>
      <c r="D125" s="243" t="s">
        <v>84</v>
      </c>
      <c r="E125"/>
      <c r="F125"/>
      <c r="G125"/>
      <c r="H125"/>
      <c r="I125"/>
      <c r="J125"/>
      <c r="K125"/>
      <c r="L125"/>
      <c r="M125"/>
      <c r="N125"/>
    </row>
    <row r="126" spans="1:14" s="241" customFormat="1">
      <c r="A126" s="241" t="str">
        <f>IF('PSD Summary'!J12&lt;&gt;"","ImprovementAttributes","")</f>
        <v/>
      </c>
      <c r="C126" s="262" t="s">
        <v>716</v>
      </c>
      <c r="D126" s="262">
        <f>'PSD Summary'!J12</f>
        <v>0</v>
      </c>
    </row>
    <row r="127" spans="1:14" s="241" customFormat="1">
      <c r="A127" s="241" t="str">
        <f>IF('PSD Summary'!K12&lt;&gt;"","ImprovementAttributes","")</f>
        <v/>
      </c>
      <c r="C127" s="262" t="s">
        <v>717</v>
      </c>
      <c r="D127" s="262">
        <f>'PSD Summary'!K12</f>
        <v>0</v>
      </c>
    </row>
    <row r="128" spans="1:14" s="241" customFormat="1">
      <c r="A128" s="241" t="str">
        <f>IF('PSD Summary'!L12&lt;&gt;"","ImprovementAttributes","")</f>
        <v/>
      </c>
      <c r="C128" s="262" t="s">
        <v>718</v>
      </c>
      <c r="D128" s="262">
        <f>'PSD Summary'!L12</f>
        <v>0</v>
      </c>
    </row>
    <row r="129" spans="1:14" s="241" customFormat="1">
      <c r="A129" s="241" t="str">
        <f>IF('PSD Summary'!M12&lt;&gt;"","ImprovementAttributes","")</f>
        <v/>
      </c>
      <c r="C129" s="262" t="s">
        <v>719</v>
      </c>
      <c r="D129" s="262">
        <f>'PSD Summary'!M12</f>
        <v>0</v>
      </c>
    </row>
    <row r="130" spans="1:14" s="241" customFormat="1">
      <c r="A130" s="241" t="str">
        <f>IF('PSD Summary'!N12&lt;&gt;"","ImprovementAttributes","")</f>
        <v/>
      </c>
      <c r="C130" s="262" t="s">
        <v>720</v>
      </c>
      <c r="D130" s="262">
        <f>'PSD Summary'!N12</f>
        <v>0</v>
      </c>
    </row>
    <row r="131" spans="1:14" s="241" customFormat="1">
      <c r="A131" s="241" t="str">
        <f>IF('PSD Summary'!O12&lt;&gt;"","ImprovementAttributes","")</f>
        <v/>
      </c>
      <c r="C131" s="262" t="s">
        <v>721</v>
      </c>
      <c r="D131" s="262">
        <f>'PSD Summary'!O12</f>
        <v>0</v>
      </c>
    </row>
    <row r="132" spans="1:14" s="241" customFormat="1">
      <c r="A132" s="241" t="str">
        <f>IFERROR(IF('PSD Summary'!I12&lt;&gt;"","ImprovementAttributes",""),"")</f>
        <v/>
      </c>
      <c r="C132" s="262" t="s">
        <v>722</v>
      </c>
      <c r="D132" s="262" t="str">
        <f>IFERROR('PSD Summary'!I12, 0)</f>
        <v/>
      </c>
    </row>
    <row r="133" spans="1:14" s="241" customFormat="1" ht="18.75">
      <c r="A133"/>
      <c r="B133" s="250" t="str">
        <f>'PSD Summary'!B13</f>
        <v>Occupancy Sensor (Controlling &gt;= 500 W)</v>
      </c>
      <c r="C133" s="251">
        <f>C118+1</f>
        <v>9</v>
      </c>
      <c r="D133" s="252"/>
      <c r="E133" s="252"/>
      <c r="F133" s="252"/>
      <c r="G133" s="252"/>
      <c r="H133" s="252"/>
      <c r="I133" s="252"/>
      <c r="J133"/>
      <c r="K133"/>
      <c r="L133"/>
      <c r="M133"/>
      <c r="N133"/>
    </row>
    <row r="134" spans="1:14" s="241" customFormat="1" ht="15.75">
      <c r="A134"/>
      <c r="B134" s="253" t="s">
        <v>694</v>
      </c>
      <c r="C134" s="253" t="s">
        <v>695</v>
      </c>
      <c r="D134" s="253" t="s">
        <v>696</v>
      </c>
      <c r="E134" s="253" t="s">
        <v>708</v>
      </c>
      <c r="F134" s="253" t="s">
        <v>709</v>
      </c>
      <c r="G134" s="253" t="s">
        <v>710</v>
      </c>
      <c r="H134" s="253" t="s">
        <v>711</v>
      </c>
      <c r="I134" s="253" t="s">
        <v>712</v>
      </c>
      <c r="J134"/>
      <c r="K134" s="2"/>
      <c r="L134" s="2"/>
      <c r="M134" s="2"/>
      <c r="N134" s="2"/>
    </row>
    <row r="135" spans="1:14" s="265" customFormat="1" ht="12.75">
      <c r="A135" s="263" t="str">
        <f>IF('PSD Summary'!D13&lt;&gt;0,"Improvements","")</f>
        <v/>
      </c>
      <c r="B135" s="264" t="str">
        <f>'PSD Summary'!B13</f>
        <v>Occupancy Sensor (Controlling &gt;= 500 W)</v>
      </c>
      <c r="C135" s="255">
        <f>'PSD Summary'!C13</f>
        <v>0</v>
      </c>
      <c r="D135" s="266">
        <f>'PSD Summary'!D13</f>
        <v>0</v>
      </c>
      <c r="E135" s="255" t="str">
        <f>IF('PSD Summary'!P13&lt;&gt;"",'PSD Summary'!P13,"")</f>
        <v/>
      </c>
      <c r="F135" s="245" t="str">
        <f>IF('PSD Summary'!B13&lt;&gt; "",'PSD Summary'!B13,"")</f>
        <v>Occupancy Sensor (Controlling &gt;= 500 W)</v>
      </c>
      <c r="G135" s="255" t="str">
        <f>IF('Project Information'!$CP$29="Pre-Installation","Recommended",IF('Project Information'!$CP$29="Post-Installation", "Completed", ""))</f>
        <v/>
      </c>
      <c r="H135" s="255"/>
      <c r="I135" s="266" t="str">
        <f>'PSD Summary'!G13</f>
        <v/>
      </c>
      <c r="J135" s="263"/>
      <c r="K135" s="263"/>
      <c r="L135" s="263"/>
      <c r="M135" s="263"/>
      <c r="N135" s="263"/>
    </row>
    <row r="136" spans="1:14" s="241" customFormat="1" ht="15.75">
      <c r="A136" s="2"/>
      <c r="B136"/>
      <c r="C136" s="259" t="s">
        <v>713</v>
      </c>
      <c r="D136" s="260"/>
      <c r="E136" s="260"/>
      <c r="F136" s="260"/>
      <c r="G136"/>
    </row>
    <row r="137" spans="1:14" s="241" customFormat="1" ht="15.75">
      <c r="A137" s="2"/>
      <c r="B137"/>
      <c r="C137" s="253" t="s">
        <v>685</v>
      </c>
      <c r="D137" s="243" t="s">
        <v>688</v>
      </c>
      <c r="E137" s="243" t="s">
        <v>689</v>
      </c>
      <c r="F137" s="243" t="s">
        <v>697</v>
      </c>
      <c r="G137" s="243" t="s">
        <v>698</v>
      </c>
      <c r="H137" s="243" t="s">
        <v>699</v>
      </c>
      <c r="I137" s="243" t="s">
        <v>700</v>
      </c>
      <c r="J137" s="253" t="s">
        <v>701</v>
      </c>
      <c r="K137" s="253" t="s">
        <v>686</v>
      </c>
      <c r="L137" s="253" t="s">
        <v>687</v>
      </c>
    </row>
    <row r="138" spans="1:14" s="241" customFormat="1">
      <c r="A138" s="2" t="str">
        <f>IF('PSD Summary'!E13&lt;&gt;"","ImprovementSavings","")</f>
        <v/>
      </c>
      <c r="B138"/>
      <c r="C138" s="245" t="s">
        <v>680</v>
      </c>
      <c r="D138" s="2"/>
      <c r="E138" s="2"/>
      <c r="F138" s="2"/>
      <c r="G138" s="2"/>
      <c r="H138" s="2"/>
      <c r="I138" s="2"/>
      <c r="J138" s="261" t="e">
        <f>'PSD Summary'!E13*GECO_ELEC_RATIO</f>
        <v>#VALUE!</v>
      </c>
      <c r="K138" s="261" t="str">
        <f>'PSD Summary'!F13</f>
        <v/>
      </c>
      <c r="L138" s="261" t="str">
        <f>'PSD Summary'!G13</f>
        <v/>
      </c>
    </row>
    <row r="139" spans="1:14" s="241" customFormat="1">
      <c r="A139" s="2"/>
      <c r="B139"/>
      <c r="C139" s="252" t="s">
        <v>714</v>
      </c>
      <c r="D139" s="252"/>
      <c r="E139"/>
      <c r="F139"/>
      <c r="G139"/>
      <c r="H139"/>
      <c r="I139"/>
      <c r="J139"/>
      <c r="K139"/>
      <c r="L139"/>
      <c r="M139"/>
      <c r="N139"/>
    </row>
    <row r="140" spans="1:14" s="241" customFormat="1">
      <c r="A140" s="2"/>
      <c r="B140"/>
      <c r="C140" s="243" t="s">
        <v>715</v>
      </c>
      <c r="D140" s="243" t="s">
        <v>84</v>
      </c>
      <c r="E140"/>
      <c r="F140"/>
      <c r="G140"/>
      <c r="H140"/>
      <c r="I140"/>
      <c r="J140"/>
      <c r="K140"/>
      <c r="L140"/>
      <c r="M140"/>
      <c r="N140"/>
    </row>
    <row r="141" spans="1:14" s="241" customFormat="1">
      <c r="A141" s="241" t="str">
        <f>IF('PSD Summary'!J13&lt;&gt;"","ImprovementAttributes","")</f>
        <v/>
      </c>
      <c r="C141" s="262" t="s">
        <v>716</v>
      </c>
      <c r="D141" s="262">
        <f>'PSD Summary'!J13</f>
        <v>0</v>
      </c>
    </row>
    <row r="142" spans="1:14" s="241" customFormat="1">
      <c r="A142" s="241" t="str">
        <f>IF('PSD Summary'!K13&lt;&gt;"","ImprovementAttributes","")</f>
        <v/>
      </c>
      <c r="C142" s="262" t="s">
        <v>717</v>
      </c>
      <c r="D142" s="262">
        <f>'PSD Summary'!K13</f>
        <v>0</v>
      </c>
    </row>
    <row r="143" spans="1:14" s="241" customFormat="1">
      <c r="A143" s="241" t="str">
        <f>IF('PSD Summary'!L13&lt;&gt;"","ImprovementAttributes","")</f>
        <v/>
      </c>
      <c r="C143" s="262" t="s">
        <v>718</v>
      </c>
      <c r="D143" s="262">
        <f>'PSD Summary'!L13</f>
        <v>0</v>
      </c>
    </row>
    <row r="144" spans="1:14" s="241" customFormat="1">
      <c r="A144" s="241" t="str">
        <f>IF('PSD Summary'!M13&lt;&gt;"","ImprovementAttributes","")</f>
        <v/>
      </c>
      <c r="C144" s="262" t="s">
        <v>719</v>
      </c>
      <c r="D144" s="262">
        <f>'PSD Summary'!M13</f>
        <v>0</v>
      </c>
    </row>
    <row r="145" spans="1:14" s="241" customFormat="1">
      <c r="A145" s="241" t="str">
        <f>IF('PSD Summary'!N13&lt;&gt;"","ImprovementAttributes","")</f>
        <v/>
      </c>
      <c r="C145" s="262" t="s">
        <v>720</v>
      </c>
      <c r="D145" s="262">
        <f>'PSD Summary'!N13</f>
        <v>0</v>
      </c>
    </row>
    <row r="146" spans="1:14" s="241" customFormat="1">
      <c r="A146" s="241" t="str">
        <f>IF('PSD Summary'!O13&lt;&gt;"","ImprovementAttributes","")</f>
        <v/>
      </c>
      <c r="C146" s="262" t="s">
        <v>721</v>
      </c>
      <c r="D146" s="262">
        <f>'PSD Summary'!O13</f>
        <v>0</v>
      </c>
    </row>
    <row r="147" spans="1:14" s="241" customFormat="1">
      <c r="A147" s="241" t="str">
        <f>IFERROR(IF('PSD Summary'!I13&lt;&gt;"","ImprovementAttributes",""),"")</f>
        <v/>
      </c>
      <c r="C147" s="262" t="s">
        <v>722</v>
      </c>
      <c r="D147" s="262" t="str">
        <f>IFERROR('PSD Summary'!I13, 0)</f>
        <v/>
      </c>
    </row>
    <row r="148" spans="1:14" s="241" customFormat="1" ht="18.75">
      <c r="A148"/>
      <c r="B148" s="250" t="str">
        <f>'PSD Summary'!B14</f>
        <v>Occupancy Sensor w/ Daylighting Control (Controlling &lt; 500 W)</v>
      </c>
      <c r="C148" s="251">
        <f>C133+1</f>
        <v>10</v>
      </c>
      <c r="D148" s="252"/>
      <c r="E148" s="252"/>
      <c r="F148" s="252"/>
      <c r="G148" s="252"/>
      <c r="H148" s="252"/>
      <c r="I148" s="252"/>
      <c r="J148"/>
      <c r="K148"/>
      <c r="L148"/>
      <c r="M148"/>
      <c r="N148"/>
    </row>
    <row r="149" spans="1:14" s="241" customFormat="1" ht="15.75">
      <c r="A149"/>
      <c r="B149" s="253" t="s">
        <v>694</v>
      </c>
      <c r="C149" s="253" t="s">
        <v>695</v>
      </c>
      <c r="D149" s="253" t="s">
        <v>696</v>
      </c>
      <c r="E149" s="253" t="s">
        <v>708</v>
      </c>
      <c r="F149" s="253" t="s">
        <v>709</v>
      </c>
      <c r="G149" s="253" t="s">
        <v>710</v>
      </c>
      <c r="H149" s="253" t="s">
        <v>711</v>
      </c>
      <c r="I149" s="253" t="s">
        <v>712</v>
      </c>
      <c r="J149"/>
      <c r="K149" s="2"/>
      <c r="L149" s="2"/>
      <c r="M149" s="2"/>
      <c r="N149" s="2"/>
    </row>
    <row r="150" spans="1:14" s="265" customFormat="1" ht="12.75">
      <c r="A150" s="263" t="str">
        <f>IF('PSD Summary'!D14&lt;&gt;0,"Improvements","")</f>
        <v/>
      </c>
      <c r="B150" s="264" t="str">
        <f>'PSD Summary'!B14</f>
        <v>Occupancy Sensor w/ Daylighting Control (Controlling &lt; 500 W)</v>
      </c>
      <c r="C150" s="255">
        <f>'PSD Summary'!C14</f>
        <v>0</v>
      </c>
      <c r="D150" s="266">
        <f>'PSD Summary'!D14</f>
        <v>0</v>
      </c>
      <c r="E150" s="255" t="str">
        <f>IF('PSD Summary'!P14&lt;&gt;"",'PSD Summary'!P14,"")</f>
        <v/>
      </c>
      <c r="F150" s="245" t="str">
        <f>IF('PSD Summary'!B14&lt;&gt; "",'PSD Summary'!B14,"")</f>
        <v>Occupancy Sensor w/ Daylighting Control (Controlling &lt; 500 W)</v>
      </c>
      <c r="G150" s="255" t="str">
        <f>IF('Project Information'!$CP$29="Pre-Installation","Recommended",IF('Project Information'!$CP$29="Post-Installation", "Completed", ""))</f>
        <v/>
      </c>
      <c r="H150" s="255"/>
      <c r="I150" s="266" t="str">
        <f>'PSD Summary'!G14</f>
        <v/>
      </c>
      <c r="J150" s="263"/>
      <c r="K150" s="263"/>
      <c r="L150" s="263"/>
      <c r="M150" s="263"/>
      <c r="N150" s="263"/>
    </row>
    <row r="151" spans="1:14" s="241" customFormat="1" ht="15.75">
      <c r="A151" s="2"/>
      <c r="B151"/>
      <c r="C151" s="259" t="s">
        <v>713</v>
      </c>
      <c r="D151" s="260"/>
      <c r="E151" s="260"/>
      <c r="F151" s="260"/>
      <c r="G151"/>
    </row>
    <row r="152" spans="1:14" s="241" customFormat="1" ht="15.75">
      <c r="A152" s="2"/>
      <c r="B152"/>
      <c r="C152" s="253" t="s">
        <v>685</v>
      </c>
      <c r="D152" s="243" t="s">
        <v>688</v>
      </c>
      <c r="E152" s="243" t="s">
        <v>689</v>
      </c>
      <c r="F152" s="243" t="s">
        <v>697</v>
      </c>
      <c r="G152" s="243" t="s">
        <v>698</v>
      </c>
      <c r="H152" s="243" t="s">
        <v>699</v>
      </c>
      <c r="I152" s="243" t="s">
        <v>700</v>
      </c>
      <c r="J152" s="253" t="s">
        <v>701</v>
      </c>
      <c r="K152" s="253" t="s">
        <v>686</v>
      </c>
      <c r="L152" s="253" t="s">
        <v>687</v>
      </c>
    </row>
    <row r="153" spans="1:14" s="241" customFormat="1">
      <c r="A153" s="2" t="str">
        <f>IF('PSD Summary'!E14&lt;&gt;"","ImprovementSavings","")</f>
        <v/>
      </c>
      <c r="B153"/>
      <c r="C153" s="245" t="s">
        <v>680</v>
      </c>
      <c r="D153" s="2"/>
      <c r="E153" s="2"/>
      <c r="F153" s="2"/>
      <c r="G153" s="2"/>
      <c r="H153" s="2"/>
      <c r="I153" s="2"/>
      <c r="J153" s="261" t="e">
        <f>'PSD Summary'!E14*GECO_ELEC_RATIO</f>
        <v>#VALUE!</v>
      </c>
      <c r="K153" s="261" t="str">
        <f>'PSD Summary'!F14</f>
        <v/>
      </c>
      <c r="L153" s="261" t="str">
        <f>'PSD Summary'!G14</f>
        <v/>
      </c>
    </row>
    <row r="154" spans="1:14" s="241" customFormat="1">
      <c r="A154" s="2"/>
      <c r="B154"/>
      <c r="C154" s="252" t="s">
        <v>714</v>
      </c>
      <c r="D154" s="252"/>
      <c r="E154"/>
      <c r="F154"/>
      <c r="G154"/>
      <c r="H154"/>
      <c r="I154"/>
      <c r="J154"/>
      <c r="K154"/>
      <c r="L154"/>
      <c r="M154"/>
      <c r="N154"/>
    </row>
    <row r="155" spans="1:14" s="241" customFormat="1">
      <c r="A155" s="2"/>
      <c r="B155"/>
      <c r="C155" s="243" t="s">
        <v>715</v>
      </c>
      <c r="D155" s="243" t="s">
        <v>84</v>
      </c>
      <c r="E155"/>
      <c r="F155"/>
      <c r="G155"/>
      <c r="H155"/>
      <c r="I155"/>
      <c r="J155"/>
      <c r="K155"/>
      <c r="L155"/>
      <c r="M155"/>
      <c r="N155"/>
    </row>
    <row r="156" spans="1:14" s="241" customFormat="1">
      <c r="A156" s="241" t="str">
        <f>IF('PSD Summary'!J14&lt;&gt;"","ImprovementAttributes","")</f>
        <v/>
      </c>
      <c r="C156" s="262" t="s">
        <v>716</v>
      </c>
      <c r="D156" s="262">
        <f>'PSD Summary'!J14</f>
        <v>0</v>
      </c>
    </row>
    <row r="157" spans="1:14" s="241" customFormat="1">
      <c r="A157" s="241" t="str">
        <f>IF('PSD Summary'!K14&lt;&gt;"","ImprovementAttributes","")</f>
        <v/>
      </c>
      <c r="C157" s="262" t="s">
        <v>717</v>
      </c>
      <c r="D157" s="262">
        <f>'PSD Summary'!K14</f>
        <v>0</v>
      </c>
    </row>
    <row r="158" spans="1:14" s="241" customFormat="1">
      <c r="A158" s="241" t="str">
        <f>IF('PSD Summary'!L14&lt;&gt;"","ImprovementAttributes","")</f>
        <v/>
      </c>
      <c r="C158" s="262" t="s">
        <v>718</v>
      </c>
      <c r="D158" s="262">
        <f>'PSD Summary'!L14</f>
        <v>0</v>
      </c>
    </row>
    <row r="159" spans="1:14" s="241" customFormat="1">
      <c r="A159" s="241" t="str">
        <f>IF('PSD Summary'!M14&lt;&gt;"","ImprovementAttributes","")</f>
        <v/>
      </c>
      <c r="C159" s="262" t="s">
        <v>719</v>
      </c>
      <c r="D159" s="262">
        <f>'PSD Summary'!M14</f>
        <v>0</v>
      </c>
    </row>
    <row r="160" spans="1:14" s="241" customFormat="1">
      <c r="A160" s="241" t="str">
        <f>IF('PSD Summary'!N14&lt;&gt;"","ImprovementAttributes","")</f>
        <v/>
      </c>
      <c r="C160" s="262" t="s">
        <v>720</v>
      </c>
      <c r="D160" s="262">
        <f>'PSD Summary'!N14</f>
        <v>0</v>
      </c>
    </row>
    <row r="161" spans="1:14" s="241" customFormat="1">
      <c r="A161" s="241" t="str">
        <f>IF('PSD Summary'!O14&lt;&gt;"","ImprovementAttributes","")</f>
        <v/>
      </c>
      <c r="C161" s="262" t="s">
        <v>721</v>
      </c>
      <c r="D161" s="262">
        <f>'PSD Summary'!O14</f>
        <v>0</v>
      </c>
    </row>
    <row r="162" spans="1:14" s="241" customFormat="1">
      <c r="A162" s="241" t="str">
        <f>IFERROR(IF('PSD Summary'!I14&lt;&gt;"","ImprovementAttributes",""),"")</f>
        <v/>
      </c>
      <c r="C162" s="262" t="s">
        <v>722</v>
      </c>
      <c r="D162" s="262" t="str">
        <f>IFERROR('PSD Summary'!I14, 0)</f>
        <v/>
      </c>
    </row>
    <row r="163" spans="1:14" s="241" customFormat="1" ht="18.75">
      <c r="A163"/>
      <c r="B163" s="250" t="str">
        <f>'PSD Summary'!B15</f>
        <v>Occupancy Sensor w/ Daylighting Control (Controlling &gt;= 500 W)</v>
      </c>
      <c r="C163" s="251">
        <f>C148+1</f>
        <v>11</v>
      </c>
      <c r="D163" s="252"/>
      <c r="E163" s="252"/>
      <c r="F163" s="252"/>
      <c r="G163" s="252"/>
      <c r="H163" s="252"/>
      <c r="I163" s="252"/>
      <c r="J163"/>
      <c r="K163"/>
      <c r="L163"/>
      <c r="M163"/>
      <c r="N163"/>
    </row>
    <row r="164" spans="1:14" s="241" customFormat="1" ht="15.75">
      <c r="A164"/>
      <c r="B164" s="253" t="s">
        <v>694</v>
      </c>
      <c r="C164" s="253" t="s">
        <v>695</v>
      </c>
      <c r="D164" s="253" t="s">
        <v>696</v>
      </c>
      <c r="E164" s="253" t="s">
        <v>708</v>
      </c>
      <c r="F164" s="253" t="s">
        <v>709</v>
      </c>
      <c r="G164" s="253" t="s">
        <v>710</v>
      </c>
      <c r="H164" s="253" t="s">
        <v>711</v>
      </c>
      <c r="I164" s="253" t="s">
        <v>712</v>
      </c>
      <c r="J164"/>
      <c r="K164" s="2"/>
      <c r="L164" s="2"/>
      <c r="M164" s="2"/>
      <c r="N164" s="2"/>
    </row>
    <row r="165" spans="1:14" s="265" customFormat="1" ht="12.75">
      <c r="A165" s="263" t="str">
        <f>IF('PSD Summary'!D15&lt;&gt;0,"Improvements","")</f>
        <v/>
      </c>
      <c r="B165" s="264" t="str">
        <f>'PSD Summary'!B15</f>
        <v>Occupancy Sensor w/ Daylighting Control (Controlling &gt;= 500 W)</v>
      </c>
      <c r="C165" s="255">
        <f>'PSD Summary'!C15</f>
        <v>0</v>
      </c>
      <c r="D165" s="266">
        <f>'PSD Summary'!D15</f>
        <v>0</v>
      </c>
      <c r="E165" s="255" t="str">
        <f>IF('PSD Summary'!P15&lt;&gt;"",'PSD Summary'!P15,"")</f>
        <v/>
      </c>
      <c r="F165" s="245" t="str">
        <f>IF('PSD Summary'!B15&lt;&gt; "",'PSD Summary'!B15,"")</f>
        <v>Occupancy Sensor w/ Daylighting Control (Controlling &gt;= 500 W)</v>
      </c>
      <c r="G165" s="255" t="str">
        <f>IF('Project Information'!$CP$29="Pre-Installation","Recommended",IF('Project Information'!$CP$29="Post-Installation", "Completed", ""))</f>
        <v/>
      </c>
      <c r="H165" s="255"/>
      <c r="I165" s="266" t="str">
        <f>'PSD Summary'!G15</f>
        <v/>
      </c>
      <c r="J165" s="263"/>
      <c r="K165" s="263"/>
      <c r="L165" s="263"/>
      <c r="M165" s="263"/>
      <c r="N165" s="263"/>
    </row>
    <row r="166" spans="1:14" s="241" customFormat="1" ht="15.75">
      <c r="A166" s="2"/>
      <c r="B166"/>
      <c r="C166" s="259" t="s">
        <v>713</v>
      </c>
      <c r="D166" s="260"/>
      <c r="E166" s="260"/>
      <c r="F166" s="260"/>
      <c r="G166"/>
    </row>
    <row r="167" spans="1:14" s="241" customFormat="1" ht="15.75">
      <c r="A167" s="2"/>
      <c r="B167"/>
      <c r="C167" s="253" t="s">
        <v>685</v>
      </c>
      <c r="D167" s="243" t="s">
        <v>688</v>
      </c>
      <c r="E167" s="243" t="s">
        <v>689</v>
      </c>
      <c r="F167" s="243" t="s">
        <v>697</v>
      </c>
      <c r="G167" s="243" t="s">
        <v>698</v>
      </c>
      <c r="H167" s="243" t="s">
        <v>699</v>
      </c>
      <c r="I167" s="243" t="s">
        <v>700</v>
      </c>
      <c r="J167" s="253" t="s">
        <v>701</v>
      </c>
      <c r="K167" s="253" t="s">
        <v>686</v>
      </c>
      <c r="L167" s="253" t="s">
        <v>687</v>
      </c>
    </row>
    <row r="168" spans="1:14" s="241" customFormat="1">
      <c r="A168" s="2" t="str">
        <f>IF('PSD Summary'!E15&lt;&gt;"","ImprovementSavings","")</f>
        <v/>
      </c>
      <c r="B168"/>
      <c r="C168" s="245" t="s">
        <v>680</v>
      </c>
      <c r="D168" s="2"/>
      <c r="E168" s="2"/>
      <c r="F168" s="2"/>
      <c r="G168" s="2"/>
      <c r="H168" s="2"/>
      <c r="I168" s="2"/>
      <c r="J168" s="261" t="e">
        <f>'PSD Summary'!E15*GECO_ELEC_RATIO</f>
        <v>#VALUE!</v>
      </c>
      <c r="K168" s="261" t="str">
        <f>'PSD Summary'!F15</f>
        <v/>
      </c>
      <c r="L168" s="261" t="str">
        <f>'PSD Summary'!G15</f>
        <v/>
      </c>
    </row>
    <row r="169" spans="1:14" s="241" customFormat="1">
      <c r="A169" s="2"/>
      <c r="B169"/>
      <c r="C169" s="252" t="s">
        <v>714</v>
      </c>
      <c r="D169" s="252"/>
      <c r="E169"/>
      <c r="F169"/>
      <c r="G169"/>
      <c r="H169"/>
      <c r="I169"/>
      <c r="J169"/>
      <c r="K169"/>
      <c r="L169"/>
      <c r="M169"/>
      <c r="N169"/>
    </row>
    <row r="170" spans="1:14" s="241" customFormat="1">
      <c r="A170" s="2"/>
      <c r="B170"/>
      <c r="C170" s="243" t="s">
        <v>715</v>
      </c>
      <c r="D170" s="243" t="s">
        <v>84</v>
      </c>
      <c r="E170"/>
      <c r="F170"/>
      <c r="G170"/>
      <c r="H170"/>
      <c r="I170"/>
      <c r="J170"/>
      <c r="K170"/>
      <c r="L170"/>
      <c r="M170"/>
      <c r="N170"/>
    </row>
    <row r="171" spans="1:14" s="241" customFormat="1">
      <c r="A171" s="241" t="str">
        <f>IF('PSD Summary'!J15&lt;&gt;"","ImprovementAttributes","")</f>
        <v/>
      </c>
      <c r="C171" s="262" t="s">
        <v>716</v>
      </c>
      <c r="D171" s="262">
        <f>'PSD Summary'!J15</f>
        <v>0</v>
      </c>
    </row>
    <row r="172" spans="1:14" s="241" customFormat="1">
      <c r="A172" s="241" t="str">
        <f>IF('PSD Summary'!K15&lt;&gt;"","ImprovementAttributes","")</f>
        <v/>
      </c>
      <c r="C172" s="262" t="s">
        <v>717</v>
      </c>
      <c r="D172" s="262">
        <f>'PSD Summary'!K15</f>
        <v>0</v>
      </c>
    </row>
    <row r="173" spans="1:14" s="241" customFormat="1">
      <c r="A173" s="241" t="str">
        <f>IF('PSD Summary'!L15&lt;&gt;"","ImprovementAttributes","")</f>
        <v/>
      </c>
      <c r="C173" s="262" t="s">
        <v>718</v>
      </c>
      <c r="D173" s="262">
        <f>'PSD Summary'!L15</f>
        <v>0</v>
      </c>
    </row>
    <row r="174" spans="1:14" s="241" customFormat="1">
      <c r="A174" s="241" t="str">
        <f>IF('PSD Summary'!M15&lt;&gt;"","ImprovementAttributes","")</f>
        <v/>
      </c>
      <c r="C174" s="262" t="s">
        <v>719</v>
      </c>
      <c r="D174" s="262">
        <f>'PSD Summary'!M15</f>
        <v>0</v>
      </c>
    </row>
    <row r="175" spans="1:14" s="241" customFormat="1">
      <c r="A175" s="241" t="str">
        <f>IF('PSD Summary'!N15&lt;&gt;"","ImprovementAttributes","")</f>
        <v/>
      </c>
      <c r="C175" s="262" t="s">
        <v>720</v>
      </c>
      <c r="D175" s="262">
        <f>'PSD Summary'!N15</f>
        <v>0</v>
      </c>
    </row>
    <row r="176" spans="1:14" s="241" customFormat="1">
      <c r="A176" s="241" t="str">
        <f>IF('PSD Summary'!O15&lt;&gt;"","ImprovementAttributes","")</f>
        <v/>
      </c>
      <c r="C176" s="262" t="s">
        <v>721</v>
      </c>
      <c r="D176" s="262">
        <f>'PSD Summary'!O15</f>
        <v>0</v>
      </c>
    </row>
    <row r="177" spans="1:14" s="241" customFormat="1">
      <c r="A177" s="241" t="str">
        <f>IFERROR(IF('PSD Summary'!I15&lt;&gt;"","ImprovementAttributes",""),"")</f>
        <v/>
      </c>
      <c r="C177" s="262" t="s">
        <v>722</v>
      </c>
      <c r="D177" s="262" t="str">
        <f>IFERROR('PSD Summary'!I15, 0)</f>
        <v/>
      </c>
    </row>
    <row r="178" spans="1:14" s="241" customFormat="1" ht="18.75">
      <c r="A178"/>
      <c r="B178" s="250" t="str">
        <f>'PSD Summary'!B16</f>
        <v>A/C Unit (&lt; 5.42 Tons) - Min. efficiency of 12.3 EER/15 SEER</v>
      </c>
      <c r="C178" s="251">
        <f>C163+1</f>
        <v>12</v>
      </c>
      <c r="D178" s="252"/>
      <c r="E178" s="252"/>
      <c r="F178" s="252"/>
      <c r="G178" s="252"/>
      <c r="H178" s="252"/>
      <c r="I178" s="252"/>
      <c r="J178"/>
      <c r="K178"/>
      <c r="L178"/>
      <c r="M178"/>
      <c r="N178"/>
    </row>
    <row r="179" spans="1:14" s="241" customFormat="1" ht="15.75">
      <c r="A179"/>
      <c r="B179" s="253" t="s">
        <v>694</v>
      </c>
      <c r="C179" s="253" t="s">
        <v>695</v>
      </c>
      <c r="D179" s="253" t="s">
        <v>696</v>
      </c>
      <c r="E179" s="253" t="s">
        <v>708</v>
      </c>
      <c r="F179" s="253" t="s">
        <v>709</v>
      </c>
      <c r="G179" s="253" t="s">
        <v>710</v>
      </c>
      <c r="H179" s="253" t="s">
        <v>711</v>
      </c>
      <c r="I179" s="253" t="s">
        <v>712</v>
      </c>
      <c r="J179"/>
      <c r="K179" s="2"/>
      <c r="L179" s="2"/>
      <c r="M179" s="2"/>
      <c r="N179" s="2"/>
    </row>
    <row r="180" spans="1:14" s="265" customFormat="1" ht="12.75">
      <c r="A180" s="263" t="str">
        <f>IF('PSD Summary'!D16&lt;&gt;0,"Improvements","")</f>
        <v/>
      </c>
      <c r="B180" s="264" t="str">
        <f>'PSD Summary'!B16</f>
        <v>A/C Unit (&lt; 5.42 Tons) - Min. efficiency of 12.3 EER/15 SEER</v>
      </c>
      <c r="C180" s="255">
        <f>'PSD Summary'!C16</f>
        <v>0</v>
      </c>
      <c r="D180" s="266">
        <f>'PSD Summary'!D16</f>
        <v>0</v>
      </c>
      <c r="E180" s="255" t="str">
        <f>IF('PSD Summary'!P16&lt;&gt;"",'PSD Summary'!P16,"")</f>
        <v/>
      </c>
      <c r="F180" s="245" t="str">
        <f>IF('PSD Summary'!B16&lt;&gt; "",'PSD Summary'!B16,"")</f>
        <v>A/C Unit (&lt; 5.42 Tons) - Min. efficiency of 12.3 EER/15 SEER</v>
      </c>
      <c r="G180" s="255" t="str">
        <f>IF('Project Information'!$CP$29="Pre-Installation","Recommended",IF('Project Information'!$CP$29="Post-Installation", "Completed", ""))</f>
        <v/>
      </c>
      <c r="H180" s="255"/>
      <c r="I180" s="266" t="str">
        <f>'PSD Summary'!G16</f>
        <v/>
      </c>
      <c r="J180" s="263"/>
      <c r="K180" s="263"/>
      <c r="L180" s="263"/>
      <c r="M180" s="263"/>
      <c r="N180" s="263"/>
    </row>
    <row r="181" spans="1:14" s="241" customFormat="1" ht="15.75">
      <c r="A181" s="2"/>
      <c r="B181"/>
      <c r="C181" s="259" t="s">
        <v>713</v>
      </c>
      <c r="D181" s="260"/>
      <c r="E181" s="260"/>
      <c r="F181" s="260"/>
      <c r="G181"/>
    </row>
    <row r="182" spans="1:14" s="241" customFormat="1" ht="15.75">
      <c r="A182" s="2"/>
      <c r="B182"/>
      <c r="C182" s="253" t="s">
        <v>685</v>
      </c>
      <c r="D182" s="243" t="s">
        <v>688</v>
      </c>
      <c r="E182" s="243" t="s">
        <v>689</v>
      </c>
      <c r="F182" s="243" t="s">
        <v>697</v>
      </c>
      <c r="G182" s="243" t="s">
        <v>698</v>
      </c>
      <c r="H182" s="243" t="s">
        <v>699</v>
      </c>
      <c r="I182" s="243" t="s">
        <v>700</v>
      </c>
      <c r="J182" s="253" t="s">
        <v>701</v>
      </c>
      <c r="K182" s="253" t="s">
        <v>686</v>
      </c>
      <c r="L182" s="253" t="s">
        <v>687</v>
      </c>
    </row>
    <row r="183" spans="1:14" s="241" customFormat="1">
      <c r="A183" s="2" t="str">
        <f>IF('PSD Summary'!E16&lt;&gt;"","ImprovementSavings","")</f>
        <v/>
      </c>
      <c r="B183"/>
      <c r="C183" s="245" t="s">
        <v>680</v>
      </c>
      <c r="D183" s="2"/>
      <c r="E183" s="2"/>
      <c r="F183" s="2"/>
      <c r="G183" s="2"/>
      <c r="H183" s="2"/>
      <c r="I183" s="2"/>
      <c r="J183" s="261" t="e">
        <f>'PSD Summary'!E16*GECO_ELEC_RATIO</f>
        <v>#VALUE!</v>
      </c>
      <c r="K183" s="261" t="str">
        <f>'PSD Summary'!F16</f>
        <v/>
      </c>
      <c r="L183" s="261" t="str">
        <f>'PSD Summary'!G16</f>
        <v/>
      </c>
    </row>
    <row r="184" spans="1:14" s="241" customFormat="1">
      <c r="A184" s="2"/>
      <c r="B184"/>
      <c r="C184" s="252" t="s">
        <v>714</v>
      </c>
      <c r="D184" s="252"/>
      <c r="E184"/>
      <c r="F184"/>
      <c r="G184"/>
      <c r="H184"/>
      <c r="I184"/>
      <c r="J184"/>
      <c r="K184"/>
      <c r="L184"/>
      <c r="M184"/>
      <c r="N184"/>
    </row>
    <row r="185" spans="1:14" s="241" customFormat="1">
      <c r="A185" s="2"/>
      <c r="B185"/>
      <c r="C185" s="243" t="s">
        <v>715</v>
      </c>
      <c r="D185" s="243" t="s">
        <v>84</v>
      </c>
      <c r="E185"/>
      <c r="F185"/>
      <c r="G185"/>
      <c r="H185"/>
      <c r="I185"/>
      <c r="J185"/>
      <c r="K185"/>
      <c r="L185"/>
      <c r="M185"/>
      <c r="N185"/>
    </row>
    <row r="186" spans="1:14" s="241" customFormat="1">
      <c r="A186" s="241" t="str">
        <f>IF('PSD Summary'!J16&lt;&gt;"","ImprovementAttributes","")</f>
        <v/>
      </c>
      <c r="C186" s="262" t="s">
        <v>716</v>
      </c>
      <c r="D186" s="262">
        <f>'PSD Summary'!J16</f>
        <v>0</v>
      </c>
    </row>
    <row r="187" spans="1:14" s="241" customFormat="1">
      <c r="A187" s="241" t="str">
        <f>IF('PSD Summary'!K16&lt;&gt;"","ImprovementAttributes","")</f>
        <v/>
      </c>
      <c r="C187" s="262" t="s">
        <v>717</v>
      </c>
      <c r="D187" s="262">
        <f>'PSD Summary'!K16</f>
        <v>0</v>
      </c>
    </row>
    <row r="188" spans="1:14" s="241" customFormat="1">
      <c r="A188" s="241" t="str">
        <f>IF('PSD Summary'!L16&lt;&gt;"","ImprovementAttributes","")</f>
        <v/>
      </c>
      <c r="C188" s="262" t="s">
        <v>718</v>
      </c>
      <c r="D188" s="262">
        <f>'PSD Summary'!L16</f>
        <v>0</v>
      </c>
    </row>
    <row r="189" spans="1:14" s="241" customFormat="1">
      <c r="A189" s="241" t="str">
        <f>IF('PSD Summary'!M16&lt;&gt;"","ImprovementAttributes","")</f>
        <v/>
      </c>
      <c r="C189" s="262" t="s">
        <v>719</v>
      </c>
      <c r="D189" s="262">
        <f>'PSD Summary'!M16</f>
        <v>0</v>
      </c>
    </row>
    <row r="190" spans="1:14" s="241" customFormat="1">
      <c r="A190" s="241" t="str">
        <f>IF('PSD Summary'!N16&lt;&gt;"","ImprovementAttributes","")</f>
        <v/>
      </c>
      <c r="C190" s="262" t="s">
        <v>720</v>
      </c>
      <c r="D190" s="262">
        <f>'PSD Summary'!N16</f>
        <v>0</v>
      </c>
    </row>
    <row r="191" spans="1:14" s="241" customFormat="1">
      <c r="A191" s="241" t="str">
        <f>IF('PSD Summary'!O16&lt;&gt;"","ImprovementAttributes","")</f>
        <v/>
      </c>
      <c r="C191" s="262" t="s">
        <v>721</v>
      </c>
      <c r="D191" s="262">
        <f>'PSD Summary'!O16</f>
        <v>0</v>
      </c>
    </row>
    <row r="192" spans="1:14" s="241" customFormat="1">
      <c r="A192" s="241" t="str">
        <f>IFERROR(IF('PSD Summary'!I16&lt;&gt;"","ImprovementAttributes",""),"")</f>
        <v/>
      </c>
      <c r="C192" s="262" t="s">
        <v>722</v>
      </c>
      <c r="D192" s="262" t="str">
        <f>IFERROR('PSD Summary'!I16, 0)</f>
        <v/>
      </c>
    </row>
    <row r="193" spans="1:14" s="241" customFormat="1" ht="18.75">
      <c r="A193"/>
      <c r="B193" s="250" t="str">
        <f>'PSD Summary'!B17</f>
        <v>A/C Unit (5.42 - 11.24 Tons) - Min. efficiency 12.2 EER/14.8 SEER</v>
      </c>
      <c r="C193" s="251">
        <f>C178+1</f>
        <v>13</v>
      </c>
      <c r="D193" s="252"/>
      <c r="E193" s="252"/>
      <c r="F193" s="252"/>
      <c r="G193" s="252"/>
      <c r="H193" s="252"/>
      <c r="I193" s="252"/>
      <c r="J193"/>
      <c r="K193"/>
      <c r="L193"/>
      <c r="M193"/>
      <c r="N193"/>
    </row>
    <row r="194" spans="1:14" s="241" customFormat="1" ht="15.75">
      <c r="A194"/>
      <c r="B194" s="253" t="s">
        <v>694</v>
      </c>
      <c r="C194" s="253" t="s">
        <v>695</v>
      </c>
      <c r="D194" s="253" t="s">
        <v>696</v>
      </c>
      <c r="E194" s="253" t="s">
        <v>708</v>
      </c>
      <c r="F194" s="253" t="s">
        <v>709</v>
      </c>
      <c r="G194" s="253" t="s">
        <v>710</v>
      </c>
      <c r="H194" s="253" t="s">
        <v>711</v>
      </c>
      <c r="I194" s="253" t="s">
        <v>712</v>
      </c>
      <c r="J194"/>
      <c r="K194" s="2"/>
      <c r="L194" s="2"/>
      <c r="M194" s="2"/>
      <c r="N194" s="2"/>
    </row>
    <row r="195" spans="1:14" s="265" customFormat="1" ht="12.75">
      <c r="A195" s="263" t="str">
        <f>IF('PSD Summary'!D17&lt;&gt;0,"Improvements","")</f>
        <v/>
      </c>
      <c r="B195" s="264" t="str">
        <f>'PSD Summary'!B17</f>
        <v>A/C Unit (5.42 - 11.24 Tons) - Min. efficiency 12.2 EER/14.8 SEER</v>
      </c>
      <c r="C195" s="255">
        <f>'PSD Summary'!C17</f>
        <v>0</v>
      </c>
      <c r="D195" s="266">
        <f>'PSD Summary'!D17</f>
        <v>0</v>
      </c>
      <c r="E195" s="255" t="str">
        <f>IF('PSD Summary'!P17&lt;&gt;"",'PSD Summary'!P17,"")</f>
        <v/>
      </c>
      <c r="F195" s="245" t="str">
        <f>IF('PSD Summary'!B17&lt;&gt; "",'PSD Summary'!B17,"")</f>
        <v>A/C Unit (5.42 - 11.24 Tons) - Min. efficiency 12.2 EER/14.8 SEER</v>
      </c>
      <c r="G195" s="255" t="str">
        <f>IF('Project Information'!$CP$29="Pre-Installation","Recommended",IF('Project Information'!$CP$29="Post-Installation", "Completed", ""))</f>
        <v/>
      </c>
      <c r="H195" s="255"/>
      <c r="I195" s="266" t="str">
        <f>'PSD Summary'!G17</f>
        <v/>
      </c>
      <c r="J195" s="263"/>
      <c r="K195" s="263"/>
      <c r="L195" s="263"/>
      <c r="M195" s="263"/>
      <c r="N195" s="263"/>
    </row>
    <row r="196" spans="1:14" s="241" customFormat="1" ht="15.75">
      <c r="A196" s="2"/>
      <c r="B196"/>
      <c r="C196" s="259" t="s">
        <v>713</v>
      </c>
      <c r="D196" s="260"/>
      <c r="E196" s="260"/>
      <c r="F196" s="260"/>
      <c r="G196"/>
    </row>
    <row r="197" spans="1:14" s="241" customFormat="1" ht="15.75">
      <c r="A197" s="2"/>
      <c r="B197"/>
      <c r="C197" s="253" t="s">
        <v>685</v>
      </c>
      <c r="D197" s="243" t="s">
        <v>688</v>
      </c>
      <c r="E197" s="243" t="s">
        <v>689</v>
      </c>
      <c r="F197" s="243" t="s">
        <v>697</v>
      </c>
      <c r="G197" s="243" t="s">
        <v>698</v>
      </c>
      <c r="H197" s="243" t="s">
        <v>699</v>
      </c>
      <c r="I197" s="243" t="s">
        <v>700</v>
      </c>
      <c r="J197" s="253" t="s">
        <v>701</v>
      </c>
      <c r="K197" s="253" t="s">
        <v>686</v>
      </c>
      <c r="L197" s="253" t="s">
        <v>687</v>
      </c>
    </row>
    <row r="198" spans="1:14" s="241" customFormat="1">
      <c r="A198" s="2" t="str">
        <f>IF('PSD Summary'!E17&lt;&gt;"","ImprovementSavings","")</f>
        <v/>
      </c>
      <c r="B198"/>
      <c r="C198" s="245" t="s">
        <v>680</v>
      </c>
      <c r="D198" s="2"/>
      <c r="E198" s="2"/>
      <c r="F198" s="2"/>
      <c r="G198" s="2"/>
      <c r="H198" s="2"/>
      <c r="I198" s="2"/>
      <c r="J198" s="261" t="e">
        <f>'PSD Summary'!E17*GECO_ELEC_RATIO</f>
        <v>#VALUE!</v>
      </c>
      <c r="K198" s="261" t="str">
        <f>'PSD Summary'!F17</f>
        <v/>
      </c>
      <c r="L198" s="261" t="str">
        <f>'PSD Summary'!G17</f>
        <v/>
      </c>
    </row>
    <row r="199" spans="1:14" s="241" customFormat="1">
      <c r="A199" s="2"/>
      <c r="B199"/>
      <c r="C199" s="252" t="s">
        <v>714</v>
      </c>
      <c r="D199" s="252"/>
      <c r="E199"/>
      <c r="F199"/>
      <c r="G199"/>
      <c r="H199"/>
      <c r="I199"/>
      <c r="J199"/>
      <c r="K199"/>
      <c r="L199"/>
      <c r="M199"/>
      <c r="N199"/>
    </row>
    <row r="200" spans="1:14" s="241" customFormat="1">
      <c r="A200" s="2"/>
      <c r="B200"/>
      <c r="C200" s="243" t="s">
        <v>715</v>
      </c>
      <c r="D200" s="243" t="s">
        <v>84</v>
      </c>
      <c r="E200"/>
      <c r="F200"/>
      <c r="G200"/>
      <c r="H200"/>
      <c r="I200"/>
      <c r="J200"/>
      <c r="K200"/>
      <c r="L200"/>
      <c r="M200"/>
      <c r="N200"/>
    </row>
    <row r="201" spans="1:14" s="241" customFormat="1">
      <c r="A201" s="241" t="str">
        <f>IF('PSD Summary'!J17&lt;&gt;"","ImprovementAttributes","")</f>
        <v/>
      </c>
      <c r="C201" s="262" t="s">
        <v>716</v>
      </c>
      <c r="D201" s="262">
        <f>'PSD Summary'!J17</f>
        <v>0</v>
      </c>
    </row>
    <row r="202" spans="1:14" s="241" customFormat="1">
      <c r="A202" s="241" t="str">
        <f>IF('PSD Summary'!K17&lt;&gt;"","ImprovementAttributes","")</f>
        <v/>
      </c>
      <c r="C202" s="262" t="s">
        <v>717</v>
      </c>
      <c r="D202" s="262">
        <f>'PSD Summary'!K17</f>
        <v>0</v>
      </c>
    </row>
    <row r="203" spans="1:14" s="241" customFormat="1">
      <c r="A203" s="241" t="str">
        <f>IF('PSD Summary'!L17&lt;&gt;"","ImprovementAttributes","")</f>
        <v/>
      </c>
      <c r="C203" s="262" t="s">
        <v>718</v>
      </c>
      <c r="D203" s="262">
        <f>'PSD Summary'!L17</f>
        <v>0</v>
      </c>
    </row>
    <row r="204" spans="1:14" s="241" customFormat="1">
      <c r="A204" s="241" t="str">
        <f>IF('PSD Summary'!M17&lt;&gt;"","ImprovementAttributes","")</f>
        <v/>
      </c>
      <c r="C204" s="262" t="s">
        <v>719</v>
      </c>
      <c r="D204" s="262">
        <f>'PSD Summary'!M17</f>
        <v>0</v>
      </c>
    </row>
    <row r="205" spans="1:14" s="241" customFormat="1">
      <c r="A205" s="241" t="str">
        <f>IF('PSD Summary'!N17&lt;&gt;"","ImprovementAttributes","")</f>
        <v/>
      </c>
      <c r="C205" s="262" t="s">
        <v>720</v>
      </c>
      <c r="D205" s="262">
        <f>'PSD Summary'!N17</f>
        <v>0</v>
      </c>
    </row>
    <row r="206" spans="1:14" s="241" customFormat="1">
      <c r="A206" s="241" t="str">
        <f>IF('PSD Summary'!O17&lt;&gt;"","ImprovementAttributes","")</f>
        <v/>
      </c>
      <c r="C206" s="262" t="s">
        <v>721</v>
      </c>
      <c r="D206" s="262">
        <f>'PSD Summary'!O17</f>
        <v>0</v>
      </c>
    </row>
    <row r="207" spans="1:14" s="241" customFormat="1">
      <c r="A207" s="241" t="str">
        <f>IFERROR(IF('PSD Summary'!I17&lt;&gt;"","ImprovementAttributes",""),"")</f>
        <v/>
      </c>
      <c r="C207" s="262" t="s">
        <v>722</v>
      </c>
      <c r="D207" s="262" t="str">
        <f>IFERROR('PSD Summary'!I17, 0)</f>
        <v/>
      </c>
    </row>
    <row r="208" spans="1:14" s="241" customFormat="1" ht="18.75">
      <c r="A208"/>
      <c r="B208" s="250" t="str">
        <f>'PSD Summary'!B18</f>
        <v>A/C Unit (11.25 - 19.9 Tons) - Min. efficiency 12.2 EER/14.8 SEER</v>
      </c>
      <c r="C208" s="251">
        <f>C193+1</f>
        <v>14</v>
      </c>
      <c r="D208" s="252"/>
      <c r="E208" s="252"/>
      <c r="F208" s="252"/>
      <c r="G208" s="252"/>
      <c r="H208" s="252"/>
      <c r="I208" s="252"/>
      <c r="J208"/>
      <c r="K208"/>
      <c r="L208"/>
      <c r="M208"/>
      <c r="N208"/>
    </row>
    <row r="209" spans="1:14" s="241" customFormat="1" ht="15.75">
      <c r="A209"/>
      <c r="B209" s="253" t="s">
        <v>694</v>
      </c>
      <c r="C209" s="253" t="s">
        <v>695</v>
      </c>
      <c r="D209" s="253" t="s">
        <v>696</v>
      </c>
      <c r="E209" s="253" t="s">
        <v>708</v>
      </c>
      <c r="F209" s="253" t="s">
        <v>709</v>
      </c>
      <c r="G209" s="253" t="s">
        <v>710</v>
      </c>
      <c r="H209" s="253" t="s">
        <v>711</v>
      </c>
      <c r="I209" s="253" t="s">
        <v>712</v>
      </c>
      <c r="J209"/>
      <c r="K209" s="2"/>
      <c r="L209" s="2"/>
      <c r="M209" s="2"/>
      <c r="N209" s="2"/>
    </row>
    <row r="210" spans="1:14" s="265" customFormat="1" ht="12.75">
      <c r="A210" s="263" t="str">
        <f>IF('PSD Summary'!D18&lt;&gt;0,"Improvements","")</f>
        <v/>
      </c>
      <c r="B210" s="264" t="str">
        <f>'PSD Summary'!B18</f>
        <v>A/C Unit (11.25 - 19.9 Tons) - Min. efficiency 12.2 EER/14.8 SEER</v>
      </c>
      <c r="C210" s="255">
        <f>'PSD Summary'!C18</f>
        <v>0</v>
      </c>
      <c r="D210" s="266">
        <f>'PSD Summary'!D18</f>
        <v>0</v>
      </c>
      <c r="E210" s="255" t="str">
        <f>IF('PSD Summary'!P18&lt;&gt;"",'PSD Summary'!P18,"")</f>
        <v/>
      </c>
      <c r="F210" s="245" t="str">
        <f>IF('PSD Summary'!B18&lt;&gt; "",'PSD Summary'!B18,"")</f>
        <v>A/C Unit (11.25 - 19.9 Tons) - Min. efficiency 12.2 EER/14.8 SEER</v>
      </c>
      <c r="G210" s="255" t="str">
        <f>IF('Project Information'!$CP$29="Pre-Installation","Recommended",IF('Project Information'!$CP$29="Post-Installation", "Completed", ""))</f>
        <v/>
      </c>
      <c r="H210" s="255"/>
      <c r="I210" s="266" t="str">
        <f>'PSD Summary'!G18</f>
        <v/>
      </c>
      <c r="J210" s="263"/>
      <c r="K210" s="263"/>
      <c r="L210" s="263"/>
      <c r="M210" s="263"/>
      <c r="N210" s="263"/>
    </row>
    <row r="211" spans="1:14" s="241" customFormat="1" ht="15.75">
      <c r="A211" s="2"/>
      <c r="B211"/>
      <c r="C211" s="259" t="s">
        <v>713</v>
      </c>
      <c r="D211" s="260"/>
      <c r="E211" s="260"/>
      <c r="F211" s="260"/>
      <c r="G211"/>
    </row>
    <row r="212" spans="1:14" s="241" customFormat="1" ht="15.75">
      <c r="A212" s="2"/>
      <c r="B212"/>
      <c r="C212" s="253" t="s">
        <v>685</v>
      </c>
      <c r="D212" s="243" t="s">
        <v>688</v>
      </c>
      <c r="E212" s="243" t="s">
        <v>689</v>
      </c>
      <c r="F212" s="243" t="s">
        <v>697</v>
      </c>
      <c r="G212" s="243" t="s">
        <v>698</v>
      </c>
      <c r="H212" s="243" t="s">
        <v>699</v>
      </c>
      <c r="I212" s="243" t="s">
        <v>700</v>
      </c>
      <c r="J212" s="253" t="s">
        <v>701</v>
      </c>
      <c r="K212" s="253" t="s">
        <v>686</v>
      </c>
      <c r="L212" s="253" t="s">
        <v>687</v>
      </c>
    </row>
    <row r="213" spans="1:14" s="241" customFormat="1">
      <c r="A213" s="2" t="str">
        <f>IF('PSD Summary'!E18&lt;&gt;"","ImprovementSavings","")</f>
        <v/>
      </c>
      <c r="B213"/>
      <c r="C213" s="245" t="s">
        <v>680</v>
      </c>
      <c r="D213" s="2"/>
      <c r="E213" s="2"/>
      <c r="F213" s="2"/>
      <c r="G213" s="2"/>
      <c r="H213" s="2"/>
      <c r="I213" s="2"/>
      <c r="J213" s="261" t="e">
        <f>'PSD Summary'!E18*GECO_ELEC_RATIO</f>
        <v>#VALUE!</v>
      </c>
      <c r="K213" s="261" t="str">
        <f>'PSD Summary'!F18</f>
        <v/>
      </c>
      <c r="L213" s="261" t="str">
        <f>'PSD Summary'!G18</f>
        <v/>
      </c>
    </row>
    <row r="214" spans="1:14" s="241" customFormat="1">
      <c r="A214" s="2"/>
      <c r="B214"/>
      <c r="C214" s="252" t="s">
        <v>714</v>
      </c>
      <c r="D214" s="252"/>
      <c r="E214"/>
      <c r="F214"/>
      <c r="G214"/>
      <c r="H214"/>
      <c r="I214"/>
      <c r="J214"/>
      <c r="K214"/>
      <c r="L214"/>
      <c r="M214"/>
      <c r="N214"/>
    </row>
    <row r="215" spans="1:14" s="241" customFormat="1">
      <c r="A215" s="2"/>
      <c r="B215"/>
      <c r="C215" s="243" t="s">
        <v>715</v>
      </c>
      <c r="D215" s="243" t="s">
        <v>84</v>
      </c>
      <c r="E215"/>
      <c r="F215"/>
      <c r="G215"/>
      <c r="H215"/>
      <c r="I215"/>
      <c r="J215"/>
      <c r="K215"/>
      <c r="L215"/>
      <c r="M215"/>
      <c r="N215"/>
    </row>
    <row r="216" spans="1:14" s="241" customFormat="1">
      <c r="A216" s="241" t="str">
        <f>IF('PSD Summary'!J18&lt;&gt;"","ImprovementAttributes","")</f>
        <v/>
      </c>
      <c r="C216" s="262" t="s">
        <v>716</v>
      </c>
      <c r="D216" s="262">
        <f>'PSD Summary'!J18</f>
        <v>0</v>
      </c>
    </row>
    <row r="217" spans="1:14" s="241" customFormat="1">
      <c r="A217" s="241" t="str">
        <f>IF('PSD Summary'!K18&lt;&gt;"","ImprovementAttributes","")</f>
        <v/>
      </c>
      <c r="C217" s="262" t="s">
        <v>717</v>
      </c>
      <c r="D217" s="262">
        <f>'PSD Summary'!K18</f>
        <v>0</v>
      </c>
    </row>
    <row r="218" spans="1:14" s="241" customFormat="1">
      <c r="A218" s="241" t="str">
        <f>IF('PSD Summary'!L18&lt;&gt;"","ImprovementAttributes","")</f>
        <v/>
      </c>
      <c r="C218" s="262" t="s">
        <v>718</v>
      </c>
      <c r="D218" s="262">
        <f>'PSD Summary'!L18</f>
        <v>0</v>
      </c>
    </row>
    <row r="219" spans="1:14" s="241" customFormat="1">
      <c r="A219" s="241" t="str">
        <f>IF('PSD Summary'!M18&lt;&gt;"","ImprovementAttributes","")</f>
        <v/>
      </c>
      <c r="C219" s="262" t="s">
        <v>719</v>
      </c>
      <c r="D219" s="262">
        <f>'PSD Summary'!M18</f>
        <v>0</v>
      </c>
    </row>
    <row r="220" spans="1:14" s="241" customFormat="1">
      <c r="A220" s="241" t="str">
        <f>IF('PSD Summary'!N18&lt;&gt;"","ImprovementAttributes","")</f>
        <v/>
      </c>
      <c r="C220" s="262" t="s">
        <v>720</v>
      </c>
      <c r="D220" s="262">
        <f>'PSD Summary'!N18</f>
        <v>0</v>
      </c>
    </row>
    <row r="221" spans="1:14" s="241" customFormat="1">
      <c r="A221" s="241" t="str">
        <f>IF('PSD Summary'!O18&lt;&gt;"","ImprovementAttributes","")</f>
        <v/>
      </c>
      <c r="C221" s="262" t="s">
        <v>721</v>
      </c>
      <c r="D221" s="262">
        <f>'PSD Summary'!O18</f>
        <v>0</v>
      </c>
    </row>
    <row r="222" spans="1:14" s="241" customFormat="1">
      <c r="A222" s="241" t="str">
        <f>IFERROR(IF('PSD Summary'!I18&lt;&gt;"","ImprovementAttributes",""),"")</f>
        <v/>
      </c>
      <c r="C222" s="262" t="s">
        <v>722</v>
      </c>
      <c r="D222" s="262" t="str">
        <f>IFERROR('PSD Summary'!I18, 0)</f>
        <v/>
      </c>
    </row>
    <row r="223" spans="1:14" s="241" customFormat="1" ht="18.75">
      <c r="A223"/>
      <c r="B223" s="250" t="str">
        <f>'PSD Summary'!B19</f>
        <v>A/C Unit (20.1 - 63.3 Tons) - Min. efficiency 10.8 EER/12.4 SEER</v>
      </c>
      <c r="C223" s="251">
        <f>C208+1</f>
        <v>15</v>
      </c>
      <c r="D223" s="252"/>
      <c r="E223" s="252"/>
      <c r="F223" s="252"/>
      <c r="G223" s="252"/>
      <c r="H223" s="252"/>
      <c r="I223" s="252"/>
      <c r="J223"/>
      <c r="K223"/>
      <c r="L223"/>
      <c r="M223"/>
      <c r="N223"/>
    </row>
    <row r="224" spans="1:14" s="241" customFormat="1" ht="15.75">
      <c r="A224"/>
      <c r="B224" s="253" t="s">
        <v>694</v>
      </c>
      <c r="C224" s="253" t="s">
        <v>695</v>
      </c>
      <c r="D224" s="253" t="s">
        <v>696</v>
      </c>
      <c r="E224" s="253" t="s">
        <v>708</v>
      </c>
      <c r="F224" s="253" t="s">
        <v>709</v>
      </c>
      <c r="G224" s="253" t="s">
        <v>710</v>
      </c>
      <c r="H224" s="253" t="s">
        <v>711</v>
      </c>
      <c r="I224" s="253" t="s">
        <v>712</v>
      </c>
      <c r="J224"/>
      <c r="K224" s="2"/>
      <c r="L224" s="2"/>
      <c r="M224" s="2"/>
      <c r="N224" s="2"/>
    </row>
    <row r="225" spans="1:14" s="265" customFormat="1" ht="12.75">
      <c r="A225" s="263" t="str">
        <f>IF('PSD Summary'!D19&lt;&gt;0,"Improvements","")</f>
        <v/>
      </c>
      <c r="B225" s="264" t="str">
        <f>'PSD Summary'!B19</f>
        <v>A/C Unit (20.1 - 63.3 Tons) - Min. efficiency 10.8 EER/12.4 SEER</v>
      </c>
      <c r="C225" s="255">
        <f>'PSD Summary'!C19</f>
        <v>0</v>
      </c>
      <c r="D225" s="266">
        <f>'PSD Summary'!D19</f>
        <v>0</v>
      </c>
      <c r="E225" s="255" t="str">
        <f>IF('PSD Summary'!P19&lt;&gt;"",'PSD Summary'!P19,"")</f>
        <v/>
      </c>
      <c r="F225" s="245" t="str">
        <f>IF('PSD Summary'!B19&lt;&gt; "",'PSD Summary'!B19,"")</f>
        <v>A/C Unit (20.1 - 63.3 Tons) - Min. efficiency 10.8 EER/12.4 SEER</v>
      </c>
      <c r="G225" s="255" t="str">
        <f>IF('Project Information'!$CP$29="Pre-Installation","Recommended",IF('Project Information'!$CP$29="Post-Installation", "Completed", ""))</f>
        <v/>
      </c>
      <c r="H225" s="255"/>
      <c r="I225" s="266" t="str">
        <f>'PSD Summary'!G19</f>
        <v/>
      </c>
      <c r="J225" s="263"/>
      <c r="K225" s="263"/>
      <c r="L225" s="263"/>
      <c r="M225" s="263"/>
      <c r="N225" s="263"/>
    </row>
    <row r="226" spans="1:14" s="241" customFormat="1" ht="15.75">
      <c r="A226" s="2"/>
      <c r="B226"/>
      <c r="C226" s="259" t="s">
        <v>713</v>
      </c>
      <c r="D226" s="260"/>
      <c r="E226" s="260"/>
      <c r="F226" s="260"/>
      <c r="G226"/>
    </row>
    <row r="227" spans="1:14" s="241" customFormat="1" ht="15.75">
      <c r="A227" s="2"/>
      <c r="B227"/>
      <c r="C227" s="253" t="s">
        <v>685</v>
      </c>
      <c r="D227" s="243" t="s">
        <v>688</v>
      </c>
      <c r="E227" s="243" t="s">
        <v>689</v>
      </c>
      <c r="F227" s="243" t="s">
        <v>697</v>
      </c>
      <c r="G227" s="243" t="s">
        <v>698</v>
      </c>
      <c r="H227" s="243" t="s">
        <v>699</v>
      </c>
      <c r="I227" s="243" t="s">
        <v>700</v>
      </c>
      <c r="J227" s="253" t="s">
        <v>701</v>
      </c>
      <c r="K227" s="253" t="s">
        <v>686</v>
      </c>
      <c r="L227" s="253" t="s">
        <v>687</v>
      </c>
    </row>
    <row r="228" spans="1:14" s="241" customFormat="1">
      <c r="A228" s="2" t="str">
        <f>IF('PSD Summary'!E19&lt;&gt;"","ImprovementSavings","")</f>
        <v/>
      </c>
      <c r="B228"/>
      <c r="C228" s="245" t="s">
        <v>680</v>
      </c>
      <c r="D228" s="2"/>
      <c r="E228" s="2"/>
      <c r="F228" s="2"/>
      <c r="G228" s="2"/>
      <c r="H228" s="2"/>
      <c r="I228" s="2"/>
      <c r="J228" s="261" t="e">
        <f>'PSD Summary'!E19*GECO_ELEC_RATIO</f>
        <v>#VALUE!</v>
      </c>
      <c r="K228" s="261" t="str">
        <f>'PSD Summary'!F19</f>
        <v/>
      </c>
      <c r="L228" s="261" t="str">
        <f>'PSD Summary'!G19</f>
        <v/>
      </c>
    </row>
    <row r="229" spans="1:14" s="241" customFormat="1">
      <c r="A229" s="2"/>
      <c r="B229"/>
      <c r="C229" s="252" t="s">
        <v>714</v>
      </c>
      <c r="D229" s="252"/>
      <c r="E229"/>
      <c r="F229"/>
      <c r="G229"/>
      <c r="H229"/>
      <c r="I229"/>
      <c r="J229"/>
      <c r="K229"/>
      <c r="L229"/>
      <c r="M229"/>
      <c r="N229"/>
    </row>
    <row r="230" spans="1:14" s="241" customFormat="1">
      <c r="A230" s="2"/>
      <c r="B230"/>
      <c r="C230" s="243" t="s">
        <v>715</v>
      </c>
      <c r="D230" s="243" t="s">
        <v>84</v>
      </c>
      <c r="E230"/>
      <c r="F230"/>
      <c r="G230"/>
      <c r="H230"/>
      <c r="I230"/>
      <c r="J230"/>
      <c r="K230"/>
      <c r="L230"/>
      <c r="M230"/>
      <c r="N230"/>
    </row>
    <row r="231" spans="1:14" s="241" customFormat="1">
      <c r="A231" s="241" t="str">
        <f>IF('PSD Summary'!J19&lt;&gt;"","ImprovementAttributes","")</f>
        <v/>
      </c>
      <c r="C231" s="262" t="s">
        <v>716</v>
      </c>
      <c r="D231" s="262">
        <f>'PSD Summary'!J19</f>
        <v>0</v>
      </c>
    </row>
    <row r="232" spans="1:14" s="241" customFormat="1">
      <c r="A232" s="241" t="str">
        <f>IF('PSD Summary'!K19&lt;&gt;"","ImprovementAttributes","")</f>
        <v/>
      </c>
      <c r="C232" s="262" t="s">
        <v>717</v>
      </c>
      <c r="D232" s="262">
        <f>'PSD Summary'!K19</f>
        <v>0</v>
      </c>
    </row>
    <row r="233" spans="1:14" s="241" customFormat="1">
      <c r="A233" s="241" t="str">
        <f>IF('PSD Summary'!L19&lt;&gt;"","ImprovementAttributes","")</f>
        <v/>
      </c>
      <c r="C233" s="262" t="s">
        <v>718</v>
      </c>
      <c r="D233" s="262">
        <f>'PSD Summary'!L19</f>
        <v>0</v>
      </c>
    </row>
    <row r="234" spans="1:14" s="241" customFormat="1">
      <c r="A234" s="241" t="str">
        <f>IF('PSD Summary'!M19&lt;&gt;"","ImprovementAttributes","")</f>
        <v/>
      </c>
      <c r="C234" s="262" t="s">
        <v>719</v>
      </c>
      <c r="D234" s="262">
        <f>'PSD Summary'!M19</f>
        <v>0</v>
      </c>
    </row>
    <row r="235" spans="1:14" s="241" customFormat="1">
      <c r="A235" s="241" t="str">
        <f>IF('PSD Summary'!N19&lt;&gt;"","ImprovementAttributes","")</f>
        <v/>
      </c>
      <c r="C235" s="262" t="s">
        <v>720</v>
      </c>
      <c r="D235" s="262">
        <f>'PSD Summary'!N19</f>
        <v>0</v>
      </c>
    </row>
    <row r="236" spans="1:14" s="241" customFormat="1">
      <c r="A236" s="241" t="str">
        <f>IF('PSD Summary'!O19&lt;&gt;"","ImprovementAttributes","")</f>
        <v/>
      </c>
      <c r="C236" s="262" t="s">
        <v>721</v>
      </c>
      <c r="D236" s="262">
        <f>'PSD Summary'!O19</f>
        <v>0</v>
      </c>
    </row>
    <row r="237" spans="1:14" s="241" customFormat="1">
      <c r="A237" s="241" t="str">
        <f>IFERROR(IF('PSD Summary'!I19&lt;&gt;"","ImprovementAttributes",""),"")</f>
        <v/>
      </c>
      <c r="C237" s="262" t="s">
        <v>722</v>
      </c>
      <c r="D237" s="262" t="str">
        <f>IFERROR('PSD Summary'!I19, 0)</f>
        <v/>
      </c>
    </row>
    <row r="238" spans="1:14" s="241" customFormat="1" ht="18.75">
      <c r="A238"/>
      <c r="B238" s="250" t="str">
        <f>'PSD Summary'!B20</f>
        <v>A/C Unit (&gt; 63.3 Tons) - Min. efficiency 10.4 EER/11.75 SEER</v>
      </c>
      <c r="C238" s="251">
        <f>C223+1</f>
        <v>16</v>
      </c>
      <c r="D238" s="252"/>
      <c r="E238" s="252"/>
      <c r="F238" s="252"/>
      <c r="G238" s="252"/>
      <c r="H238" s="252"/>
      <c r="I238" s="252"/>
      <c r="J238"/>
      <c r="K238"/>
      <c r="L238"/>
      <c r="M238"/>
      <c r="N238"/>
    </row>
    <row r="239" spans="1:14" s="241" customFormat="1" ht="15.75">
      <c r="A239"/>
      <c r="B239" s="253" t="s">
        <v>694</v>
      </c>
      <c r="C239" s="253" t="s">
        <v>695</v>
      </c>
      <c r="D239" s="253" t="s">
        <v>696</v>
      </c>
      <c r="E239" s="253" t="s">
        <v>708</v>
      </c>
      <c r="F239" s="253" t="s">
        <v>709</v>
      </c>
      <c r="G239" s="253" t="s">
        <v>710</v>
      </c>
      <c r="H239" s="253" t="s">
        <v>711</v>
      </c>
      <c r="I239" s="253" t="s">
        <v>712</v>
      </c>
      <c r="J239"/>
      <c r="K239" s="2"/>
      <c r="L239" s="2"/>
      <c r="M239" s="2"/>
      <c r="N239" s="2"/>
    </row>
    <row r="240" spans="1:14" s="265" customFormat="1" ht="12.75">
      <c r="A240" s="263" t="str">
        <f>IF('PSD Summary'!D20&lt;&gt;0,"Improvements","")</f>
        <v/>
      </c>
      <c r="B240" s="264" t="str">
        <f>'PSD Summary'!B20</f>
        <v>A/C Unit (&gt; 63.3 Tons) - Min. efficiency 10.4 EER/11.75 SEER</v>
      </c>
      <c r="C240" s="255">
        <f>'PSD Summary'!C20</f>
        <v>0</v>
      </c>
      <c r="D240" s="266">
        <f>'PSD Summary'!D20</f>
        <v>0</v>
      </c>
      <c r="E240" s="255" t="str">
        <f>IF('PSD Summary'!P20&lt;&gt;"",'PSD Summary'!P20,"")</f>
        <v/>
      </c>
      <c r="F240" s="245" t="str">
        <f>IF('PSD Summary'!B20&lt;&gt; "",'PSD Summary'!B20,"")</f>
        <v>A/C Unit (&gt; 63.3 Tons) - Min. efficiency 10.4 EER/11.75 SEER</v>
      </c>
      <c r="G240" s="255" t="str">
        <f>IF('Project Information'!$CP$29="Pre-Installation","Recommended",IF('Project Information'!$CP$29="Post-Installation", "Completed", ""))</f>
        <v/>
      </c>
      <c r="H240" s="255"/>
      <c r="I240" s="266" t="str">
        <f>'PSD Summary'!G20</f>
        <v/>
      </c>
      <c r="J240" s="263"/>
      <c r="K240" s="263"/>
      <c r="L240" s="263"/>
      <c r="M240" s="263"/>
      <c r="N240" s="263"/>
    </row>
    <row r="241" spans="1:14" s="241" customFormat="1" ht="15.75">
      <c r="A241" s="2"/>
      <c r="B241"/>
      <c r="C241" s="259" t="s">
        <v>713</v>
      </c>
      <c r="D241" s="260"/>
      <c r="E241" s="260"/>
      <c r="F241" s="260"/>
      <c r="G241"/>
    </row>
    <row r="242" spans="1:14" s="241" customFormat="1" ht="15.75">
      <c r="A242" s="2"/>
      <c r="B242"/>
      <c r="C242" s="253" t="s">
        <v>685</v>
      </c>
      <c r="D242" s="243" t="s">
        <v>688</v>
      </c>
      <c r="E242" s="243" t="s">
        <v>689</v>
      </c>
      <c r="F242" s="243" t="s">
        <v>697</v>
      </c>
      <c r="G242" s="243" t="s">
        <v>698</v>
      </c>
      <c r="H242" s="243" t="s">
        <v>699</v>
      </c>
      <c r="I242" s="243" t="s">
        <v>700</v>
      </c>
      <c r="J242" s="253" t="s">
        <v>701</v>
      </c>
      <c r="K242" s="253" t="s">
        <v>686</v>
      </c>
      <c r="L242" s="253" t="s">
        <v>687</v>
      </c>
    </row>
    <row r="243" spans="1:14" s="241" customFormat="1">
      <c r="A243" s="2" t="str">
        <f>IF('PSD Summary'!E20&lt;&gt;"","ImprovementSavings","")</f>
        <v/>
      </c>
      <c r="B243"/>
      <c r="C243" s="245" t="s">
        <v>680</v>
      </c>
      <c r="D243" s="2"/>
      <c r="E243" s="2"/>
      <c r="F243" s="2"/>
      <c r="G243" s="2"/>
      <c r="H243" s="2"/>
      <c r="I243" s="2"/>
      <c r="J243" s="261" t="e">
        <f>'PSD Summary'!E20*GECO_ELEC_RATIO</f>
        <v>#VALUE!</v>
      </c>
      <c r="K243" s="261" t="str">
        <f>'PSD Summary'!F20</f>
        <v/>
      </c>
      <c r="L243" s="261" t="str">
        <f>'PSD Summary'!G20</f>
        <v/>
      </c>
    </row>
    <row r="244" spans="1:14" s="241" customFormat="1">
      <c r="A244" s="2"/>
      <c r="B244"/>
      <c r="C244" s="252" t="s">
        <v>714</v>
      </c>
      <c r="D244" s="252"/>
      <c r="E244"/>
      <c r="F244"/>
      <c r="G244"/>
      <c r="H244"/>
      <c r="I244"/>
      <c r="J244"/>
      <c r="K244"/>
      <c r="L244"/>
      <c r="M244"/>
      <c r="N244"/>
    </row>
    <row r="245" spans="1:14" s="241" customFormat="1">
      <c r="A245" s="2"/>
      <c r="B245"/>
      <c r="C245" s="243" t="s">
        <v>715</v>
      </c>
      <c r="D245" s="243" t="s">
        <v>84</v>
      </c>
      <c r="E245"/>
      <c r="F245"/>
      <c r="G245"/>
      <c r="H245"/>
      <c r="I245"/>
      <c r="J245"/>
      <c r="K245"/>
      <c r="L245"/>
      <c r="M245"/>
      <c r="N245"/>
    </row>
    <row r="246" spans="1:14" s="241" customFormat="1">
      <c r="A246" s="241" t="str">
        <f>IF('PSD Summary'!J20&lt;&gt;"","ImprovementAttributes","")</f>
        <v/>
      </c>
      <c r="C246" s="262" t="s">
        <v>716</v>
      </c>
      <c r="D246" s="262">
        <f>'PSD Summary'!J20</f>
        <v>0</v>
      </c>
    </row>
    <row r="247" spans="1:14" s="241" customFormat="1">
      <c r="A247" s="241" t="str">
        <f>IF('PSD Summary'!K20&lt;&gt;"","ImprovementAttributes","")</f>
        <v/>
      </c>
      <c r="C247" s="262" t="s">
        <v>717</v>
      </c>
      <c r="D247" s="262">
        <f>'PSD Summary'!K20</f>
        <v>0</v>
      </c>
    </row>
    <row r="248" spans="1:14" s="241" customFormat="1">
      <c r="A248" s="241" t="str">
        <f>IF('PSD Summary'!L20&lt;&gt;"","ImprovementAttributes","")</f>
        <v/>
      </c>
      <c r="C248" s="262" t="s">
        <v>718</v>
      </c>
      <c r="D248" s="262">
        <f>'PSD Summary'!L20</f>
        <v>0</v>
      </c>
    </row>
    <row r="249" spans="1:14" s="241" customFormat="1">
      <c r="A249" s="241" t="str">
        <f>IF('PSD Summary'!M20&lt;&gt;"","ImprovementAttributes","")</f>
        <v/>
      </c>
      <c r="C249" s="262" t="s">
        <v>719</v>
      </c>
      <c r="D249" s="262">
        <f>'PSD Summary'!M20</f>
        <v>0</v>
      </c>
    </row>
    <row r="250" spans="1:14" s="241" customFormat="1">
      <c r="A250" s="241" t="str">
        <f>IF('PSD Summary'!N20&lt;&gt;"","ImprovementAttributes","")</f>
        <v/>
      </c>
      <c r="C250" s="262" t="s">
        <v>720</v>
      </c>
      <c r="D250" s="262">
        <f>'PSD Summary'!N20</f>
        <v>0</v>
      </c>
    </row>
    <row r="251" spans="1:14" s="241" customFormat="1">
      <c r="A251" s="241" t="str">
        <f>IF('PSD Summary'!O20&lt;&gt;"","ImprovementAttributes","")</f>
        <v/>
      </c>
      <c r="C251" s="262" t="s">
        <v>721</v>
      </c>
      <c r="D251" s="262">
        <f>'PSD Summary'!O20</f>
        <v>0</v>
      </c>
    </row>
    <row r="252" spans="1:14" s="241" customFormat="1">
      <c r="A252" s="241" t="str">
        <f>IFERROR(IF('PSD Summary'!I20&lt;&gt;"","ImprovementAttributes",""),"")</f>
        <v/>
      </c>
      <c r="C252" s="262" t="s">
        <v>722</v>
      </c>
      <c r="D252" s="262" t="str">
        <f>IFERROR('PSD Summary'!I20, 0)</f>
        <v/>
      </c>
    </row>
    <row r="253" spans="1:14" s="241" customFormat="1" ht="18.75">
      <c r="A253"/>
      <c r="B253" s="267" t="s">
        <v>723</v>
      </c>
      <c r="C253" s="251">
        <f>C238+1</f>
        <v>17</v>
      </c>
      <c r="D253" s="252"/>
      <c r="E253" s="252"/>
      <c r="F253" s="252"/>
      <c r="G253" s="252"/>
      <c r="H253" s="252"/>
      <c r="I253" s="252"/>
      <c r="J253"/>
      <c r="K253"/>
      <c r="L253"/>
      <c r="M253"/>
      <c r="N253"/>
    </row>
    <row r="254" spans="1:14" s="241" customFormat="1" ht="15.75">
      <c r="A254"/>
      <c r="B254" s="253" t="s">
        <v>694</v>
      </c>
      <c r="C254" s="253" t="s">
        <v>695</v>
      </c>
      <c r="D254" s="253" t="s">
        <v>696</v>
      </c>
      <c r="E254" s="253" t="s">
        <v>708</v>
      </c>
      <c r="F254" s="253" t="s">
        <v>709</v>
      </c>
      <c r="G254" s="253" t="s">
        <v>710</v>
      </c>
      <c r="H254" s="253" t="s">
        <v>711</v>
      </c>
      <c r="I254" s="253" t="s">
        <v>712</v>
      </c>
      <c r="J254"/>
      <c r="K254" s="2"/>
      <c r="L254" s="2"/>
      <c r="M254" s="2"/>
      <c r="N254" s="2"/>
    </row>
    <row r="255" spans="1:14" s="265" customFormat="1" ht="12.75">
      <c r="A255" s="263" t="str">
        <f>IF('PSD Summary'!D26&lt;&gt;0,"Improvements","")</f>
        <v/>
      </c>
      <c r="B255" s="264" t="str">
        <f>'PSD Summary'!B26</f>
        <v>Heat Pump (&lt; 5.42 Tons) - Min. efficiency 12.3 EER/15 SEER/9.0 HSPF</v>
      </c>
      <c r="C255" s="255">
        <f>'PSD Summary'!C26</f>
        <v>0</v>
      </c>
      <c r="D255" s="266">
        <f>'PSD Summary'!D26</f>
        <v>0</v>
      </c>
      <c r="E255" s="255" t="str">
        <f>IF('PSD Summary'!P26&lt;&gt;"",'PSD Summary'!P26,"")</f>
        <v/>
      </c>
      <c r="F255" s="245" t="str">
        <f>IF('PSD Summary'!B26&lt;&gt; "",'PSD Summary'!B26,"")</f>
        <v>Heat Pump (&lt; 5.42 Tons) - Min. efficiency 12.3 EER/15 SEER/9.0 HSPF</v>
      </c>
      <c r="G255" s="255" t="str">
        <f>IF('Project Information'!$CP$29="Pre-Installation","Recommended",IF('Project Information'!$CP$29="Post-Installation", "Completed", ""))</f>
        <v/>
      </c>
      <c r="H255" s="255"/>
      <c r="I255" s="266" t="str">
        <f>'PSD Summary'!G26</f>
        <v/>
      </c>
      <c r="J255" s="263"/>
      <c r="K255" s="263"/>
      <c r="L255" s="263"/>
      <c r="M255" s="263"/>
      <c r="N255" s="263"/>
    </row>
    <row r="256" spans="1:14" s="241" customFormat="1" ht="15.75">
      <c r="A256" s="2"/>
      <c r="B256"/>
      <c r="C256" s="259" t="s">
        <v>713</v>
      </c>
      <c r="D256" s="260"/>
      <c r="E256" s="260"/>
      <c r="F256" s="260"/>
      <c r="G256"/>
    </row>
    <row r="257" spans="1:14" s="241" customFormat="1" ht="15.75">
      <c r="A257" s="2"/>
      <c r="B257"/>
      <c r="C257" s="253" t="s">
        <v>685</v>
      </c>
      <c r="D257" s="243" t="s">
        <v>688</v>
      </c>
      <c r="E257" s="243" t="s">
        <v>689</v>
      </c>
      <c r="F257" s="243" t="s">
        <v>697</v>
      </c>
      <c r="G257" s="243" t="s">
        <v>698</v>
      </c>
      <c r="H257" s="243" t="s">
        <v>699</v>
      </c>
      <c r="I257" s="243" t="s">
        <v>700</v>
      </c>
      <c r="J257" s="253" t="s">
        <v>701</v>
      </c>
      <c r="K257" s="253" t="s">
        <v>686</v>
      </c>
      <c r="L257" s="253" t="s">
        <v>687</v>
      </c>
    </row>
    <row r="258" spans="1:14" s="241" customFormat="1">
      <c r="A258" s="2" t="str">
        <f>IF('PSD Summary'!E26&lt;&gt;"","ImprovementSavings","")</f>
        <v/>
      </c>
      <c r="B258"/>
      <c r="C258" s="245" t="s">
        <v>680</v>
      </c>
      <c r="D258" s="2"/>
      <c r="E258" s="2"/>
      <c r="F258" s="2"/>
      <c r="G258" s="2"/>
      <c r="H258" s="2"/>
      <c r="I258" s="2"/>
      <c r="J258" s="261" t="e">
        <f>'PSD Summary'!E26*GECO_ELEC_RATIO</f>
        <v>#VALUE!</v>
      </c>
      <c r="K258" s="261" t="str">
        <f>'PSD Summary'!F26</f>
        <v/>
      </c>
      <c r="L258" s="261" t="str">
        <f>'PSD Summary'!G26</f>
        <v/>
      </c>
    </row>
    <row r="259" spans="1:14" s="241" customFormat="1">
      <c r="A259" s="2"/>
      <c r="B259"/>
      <c r="C259" s="252" t="s">
        <v>714</v>
      </c>
      <c r="D259" s="252"/>
      <c r="E259"/>
      <c r="F259"/>
      <c r="G259"/>
      <c r="H259"/>
      <c r="I259"/>
      <c r="J259"/>
      <c r="K259"/>
      <c r="L259"/>
      <c r="M259"/>
      <c r="N259"/>
    </row>
    <row r="260" spans="1:14" s="241" customFormat="1">
      <c r="A260" s="2"/>
      <c r="B260"/>
      <c r="C260" s="243" t="s">
        <v>715</v>
      </c>
      <c r="D260" s="243" t="s">
        <v>84</v>
      </c>
      <c r="E260"/>
      <c r="F260"/>
      <c r="G260"/>
      <c r="H260"/>
      <c r="I260"/>
      <c r="J260"/>
      <c r="K260"/>
      <c r="L260"/>
      <c r="M260"/>
      <c r="N260"/>
    </row>
    <row r="261" spans="1:14" s="241" customFormat="1">
      <c r="A261" s="241" t="str">
        <f>IF('PSD Summary'!J26&lt;&gt;"","ImprovementAttributes","")</f>
        <v/>
      </c>
      <c r="C261" s="262" t="s">
        <v>716</v>
      </c>
      <c r="D261" s="262">
        <f>'PSD Summary'!J26</f>
        <v>0</v>
      </c>
    </row>
    <row r="262" spans="1:14" s="241" customFormat="1">
      <c r="A262" s="241" t="str">
        <f>IF('PSD Summary'!K26&lt;&gt;"","ImprovementAttributes","")</f>
        <v/>
      </c>
      <c r="C262" s="262" t="s">
        <v>717</v>
      </c>
      <c r="D262" s="262">
        <f>'PSD Summary'!K26</f>
        <v>0</v>
      </c>
    </row>
    <row r="263" spans="1:14" s="241" customFormat="1">
      <c r="A263" s="241" t="str">
        <f>IF('PSD Summary'!L26&lt;&gt;"","ImprovementAttributes","")</f>
        <v/>
      </c>
      <c r="C263" s="262" t="s">
        <v>718</v>
      </c>
      <c r="D263" s="262">
        <f>'PSD Summary'!L26</f>
        <v>0</v>
      </c>
    </row>
    <row r="264" spans="1:14" s="241" customFormat="1">
      <c r="A264" s="241" t="str">
        <f>IF('PSD Summary'!M26&lt;&gt;"","ImprovementAttributes","")</f>
        <v/>
      </c>
      <c r="C264" s="262" t="s">
        <v>719</v>
      </c>
      <c r="D264" s="262">
        <f>'PSD Summary'!M26</f>
        <v>0</v>
      </c>
    </row>
    <row r="265" spans="1:14" s="241" customFormat="1">
      <c r="A265" s="241" t="str">
        <f>IF('PSD Summary'!N26&lt;&gt;"","ImprovementAttributes","")</f>
        <v/>
      </c>
      <c r="C265" s="262" t="s">
        <v>720</v>
      </c>
      <c r="D265" s="262">
        <f>'PSD Summary'!N26</f>
        <v>0</v>
      </c>
    </row>
    <row r="266" spans="1:14" s="241" customFormat="1">
      <c r="A266" s="241" t="str">
        <f>IF('PSD Summary'!O26&lt;&gt;"","ImprovementAttributes","")</f>
        <v/>
      </c>
      <c r="C266" s="262" t="s">
        <v>721</v>
      </c>
      <c r="D266" s="262">
        <f>'PSD Summary'!O26</f>
        <v>0</v>
      </c>
    </row>
    <row r="267" spans="1:14" s="241" customFormat="1">
      <c r="A267" s="241" t="str">
        <f>IFERROR(IF('PSD Summary'!I26&lt;&gt;"","ImprovementAttributes",""),"")</f>
        <v/>
      </c>
      <c r="C267" s="262" t="s">
        <v>722</v>
      </c>
      <c r="D267" s="262" t="str">
        <f>IFERROR('PSD Summary'!I26, 0)</f>
        <v/>
      </c>
    </row>
    <row r="268" spans="1:14" s="241" customFormat="1" ht="18.75">
      <c r="A268"/>
      <c r="B268" s="250" t="str">
        <f>'PSD Summary'!B26</f>
        <v>Heat Pump (&lt; 5.42 Tons) - Min. efficiency 12.3 EER/15 SEER/9.0 HSPF</v>
      </c>
      <c r="C268" s="251">
        <f>C253+1</f>
        <v>18</v>
      </c>
      <c r="D268" s="252"/>
      <c r="E268" s="252"/>
      <c r="F268" s="252"/>
      <c r="G268" s="252"/>
      <c r="H268" s="252"/>
      <c r="I268" s="252"/>
      <c r="J268"/>
      <c r="K268"/>
      <c r="L268"/>
      <c r="M268"/>
      <c r="N268"/>
    </row>
    <row r="269" spans="1:14" s="241" customFormat="1" ht="15.75">
      <c r="A269"/>
      <c r="B269" s="253" t="s">
        <v>694</v>
      </c>
      <c r="C269" s="253" t="s">
        <v>695</v>
      </c>
      <c r="D269" s="253" t="s">
        <v>696</v>
      </c>
      <c r="E269" s="253" t="s">
        <v>708</v>
      </c>
      <c r="F269" s="253" t="s">
        <v>709</v>
      </c>
      <c r="G269" s="253" t="s">
        <v>710</v>
      </c>
      <c r="H269" s="253" t="s">
        <v>711</v>
      </c>
      <c r="I269" s="253" t="s">
        <v>712</v>
      </c>
      <c r="J269"/>
      <c r="K269" s="2"/>
      <c r="L269" s="2"/>
      <c r="M269" s="2"/>
      <c r="N269" s="2"/>
    </row>
    <row r="270" spans="1:14" s="265" customFormat="1" ht="12.75">
      <c r="A270" s="263" t="str">
        <f>IF('PSD Summary'!D27&lt;&gt;0,"Improvements","")</f>
        <v/>
      </c>
      <c r="B270" s="264" t="str">
        <f>'PSD Summary'!B27</f>
        <v>Heat Pump (5.42 - 11.24 Tons) - Min. efficiency 11.3 EER/13.2 SEER/12.0 HSPF</v>
      </c>
      <c r="C270" s="255">
        <f>'PSD Summary'!C27</f>
        <v>0</v>
      </c>
      <c r="D270" s="266">
        <f>'PSD Summary'!D27</f>
        <v>0</v>
      </c>
      <c r="E270" s="255" t="str">
        <f>IF('PSD Summary'!P27&lt;&gt;"",'PSD Summary'!P27,"")</f>
        <v/>
      </c>
      <c r="F270" s="245" t="str">
        <f>IF('PSD Summary'!B27&lt;&gt; "",'PSD Summary'!B27,"")</f>
        <v>Heat Pump (5.42 - 11.24 Tons) - Min. efficiency 11.3 EER/13.2 SEER/12.0 HSPF</v>
      </c>
      <c r="G270" s="255" t="str">
        <f>IF('Project Information'!$CP$29="Pre-Installation","Recommended",IF('Project Information'!$CP$29="Post-Installation", "Completed", ""))</f>
        <v/>
      </c>
      <c r="H270" s="255"/>
      <c r="I270" s="266" t="str">
        <f>'PSD Summary'!G27</f>
        <v/>
      </c>
      <c r="J270" s="263"/>
      <c r="K270" s="263"/>
      <c r="L270" s="263"/>
      <c r="M270" s="263"/>
      <c r="N270" s="263"/>
    </row>
    <row r="271" spans="1:14" s="241" customFormat="1" ht="15.75">
      <c r="A271" s="2"/>
      <c r="B271"/>
      <c r="C271" s="259" t="s">
        <v>713</v>
      </c>
      <c r="D271" s="260"/>
      <c r="E271" s="260"/>
      <c r="F271" s="260"/>
      <c r="G271"/>
    </row>
    <row r="272" spans="1:14" s="241" customFormat="1" ht="15.75">
      <c r="A272" s="2"/>
      <c r="B272"/>
      <c r="C272" s="253" t="s">
        <v>685</v>
      </c>
      <c r="D272" s="243" t="s">
        <v>688</v>
      </c>
      <c r="E272" s="243" t="s">
        <v>689</v>
      </c>
      <c r="F272" s="243" t="s">
        <v>697</v>
      </c>
      <c r="G272" s="243" t="s">
        <v>698</v>
      </c>
      <c r="H272" s="243" t="s">
        <v>699</v>
      </c>
      <c r="I272" s="243" t="s">
        <v>700</v>
      </c>
      <c r="J272" s="253" t="s">
        <v>701</v>
      </c>
      <c r="K272" s="253" t="s">
        <v>686</v>
      </c>
      <c r="L272" s="253" t="s">
        <v>687</v>
      </c>
    </row>
    <row r="273" spans="1:14" s="241" customFormat="1">
      <c r="A273" s="2" t="str">
        <f>IF('PSD Summary'!E27&lt;&gt;"","ImprovementSavings","")</f>
        <v/>
      </c>
      <c r="B273"/>
      <c r="C273" s="245" t="s">
        <v>680</v>
      </c>
      <c r="D273" s="2"/>
      <c r="E273" s="2"/>
      <c r="F273" s="2"/>
      <c r="G273" s="2"/>
      <c r="H273" s="2"/>
      <c r="I273" s="2"/>
      <c r="J273" s="261" t="e">
        <f>'PSD Summary'!E27*GECO_ELEC_RATIO</f>
        <v>#VALUE!</v>
      </c>
      <c r="K273" s="261" t="str">
        <f>'PSD Summary'!F27</f>
        <v/>
      </c>
      <c r="L273" s="261" t="str">
        <f>'PSD Summary'!G27</f>
        <v/>
      </c>
    </row>
    <row r="274" spans="1:14" s="241" customFormat="1">
      <c r="A274" s="2"/>
      <c r="B274"/>
      <c r="C274" s="252" t="s">
        <v>714</v>
      </c>
      <c r="D274" s="252"/>
      <c r="E274"/>
      <c r="F274"/>
      <c r="G274"/>
      <c r="H274"/>
      <c r="I274"/>
      <c r="J274"/>
      <c r="K274"/>
      <c r="L274"/>
      <c r="M274"/>
      <c r="N274"/>
    </row>
    <row r="275" spans="1:14" s="241" customFormat="1">
      <c r="A275" s="2"/>
      <c r="B275"/>
      <c r="C275" s="243" t="s">
        <v>715</v>
      </c>
      <c r="D275" s="243" t="s">
        <v>84</v>
      </c>
      <c r="E275"/>
      <c r="F275"/>
      <c r="G275"/>
      <c r="H275"/>
      <c r="I275"/>
      <c r="J275"/>
      <c r="K275"/>
      <c r="L275"/>
      <c r="M275"/>
      <c r="N275"/>
    </row>
    <row r="276" spans="1:14" s="241" customFormat="1">
      <c r="A276" s="241" t="str">
        <f>IF('PSD Summary'!J27&lt;&gt;"","ImprovementAttributes","")</f>
        <v/>
      </c>
      <c r="C276" s="262" t="s">
        <v>716</v>
      </c>
      <c r="D276" s="262">
        <f>'PSD Summary'!J27</f>
        <v>0</v>
      </c>
    </row>
    <row r="277" spans="1:14" s="241" customFormat="1">
      <c r="A277" s="241" t="str">
        <f>IF('PSD Summary'!K27&lt;&gt;"","ImprovementAttributes","")</f>
        <v/>
      </c>
      <c r="C277" s="262" t="s">
        <v>717</v>
      </c>
      <c r="D277" s="262">
        <f>'PSD Summary'!K27</f>
        <v>0</v>
      </c>
    </row>
    <row r="278" spans="1:14" s="241" customFormat="1">
      <c r="A278" s="241" t="str">
        <f>IF('PSD Summary'!L27&lt;&gt;"","ImprovementAttributes","")</f>
        <v/>
      </c>
      <c r="C278" s="262" t="s">
        <v>718</v>
      </c>
      <c r="D278" s="262">
        <f>'PSD Summary'!L27</f>
        <v>0</v>
      </c>
    </row>
    <row r="279" spans="1:14" s="241" customFormat="1">
      <c r="A279" s="241" t="str">
        <f>IF('PSD Summary'!M27&lt;&gt;"","ImprovementAttributes","")</f>
        <v/>
      </c>
      <c r="C279" s="262" t="s">
        <v>719</v>
      </c>
      <c r="D279" s="262">
        <f>'PSD Summary'!M27</f>
        <v>0</v>
      </c>
    </row>
    <row r="280" spans="1:14" s="241" customFormat="1">
      <c r="A280" s="241" t="str">
        <f>IF('PSD Summary'!N27&lt;&gt;"","ImprovementAttributes","")</f>
        <v/>
      </c>
      <c r="C280" s="262" t="s">
        <v>720</v>
      </c>
      <c r="D280" s="262">
        <f>'PSD Summary'!N27</f>
        <v>0</v>
      </c>
    </row>
    <row r="281" spans="1:14" s="241" customFormat="1">
      <c r="A281" s="241" t="str">
        <f>IF('PSD Summary'!O27&lt;&gt;"","ImprovementAttributes","")</f>
        <v/>
      </c>
      <c r="C281" s="262" t="s">
        <v>721</v>
      </c>
      <c r="D281" s="262">
        <f>'PSD Summary'!O27</f>
        <v>0</v>
      </c>
    </row>
    <row r="282" spans="1:14" s="241" customFormat="1">
      <c r="A282" s="241" t="str">
        <f>IFERROR(IF('PSD Summary'!I27&lt;&gt;"","ImprovementAttributes",""),"")</f>
        <v/>
      </c>
      <c r="C282" s="262" t="s">
        <v>722</v>
      </c>
      <c r="D282" s="262" t="str">
        <f>IFERROR('PSD Summary'!I27, 0)</f>
        <v/>
      </c>
    </row>
    <row r="283" spans="1:14" s="241" customFormat="1" ht="18.75">
      <c r="A283"/>
      <c r="B283" s="250" t="str">
        <f>'PSD Summary'!B28</f>
        <v>Heat Pump (11.25 - 19.9 Tons) - Min. Efficiency 10.9 EER/12.5 SEER/12.0 HSPF</v>
      </c>
      <c r="C283" s="251">
        <f>C268+1</f>
        <v>19</v>
      </c>
      <c r="D283" s="252"/>
      <c r="E283" s="252"/>
      <c r="F283" s="252"/>
      <c r="G283" s="252"/>
      <c r="H283" s="252"/>
      <c r="I283" s="252"/>
      <c r="J283"/>
      <c r="K283"/>
      <c r="L283"/>
      <c r="M283"/>
      <c r="N283"/>
    </row>
    <row r="284" spans="1:14" s="241" customFormat="1" ht="15.75">
      <c r="A284"/>
      <c r="B284" s="253" t="s">
        <v>694</v>
      </c>
      <c r="C284" s="253" t="s">
        <v>695</v>
      </c>
      <c r="D284" s="253" t="s">
        <v>696</v>
      </c>
      <c r="E284" s="253" t="s">
        <v>708</v>
      </c>
      <c r="F284" s="253" t="s">
        <v>709</v>
      </c>
      <c r="G284" s="253" t="s">
        <v>710</v>
      </c>
      <c r="H284" s="253" t="s">
        <v>711</v>
      </c>
      <c r="I284" s="253" t="s">
        <v>712</v>
      </c>
      <c r="J284"/>
      <c r="K284" s="2"/>
      <c r="L284" s="2"/>
      <c r="M284" s="2"/>
      <c r="N284" s="2"/>
    </row>
    <row r="285" spans="1:14" s="265" customFormat="1" ht="12.75">
      <c r="A285" s="263" t="str">
        <f>IF('PSD Summary'!D28&lt;&gt;0,"Improvements","")</f>
        <v/>
      </c>
      <c r="B285" s="264" t="str">
        <f>'PSD Summary'!B28</f>
        <v>Heat Pump (11.25 - 19.9 Tons) - Min. Efficiency 10.9 EER/12.5 SEER/12.0 HSPF</v>
      </c>
      <c r="C285" s="255">
        <f>'PSD Summary'!C28</f>
        <v>0</v>
      </c>
      <c r="D285" s="266">
        <f>'PSD Summary'!D28</f>
        <v>0</v>
      </c>
      <c r="E285" s="255" t="str">
        <f>IF('PSD Summary'!P28&lt;&gt;"",'PSD Summary'!P28,"")</f>
        <v/>
      </c>
      <c r="F285" s="245" t="str">
        <f>IF('PSD Summary'!B28&lt;&gt; "",'PSD Summary'!B28,"")</f>
        <v>Heat Pump (11.25 - 19.9 Tons) - Min. Efficiency 10.9 EER/12.5 SEER/12.0 HSPF</v>
      </c>
      <c r="G285" s="255" t="str">
        <f>IF('Project Information'!$CP$29="Pre-Installation","Recommended",IF('Project Information'!$CP$29="Post-Installation", "Completed", ""))</f>
        <v/>
      </c>
      <c r="H285" s="255"/>
      <c r="I285" s="266" t="str">
        <f>'PSD Summary'!G28</f>
        <v/>
      </c>
      <c r="J285" s="263"/>
      <c r="K285" s="263"/>
      <c r="L285" s="263"/>
      <c r="M285" s="263"/>
      <c r="N285" s="263"/>
    </row>
    <row r="286" spans="1:14" s="241" customFormat="1" ht="15.75">
      <c r="A286" s="2"/>
      <c r="B286"/>
      <c r="C286" s="259" t="s">
        <v>713</v>
      </c>
      <c r="D286" s="260"/>
      <c r="E286" s="260"/>
      <c r="F286" s="260"/>
      <c r="G286"/>
    </row>
    <row r="287" spans="1:14" s="241" customFormat="1" ht="15.75">
      <c r="A287" s="2"/>
      <c r="B287"/>
      <c r="C287" s="253" t="s">
        <v>685</v>
      </c>
      <c r="D287" s="243" t="s">
        <v>688</v>
      </c>
      <c r="E287" s="243" t="s">
        <v>689</v>
      </c>
      <c r="F287" s="243" t="s">
        <v>697</v>
      </c>
      <c r="G287" s="243" t="s">
        <v>698</v>
      </c>
      <c r="H287" s="243" t="s">
        <v>699</v>
      </c>
      <c r="I287" s="243" t="s">
        <v>700</v>
      </c>
      <c r="J287" s="253" t="s">
        <v>701</v>
      </c>
      <c r="K287" s="253" t="s">
        <v>686</v>
      </c>
      <c r="L287" s="253" t="s">
        <v>687</v>
      </c>
    </row>
    <row r="288" spans="1:14" s="241" customFormat="1">
      <c r="A288" s="2" t="str">
        <f>IF('PSD Summary'!E28&lt;&gt;"","ImprovementSavings","")</f>
        <v/>
      </c>
      <c r="B288"/>
      <c r="C288" s="245" t="s">
        <v>680</v>
      </c>
      <c r="D288" s="2"/>
      <c r="E288" s="2"/>
      <c r="F288" s="2"/>
      <c r="G288" s="2"/>
      <c r="H288" s="2"/>
      <c r="I288" s="2"/>
      <c r="J288" s="261" t="e">
        <f>'PSD Summary'!E28*GECO_ELEC_RATIO</f>
        <v>#VALUE!</v>
      </c>
      <c r="K288" s="261" t="str">
        <f>'PSD Summary'!F28</f>
        <v/>
      </c>
      <c r="L288" s="261" t="str">
        <f>'PSD Summary'!G28</f>
        <v/>
      </c>
    </row>
    <row r="289" spans="1:14" s="241" customFormat="1">
      <c r="A289" s="2"/>
      <c r="B289"/>
      <c r="C289" s="252" t="s">
        <v>714</v>
      </c>
      <c r="D289" s="252"/>
      <c r="E289"/>
      <c r="F289"/>
      <c r="G289"/>
      <c r="H289"/>
      <c r="I289"/>
      <c r="J289"/>
      <c r="K289"/>
      <c r="L289"/>
      <c r="M289"/>
      <c r="N289"/>
    </row>
    <row r="290" spans="1:14" s="241" customFormat="1">
      <c r="A290" s="2"/>
      <c r="B290"/>
      <c r="C290" s="243" t="s">
        <v>715</v>
      </c>
      <c r="D290" s="243" t="s">
        <v>84</v>
      </c>
      <c r="E290"/>
      <c r="F290"/>
      <c r="G290"/>
      <c r="H290"/>
      <c r="I290"/>
      <c r="J290"/>
      <c r="K290"/>
      <c r="L290"/>
      <c r="M290"/>
      <c r="N290"/>
    </row>
    <row r="291" spans="1:14" s="241" customFormat="1">
      <c r="A291" s="241" t="str">
        <f>IF('PSD Summary'!J28&lt;&gt;"","ImprovementAttributes","")</f>
        <v/>
      </c>
      <c r="C291" s="262" t="s">
        <v>716</v>
      </c>
      <c r="D291" s="262">
        <f>'PSD Summary'!J28</f>
        <v>0</v>
      </c>
    </row>
    <row r="292" spans="1:14" s="241" customFormat="1">
      <c r="A292" s="241" t="str">
        <f>IF('PSD Summary'!K28&lt;&gt;"","ImprovementAttributes","")</f>
        <v/>
      </c>
      <c r="C292" s="262" t="s">
        <v>717</v>
      </c>
      <c r="D292" s="262">
        <f>'PSD Summary'!K28</f>
        <v>0</v>
      </c>
    </row>
    <row r="293" spans="1:14" s="241" customFormat="1">
      <c r="A293" s="241" t="str">
        <f>IF('PSD Summary'!L28&lt;&gt;"","ImprovementAttributes","")</f>
        <v/>
      </c>
      <c r="C293" s="262" t="s">
        <v>718</v>
      </c>
      <c r="D293" s="262">
        <f>'PSD Summary'!L28</f>
        <v>0</v>
      </c>
    </row>
    <row r="294" spans="1:14" s="241" customFormat="1">
      <c r="A294" s="241" t="str">
        <f>IF('PSD Summary'!M28&lt;&gt;"","ImprovementAttributes","")</f>
        <v/>
      </c>
      <c r="C294" s="262" t="s">
        <v>719</v>
      </c>
      <c r="D294" s="262">
        <f>'PSD Summary'!M28</f>
        <v>0</v>
      </c>
    </row>
    <row r="295" spans="1:14" s="241" customFormat="1">
      <c r="A295" s="241" t="str">
        <f>IF('PSD Summary'!N28&lt;&gt;"","ImprovementAttributes","")</f>
        <v/>
      </c>
      <c r="C295" s="262" t="s">
        <v>720</v>
      </c>
      <c r="D295" s="262">
        <f>'PSD Summary'!N28</f>
        <v>0</v>
      </c>
    </row>
    <row r="296" spans="1:14" s="241" customFormat="1">
      <c r="A296" s="241" t="str">
        <f>IF('PSD Summary'!O28&lt;&gt;"","ImprovementAttributes","")</f>
        <v/>
      </c>
      <c r="C296" s="262" t="s">
        <v>721</v>
      </c>
      <c r="D296" s="262">
        <f>'PSD Summary'!O28</f>
        <v>0</v>
      </c>
    </row>
    <row r="297" spans="1:14" s="241" customFormat="1">
      <c r="A297" s="241" t="str">
        <f>IFERROR(IF('PSD Summary'!I28&lt;&gt;"","ImprovementAttributes",""),"")</f>
        <v/>
      </c>
      <c r="C297" s="262" t="s">
        <v>722</v>
      </c>
      <c r="D297" s="262" t="str">
        <f>IFERROR('PSD Summary'!I28, 0)</f>
        <v/>
      </c>
    </row>
    <row r="298" spans="1:14" s="241" customFormat="1" ht="18.75">
      <c r="A298"/>
      <c r="B298" s="250" t="str">
        <f>'PSD Summary'!B29</f>
        <v>Heat Pump (&gt;= 20 Tons) - Min. efficiency 10.3 EER/11.6 SEER/12.0 HSPF</v>
      </c>
      <c r="C298" s="251">
        <f>C283+1</f>
        <v>20</v>
      </c>
      <c r="D298" s="252"/>
      <c r="E298" s="252"/>
      <c r="F298" s="252"/>
      <c r="G298" s="252"/>
      <c r="H298" s="252"/>
      <c r="I298" s="252"/>
      <c r="J298"/>
      <c r="K298"/>
      <c r="L298"/>
      <c r="M298"/>
      <c r="N298"/>
    </row>
    <row r="299" spans="1:14" s="241" customFormat="1" ht="15.75">
      <c r="A299"/>
      <c r="B299" s="253" t="s">
        <v>694</v>
      </c>
      <c r="C299" s="253" t="s">
        <v>695</v>
      </c>
      <c r="D299" s="253" t="s">
        <v>696</v>
      </c>
      <c r="E299" s="253" t="s">
        <v>708</v>
      </c>
      <c r="F299" s="253" t="s">
        <v>709</v>
      </c>
      <c r="G299" s="253" t="s">
        <v>710</v>
      </c>
      <c r="H299" s="253" t="s">
        <v>711</v>
      </c>
      <c r="I299" s="253" t="s">
        <v>712</v>
      </c>
      <c r="J299"/>
      <c r="K299" s="2"/>
      <c r="L299" s="2"/>
      <c r="M299" s="2"/>
      <c r="N299" s="2"/>
    </row>
    <row r="300" spans="1:14" s="265" customFormat="1" ht="12.75">
      <c r="A300" s="263" t="str">
        <f>IF('PSD Summary'!D29&lt;&gt;0,"Improvements","")</f>
        <v/>
      </c>
      <c r="B300" s="264" t="str">
        <f>'PSD Summary'!B29</f>
        <v>Heat Pump (&gt;= 20 Tons) - Min. efficiency 10.3 EER/11.6 SEER/12.0 HSPF</v>
      </c>
      <c r="C300" s="255">
        <f>'PSD Summary'!C29</f>
        <v>0</v>
      </c>
      <c r="D300" s="266">
        <f>'PSD Summary'!D29</f>
        <v>0</v>
      </c>
      <c r="E300" s="255" t="str">
        <f>IF('PSD Summary'!P29&lt;&gt;"",'PSD Summary'!P29,"")</f>
        <v/>
      </c>
      <c r="F300" s="245" t="str">
        <f>IF('PSD Summary'!B29&lt;&gt; "",'PSD Summary'!B29,"")</f>
        <v>Heat Pump (&gt;= 20 Tons) - Min. efficiency 10.3 EER/11.6 SEER/12.0 HSPF</v>
      </c>
      <c r="G300" s="255" t="str">
        <f>IF('Project Information'!$CP$29="Pre-Installation","Recommended",IF('Project Information'!$CP$29="Post-Installation", "Completed", ""))</f>
        <v/>
      </c>
      <c r="H300" s="255"/>
      <c r="I300" s="266" t="str">
        <f>'PSD Summary'!G29</f>
        <v/>
      </c>
      <c r="J300" s="263"/>
      <c r="K300" s="263"/>
      <c r="L300" s="263"/>
      <c r="M300" s="263"/>
      <c r="N300" s="263"/>
    </row>
    <row r="301" spans="1:14" s="241" customFormat="1" ht="15.75">
      <c r="A301" s="2"/>
      <c r="B301"/>
      <c r="C301" s="259" t="s">
        <v>713</v>
      </c>
      <c r="D301" s="260"/>
      <c r="E301" s="260"/>
      <c r="F301" s="260"/>
      <c r="G301"/>
    </row>
    <row r="302" spans="1:14" s="241" customFormat="1" ht="15.75">
      <c r="A302" s="2"/>
      <c r="B302"/>
      <c r="C302" s="253" t="s">
        <v>685</v>
      </c>
      <c r="D302" s="243" t="s">
        <v>688</v>
      </c>
      <c r="E302" s="243" t="s">
        <v>689</v>
      </c>
      <c r="F302" s="243" t="s">
        <v>697</v>
      </c>
      <c r="G302" s="243" t="s">
        <v>698</v>
      </c>
      <c r="H302" s="243" t="s">
        <v>699</v>
      </c>
      <c r="I302" s="243" t="s">
        <v>700</v>
      </c>
      <c r="J302" s="253" t="s">
        <v>701</v>
      </c>
      <c r="K302" s="253" t="s">
        <v>686</v>
      </c>
      <c r="L302" s="253" t="s">
        <v>687</v>
      </c>
    </row>
    <row r="303" spans="1:14" s="241" customFormat="1">
      <c r="A303" s="2" t="str">
        <f>IF('PSD Summary'!E29&lt;&gt;"","ImprovementSavings","")</f>
        <v/>
      </c>
      <c r="B303"/>
      <c r="C303" s="245" t="s">
        <v>680</v>
      </c>
      <c r="D303" s="2"/>
      <c r="E303" s="2"/>
      <c r="F303" s="2"/>
      <c r="G303" s="2"/>
      <c r="H303" s="2"/>
      <c r="I303" s="2"/>
      <c r="J303" s="261" t="e">
        <f>'PSD Summary'!E29*GECO_ELEC_RATIO</f>
        <v>#VALUE!</v>
      </c>
      <c r="K303" s="261" t="str">
        <f>'PSD Summary'!F29</f>
        <v/>
      </c>
      <c r="L303" s="261" t="str">
        <f>'PSD Summary'!G29</f>
        <v/>
      </c>
    </row>
    <row r="304" spans="1:14" s="241" customFormat="1">
      <c r="A304" s="2"/>
      <c r="B304"/>
      <c r="C304" s="252" t="s">
        <v>714</v>
      </c>
      <c r="D304" s="252"/>
      <c r="E304"/>
      <c r="F304"/>
      <c r="G304"/>
      <c r="H304"/>
      <c r="I304"/>
      <c r="J304"/>
      <c r="K304"/>
      <c r="L304"/>
      <c r="M304"/>
      <c r="N304"/>
    </row>
    <row r="305" spans="1:14" s="241" customFormat="1">
      <c r="A305" s="2"/>
      <c r="B305"/>
      <c r="C305" s="243" t="s">
        <v>715</v>
      </c>
      <c r="D305" s="243" t="s">
        <v>84</v>
      </c>
      <c r="E305"/>
      <c r="F305"/>
      <c r="G305"/>
      <c r="H305"/>
      <c r="I305"/>
      <c r="J305"/>
      <c r="K305"/>
      <c r="L305"/>
      <c r="M305"/>
      <c r="N305"/>
    </row>
    <row r="306" spans="1:14" s="241" customFormat="1">
      <c r="A306" s="241" t="str">
        <f>IF('PSD Summary'!J29&lt;&gt;"","ImprovementAttributes","")</f>
        <v/>
      </c>
      <c r="C306" s="262" t="s">
        <v>716</v>
      </c>
      <c r="D306" s="262">
        <f>'PSD Summary'!J29</f>
        <v>0</v>
      </c>
    </row>
    <row r="307" spans="1:14" s="241" customFormat="1">
      <c r="A307" s="241" t="str">
        <f>IF('PSD Summary'!K29&lt;&gt;"","ImprovementAttributes","")</f>
        <v/>
      </c>
      <c r="C307" s="262" t="s">
        <v>717</v>
      </c>
      <c r="D307" s="262">
        <f>'PSD Summary'!K29</f>
        <v>0</v>
      </c>
    </row>
    <row r="308" spans="1:14" s="241" customFormat="1">
      <c r="A308" s="241" t="str">
        <f>IF('PSD Summary'!L29&lt;&gt;"","ImprovementAttributes","")</f>
        <v/>
      </c>
      <c r="C308" s="262" t="s">
        <v>718</v>
      </c>
      <c r="D308" s="262">
        <f>'PSD Summary'!L29</f>
        <v>0</v>
      </c>
    </row>
    <row r="309" spans="1:14" s="241" customFormat="1">
      <c r="A309" s="241" t="str">
        <f>IF('PSD Summary'!M29&lt;&gt;"","ImprovementAttributes","")</f>
        <v/>
      </c>
      <c r="C309" s="262" t="s">
        <v>719</v>
      </c>
      <c r="D309" s="262">
        <f>'PSD Summary'!M29</f>
        <v>0</v>
      </c>
    </row>
    <row r="310" spans="1:14" s="241" customFormat="1">
      <c r="A310" s="241" t="str">
        <f>IF('PSD Summary'!N29&lt;&gt;"","ImprovementAttributes","")</f>
        <v/>
      </c>
      <c r="C310" s="262" t="s">
        <v>720</v>
      </c>
      <c r="D310" s="262">
        <f>'PSD Summary'!N29</f>
        <v>0</v>
      </c>
    </row>
    <row r="311" spans="1:14" s="241" customFormat="1">
      <c r="A311" s="241" t="str">
        <f>IF('PSD Summary'!O29&lt;&gt;"","ImprovementAttributes","")</f>
        <v/>
      </c>
      <c r="C311" s="262" t="s">
        <v>721</v>
      </c>
      <c r="D311" s="262">
        <f>'PSD Summary'!O29</f>
        <v>0</v>
      </c>
    </row>
    <row r="312" spans="1:14" s="241" customFormat="1">
      <c r="A312" s="241" t="str">
        <f>IFERROR(IF('PSD Summary'!I29&lt;&gt;"","ImprovementAttributes",""),"")</f>
        <v/>
      </c>
      <c r="C312" s="262" t="s">
        <v>722</v>
      </c>
      <c r="D312" s="262" t="str">
        <f>IFERROR('PSD Summary'!I29, 0)</f>
        <v/>
      </c>
    </row>
    <row r="313" spans="1:14" s="241" customFormat="1" ht="18.75">
      <c r="A313"/>
      <c r="B313" s="250" t="str">
        <f>'PSD Summary'!B30</f>
        <v>Guest Room Energy Management Controls - Must Be Installed in All Guestrooms</v>
      </c>
      <c r="C313" s="251">
        <f>C298+1</f>
        <v>21</v>
      </c>
      <c r="D313" s="252"/>
      <c r="E313" s="252"/>
      <c r="F313" s="252"/>
      <c r="G313" s="252"/>
      <c r="H313" s="252"/>
      <c r="I313" s="252"/>
      <c r="J313"/>
      <c r="K313"/>
      <c r="L313"/>
      <c r="M313"/>
      <c r="N313"/>
    </row>
    <row r="314" spans="1:14" s="241" customFormat="1" ht="15.75">
      <c r="A314"/>
      <c r="B314" s="253" t="s">
        <v>694</v>
      </c>
      <c r="C314" s="253" t="s">
        <v>695</v>
      </c>
      <c r="D314" s="253" t="s">
        <v>696</v>
      </c>
      <c r="E314" s="253" t="s">
        <v>708</v>
      </c>
      <c r="F314" s="253" t="s">
        <v>709</v>
      </c>
      <c r="G314" s="253" t="s">
        <v>710</v>
      </c>
      <c r="H314" s="253" t="s">
        <v>711</v>
      </c>
      <c r="I314" s="253" t="s">
        <v>712</v>
      </c>
      <c r="J314"/>
      <c r="K314" s="2"/>
      <c r="L314" s="2"/>
      <c r="M314" s="2"/>
      <c r="N314" s="2"/>
    </row>
    <row r="315" spans="1:14" s="265" customFormat="1" ht="12.75">
      <c r="A315" s="263" t="str">
        <f>IF('PSD Summary'!D30&lt;&gt;0,"Improvements","")</f>
        <v/>
      </c>
      <c r="B315" s="264" t="str">
        <f>'PSD Summary'!B30</f>
        <v>Guest Room Energy Management Controls - Must Be Installed in All Guestrooms</v>
      </c>
      <c r="C315" s="255">
        <f>'PSD Summary'!C30</f>
        <v>0</v>
      </c>
      <c r="D315" s="266">
        <f>'PSD Summary'!D30</f>
        <v>0</v>
      </c>
      <c r="E315" s="255" t="str">
        <f>IF('PSD Summary'!P30&lt;&gt;"",'PSD Summary'!P30,"")</f>
        <v/>
      </c>
      <c r="F315" s="245" t="str">
        <f>IF('PSD Summary'!B30&lt;&gt; "",'PSD Summary'!B30,"")</f>
        <v>Guest Room Energy Management Controls - Must Be Installed in All Guestrooms</v>
      </c>
      <c r="G315" s="255" t="str">
        <f>IF('Project Information'!$CP$29="Pre-Installation","Recommended",IF('Project Information'!$CP$29="Post-Installation", "Completed", ""))</f>
        <v/>
      </c>
      <c r="H315" s="255"/>
      <c r="I315" s="266" t="str">
        <f>'PSD Summary'!G30</f>
        <v/>
      </c>
      <c r="J315" s="263"/>
      <c r="K315" s="263"/>
      <c r="L315" s="263"/>
      <c r="M315" s="263"/>
      <c r="N315" s="263"/>
    </row>
    <row r="316" spans="1:14" s="241" customFormat="1" ht="15.75">
      <c r="A316" s="2"/>
      <c r="B316"/>
      <c r="C316" s="259" t="s">
        <v>713</v>
      </c>
      <c r="D316" s="260"/>
      <c r="E316" s="260"/>
      <c r="F316" s="260"/>
      <c r="G316"/>
    </row>
    <row r="317" spans="1:14" s="241" customFormat="1" ht="15.75">
      <c r="A317" s="2"/>
      <c r="B317"/>
      <c r="C317" s="253" t="s">
        <v>685</v>
      </c>
      <c r="D317" s="243" t="s">
        <v>688</v>
      </c>
      <c r="E317" s="243" t="s">
        <v>689</v>
      </c>
      <c r="F317" s="243" t="s">
        <v>697</v>
      </c>
      <c r="G317" s="243" t="s">
        <v>698</v>
      </c>
      <c r="H317" s="243" t="s">
        <v>699</v>
      </c>
      <c r="I317" s="243" t="s">
        <v>700</v>
      </c>
      <c r="J317" s="253" t="s">
        <v>701</v>
      </c>
      <c r="K317" s="253" t="s">
        <v>686</v>
      </c>
      <c r="L317" s="253" t="s">
        <v>687</v>
      </c>
    </row>
    <row r="318" spans="1:14" s="241" customFormat="1">
      <c r="A318" s="2" t="str">
        <f>IF('PSD Summary'!E30&lt;&gt;"","ImprovementSavings","")</f>
        <v/>
      </c>
      <c r="B318"/>
      <c r="C318" s="245" t="s">
        <v>680</v>
      </c>
      <c r="D318" s="2"/>
      <c r="E318" s="2"/>
      <c r="F318" s="2"/>
      <c r="G318" s="2"/>
      <c r="H318" s="2"/>
      <c r="I318" s="2"/>
      <c r="J318" s="261" t="e">
        <f>'PSD Summary'!E30*GECO_ELEC_RATIO</f>
        <v>#VALUE!</v>
      </c>
      <c r="K318" s="261">
        <f>'PSD Summary'!F30</f>
        <v>0</v>
      </c>
      <c r="L318" s="261" t="str">
        <f>'PSD Summary'!G30</f>
        <v/>
      </c>
    </row>
    <row r="319" spans="1:14" s="241" customFormat="1">
      <c r="A319" s="2"/>
      <c r="B319"/>
      <c r="C319" s="252" t="s">
        <v>714</v>
      </c>
      <c r="D319" s="252"/>
      <c r="E319"/>
      <c r="F319"/>
      <c r="G319"/>
      <c r="H319"/>
      <c r="I319"/>
      <c r="J319"/>
      <c r="K319"/>
      <c r="L319"/>
      <c r="M319"/>
      <c r="N319"/>
    </row>
    <row r="320" spans="1:14" s="241" customFormat="1">
      <c r="A320" s="2"/>
      <c r="B320"/>
      <c r="C320" s="243" t="s">
        <v>715</v>
      </c>
      <c r="D320" s="243" t="s">
        <v>84</v>
      </c>
      <c r="E320"/>
      <c r="F320"/>
      <c r="G320"/>
      <c r="H320"/>
      <c r="I320"/>
      <c r="J320"/>
      <c r="K320"/>
      <c r="L320"/>
      <c r="M320"/>
      <c r="N320"/>
    </row>
    <row r="321" spans="1:14" s="241" customFormat="1">
      <c r="A321" s="241" t="str">
        <f>IF('PSD Summary'!J30&lt;&gt;"","ImprovementAttributes","")</f>
        <v/>
      </c>
      <c r="C321" s="262" t="s">
        <v>716</v>
      </c>
      <c r="D321" s="262">
        <f>'PSD Summary'!J30</f>
        <v>0</v>
      </c>
    </row>
    <row r="322" spans="1:14" s="241" customFormat="1">
      <c r="A322" s="241" t="str">
        <f>IF('PSD Summary'!K30&lt;&gt;"","ImprovementAttributes","")</f>
        <v/>
      </c>
      <c r="C322" s="262" t="s">
        <v>717</v>
      </c>
      <c r="D322" s="262">
        <f>'PSD Summary'!K30</f>
        <v>0</v>
      </c>
    </row>
    <row r="323" spans="1:14" s="241" customFormat="1">
      <c r="A323" s="241" t="str">
        <f>IF('PSD Summary'!L30&lt;&gt;"","ImprovementAttributes","")</f>
        <v/>
      </c>
      <c r="C323" s="262" t="s">
        <v>718</v>
      </c>
      <c r="D323" s="262">
        <f>'PSD Summary'!L30</f>
        <v>0</v>
      </c>
    </row>
    <row r="324" spans="1:14" s="241" customFormat="1">
      <c r="A324" s="241" t="str">
        <f>IF('PSD Summary'!M30&lt;&gt;"","ImprovementAttributes","")</f>
        <v/>
      </c>
      <c r="C324" s="262" t="s">
        <v>719</v>
      </c>
      <c r="D324" s="262">
        <f>'PSD Summary'!M30</f>
        <v>0</v>
      </c>
    </row>
    <row r="325" spans="1:14" s="241" customFormat="1">
      <c r="A325" s="241" t="str">
        <f>IF('PSD Summary'!N30&lt;&gt;"","ImprovementAttributes","")</f>
        <v/>
      </c>
      <c r="C325" s="262" t="s">
        <v>720</v>
      </c>
      <c r="D325" s="262">
        <f>'PSD Summary'!N30</f>
        <v>0</v>
      </c>
    </row>
    <row r="326" spans="1:14" s="241" customFormat="1">
      <c r="A326" s="241" t="str">
        <f>IF('PSD Summary'!O30&lt;&gt;"","ImprovementAttributes","")</f>
        <v/>
      </c>
      <c r="C326" s="262" t="s">
        <v>721</v>
      </c>
      <c r="D326" s="262">
        <f>'PSD Summary'!O30</f>
        <v>0</v>
      </c>
    </row>
    <row r="327" spans="1:14" s="241" customFormat="1">
      <c r="A327" s="241" t="str">
        <f>IFERROR(IF('PSD Summary'!I30&lt;&gt;"","ImprovementAttributes",""),"")</f>
        <v/>
      </c>
      <c r="C327" s="262" t="s">
        <v>722</v>
      </c>
      <c r="D327" s="262" t="str">
        <f>IFERROR('PSD Summary'!I30, 0)</f>
        <v/>
      </c>
    </row>
    <row r="328" spans="1:14" s="241" customFormat="1" ht="18.75">
      <c r="A328"/>
      <c r="B328" s="250" t="str">
        <f>'PSD Summary'!B31</f>
        <v>ECM Motors (Refrigeration)</v>
      </c>
      <c r="C328" s="251">
        <f>C313+1</f>
        <v>22</v>
      </c>
      <c r="D328" s="252"/>
      <c r="E328" s="252"/>
      <c r="F328" s="252"/>
      <c r="G328" s="252"/>
      <c r="H328" s="252"/>
      <c r="I328" s="252"/>
      <c r="J328"/>
      <c r="K328"/>
      <c r="L328"/>
      <c r="M328"/>
      <c r="N328"/>
    </row>
    <row r="329" spans="1:14" s="241" customFormat="1" ht="15.75">
      <c r="A329"/>
      <c r="B329" s="253" t="s">
        <v>694</v>
      </c>
      <c r="C329" s="253" t="s">
        <v>695</v>
      </c>
      <c r="D329" s="253" t="s">
        <v>696</v>
      </c>
      <c r="E329" s="253" t="s">
        <v>708</v>
      </c>
      <c r="F329" s="253" t="s">
        <v>709</v>
      </c>
      <c r="G329" s="253" t="s">
        <v>710</v>
      </c>
      <c r="H329" s="253" t="s">
        <v>711</v>
      </c>
      <c r="I329" s="253" t="s">
        <v>712</v>
      </c>
      <c r="J329"/>
      <c r="K329" s="2"/>
      <c r="L329" s="2"/>
      <c r="M329" s="2"/>
      <c r="N329" s="2"/>
    </row>
    <row r="330" spans="1:14" s="265" customFormat="1" ht="12.75">
      <c r="A330" s="263" t="str">
        <f>IF('PSD Summary'!D31&lt;&gt;0,"Improvements","")</f>
        <v/>
      </c>
      <c r="B330" s="264" t="str">
        <f>'PSD Summary'!B31</f>
        <v>ECM Motors (Refrigeration)</v>
      </c>
      <c r="C330" s="255">
        <f>'PSD Summary'!C31</f>
        <v>0</v>
      </c>
      <c r="D330" s="266">
        <f>'PSD Summary'!D31</f>
        <v>0</v>
      </c>
      <c r="E330" s="255" t="str">
        <f>IF('PSD Summary'!P31&lt;&gt;"",'PSD Summary'!P31,"")</f>
        <v/>
      </c>
      <c r="F330" s="245" t="str">
        <f>IF('PSD Summary'!B31&lt;&gt; "",'PSD Summary'!B31,"")</f>
        <v>ECM Motors (Refrigeration)</v>
      </c>
      <c r="G330" s="255" t="str">
        <f>IF('Project Information'!$CP$29="Pre-Installation","Recommended",IF('Project Information'!$CP$29="Post-Installation", "Completed", ""))</f>
        <v/>
      </c>
      <c r="H330" s="255"/>
      <c r="I330" s="266" t="str">
        <f>'PSD Summary'!G31</f>
        <v/>
      </c>
      <c r="J330" s="263"/>
      <c r="K330" s="263"/>
      <c r="L330" s="263"/>
      <c r="M330" s="263"/>
      <c r="N330" s="263"/>
    </row>
    <row r="331" spans="1:14" s="241" customFormat="1" ht="15.75">
      <c r="A331" s="2"/>
      <c r="B331"/>
      <c r="C331" s="259" t="s">
        <v>713</v>
      </c>
      <c r="D331" s="260"/>
      <c r="E331" s="260"/>
      <c r="F331" s="260"/>
      <c r="G331"/>
    </row>
    <row r="332" spans="1:14" s="241" customFormat="1" ht="15.75">
      <c r="A332" s="2"/>
      <c r="B332"/>
      <c r="C332" s="253" t="s">
        <v>685</v>
      </c>
      <c r="D332" s="243" t="s">
        <v>688</v>
      </c>
      <c r="E332" s="243" t="s">
        <v>689</v>
      </c>
      <c r="F332" s="243" t="s">
        <v>697</v>
      </c>
      <c r="G332" s="243" t="s">
        <v>698</v>
      </c>
      <c r="H332" s="243" t="s">
        <v>699</v>
      </c>
      <c r="I332" s="243" t="s">
        <v>700</v>
      </c>
      <c r="J332" s="253" t="s">
        <v>701</v>
      </c>
      <c r="K332" s="253" t="s">
        <v>686</v>
      </c>
      <c r="L332" s="253" t="s">
        <v>687</v>
      </c>
    </row>
    <row r="333" spans="1:14" s="241" customFormat="1">
      <c r="A333" s="2" t="str">
        <f>IF('PSD Summary'!E31&lt;&gt;"","ImprovementSavings","")</f>
        <v/>
      </c>
      <c r="B333"/>
      <c r="C333" s="245" t="s">
        <v>680</v>
      </c>
      <c r="D333" s="2"/>
      <c r="E333" s="2"/>
      <c r="F333" s="2"/>
      <c r="G333" s="2"/>
      <c r="H333" s="2"/>
      <c r="I333" s="2"/>
      <c r="J333" s="261" t="e">
        <f>'PSD Summary'!E31*GECO_ELEC_RATIO</f>
        <v>#VALUE!</v>
      </c>
      <c r="K333" s="261" t="str">
        <f>'PSD Summary'!F31</f>
        <v/>
      </c>
      <c r="L333" s="261" t="str">
        <f>'PSD Summary'!G31</f>
        <v/>
      </c>
    </row>
    <row r="334" spans="1:14" s="241" customFormat="1">
      <c r="A334" s="2"/>
      <c r="B334"/>
      <c r="C334" s="252" t="s">
        <v>714</v>
      </c>
      <c r="D334" s="252"/>
      <c r="E334"/>
      <c r="F334"/>
      <c r="G334"/>
      <c r="H334"/>
      <c r="I334"/>
      <c r="J334"/>
      <c r="K334"/>
      <c r="L334"/>
      <c r="M334"/>
      <c r="N334"/>
    </row>
    <row r="335" spans="1:14" s="241" customFormat="1">
      <c r="A335" s="2"/>
      <c r="B335"/>
      <c r="C335" s="243" t="s">
        <v>715</v>
      </c>
      <c r="D335" s="243" t="s">
        <v>84</v>
      </c>
      <c r="E335"/>
      <c r="F335"/>
      <c r="G335"/>
      <c r="H335"/>
      <c r="I335"/>
      <c r="J335"/>
      <c r="K335"/>
      <c r="L335"/>
      <c r="M335"/>
      <c r="N335"/>
    </row>
    <row r="336" spans="1:14" s="241" customFormat="1">
      <c r="A336" s="241" t="str">
        <f>IF('PSD Summary'!J31&lt;&gt;"","ImprovementAttributes","")</f>
        <v/>
      </c>
      <c r="C336" s="262" t="s">
        <v>716</v>
      </c>
      <c r="D336" s="262">
        <f>'PSD Summary'!J31</f>
        <v>0</v>
      </c>
    </row>
    <row r="337" spans="1:14" s="241" customFormat="1">
      <c r="A337" s="241" t="str">
        <f>IF('PSD Summary'!K31&lt;&gt;"","ImprovementAttributes","")</f>
        <v/>
      </c>
      <c r="C337" s="262" t="s">
        <v>717</v>
      </c>
      <c r="D337" s="262">
        <f>'PSD Summary'!K31</f>
        <v>0</v>
      </c>
    </row>
    <row r="338" spans="1:14" s="241" customFormat="1">
      <c r="A338" s="241" t="str">
        <f>IF('PSD Summary'!L31&lt;&gt;"","ImprovementAttributes","")</f>
        <v/>
      </c>
      <c r="C338" s="262" t="s">
        <v>718</v>
      </c>
      <c r="D338" s="262">
        <f>'PSD Summary'!L31</f>
        <v>0</v>
      </c>
    </row>
    <row r="339" spans="1:14" s="241" customFormat="1">
      <c r="A339" s="241" t="str">
        <f>IF('PSD Summary'!M31&lt;&gt;"","ImprovementAttributes","")</f>
        <v/>
      </c>
      <c r="C339" s="262" t="s">
        <v>719</v>
      </c>
      <c r="D339" s="262">
        <f>'PSD Summary'!M31</f>
        <v>0</v>
      </c>
    </row>
    <row r="340" spans="1:14" s="241" customFormat="1">
      <c r="A340" s="241" t="str">
        <f>IF('PSD Summary'!N31&lt;&gt;"","ImprovementAttributes","")</f>
        <v/>
      </c>
      <c r="C340" s="262" t="s">
        <v>720</v>
      </c>
      <c r="D340" s="262">
        <f>'PSD Summary'!N31</f>
        <v>0</v>
      </c>
    </row>
    <row r="341" spans="1:14" s="241" customFormat="1">
      <c r="A341" s="241" t="str">
        <f>IF('PSD Summary'!O31&lt;&gt;"","ImprovementAttributes","")</f>
        <v/>
      </c>
      <c r="C341" s="262" t="s">
        <v>721</v>
      </c>
      <c r="D341" s="262">
        <f>'PSD Summary'!O31</f>
        <v>0</v>
      </c>
    </row>
    <row r="342" spans="1:14" s="241" customFormat="1">
      <c r="A342" s="241" t="str">
        <f>IFERROR(IF('PSD Summary'!I31&lt;&gt;"","ImprovementAttributes",""),"")</f>
        <v/>
      </c>
      <c r="C342" s="262" t="s">
        <v>722</v>
      </c>
      <c r="D342" s="262" t="str">
        <f>IFERROR('PSD Summary'!I31, 0)</f>
        <v/>
      </c>
    </row>
    <row r="343" spans="1:14" s="241" customFormat="1" ht="18.75">
      <c r="A343"/>
      <c r="B343" s="250" t="str">
        <f>'PSD Summary'!B32</f>
        <v>Evaporator Fan Controllers (Refrigeration)</v>
      </c>
      <c r="C343" s="251">
        <f>C328+1</f>
        <v>23</v>
      </c>
      <c r="D343" s="252"/>
      <c r="E343" s="252"/>
      <c r="F343" s="252"/>
      <c r="G343" s="252"/>
      <c r="H343" s="252"/>
      <c r="I343" s="252"/>
      <c r="J343"/>
      <c r="K343"/>
      <c r="L343"/>
      <c r="M343"/>
      <c r="N343"/>
    </row>
    <row r="344" spans="1:14" s="241" customFormat="1" ht="15.75">
      <c r="A344"/>
      <c r="B344" s="253" t="s">
        <v>694</v>
      </c>
      <c r="C344" s="253" t="s">
        <v>695</v>
      </c>
      <c r="D344" s="253" t="s">
        <v>696</v>
      </c>
      <c r="E344" s="253" t="s">
        <v>708</v>
      </c>
      <c r="F344" s="253" t="s">
        <v>709</v>
      </c>
      <c r="G344" s="253" t="s">
        <v>710</v>
      </c>
      <c r="H344" s="253" t="s">
        <v>711</v>
      </c>
      <c r="I344" s="253" t="s">
        <v>712</v>
      </c>
      <c r="J344"/>
      <c r="K344" s="2"/>
      <c r="L344" s="2"/>
      <c r="M344" s="2"/>
      <c r="N344" s="2"/>
    </row>
    <row r="345" spans="1:14" s="265" customFormat="1" ht="12.75">
      <c r="A345" s="263" t="str">
        <f>IF('PSD Summary'!D32&lt;&gt;0,"Improvements","")</f>
        <v/>
      </c>
      <c r="B345" s="264" t="str">
        <f>'PSD Summary'!B32</f>
        <v>Evaporator Fan Controllers (Refrigeration)</v>
      </c>
      <c r="C345" s="255">
        <f>'PSD Summary'!C32</f>
        <v>0</v>
      </c>
      <c r="D345" s="266">
        <f>'PSD Summary'!D32</f>
        <v>0</v>
      </c>
      <c r="E345" s="255" t="str">
        <f>IF('PSD Summary'!P32&lt;&gt;"",'PSD Summary'!P32,"")</f>
        <v/>
      </c>
      <c r="F345" s="245" t="str">
        <f>IF('PSD Summary'!B32&lt;&gt; "",'PSD Summary'!B32,"")</f>
        <v>Evaporator Fan Controllers (Refrigeration)</v>
      </c>
      <c r="G345" s="255" t="str">
        <f>IF('Project Information'!$CP$29="Pre-Installation","Recommended",IF('Project Information'!$CP$29="Post-Installation", "Completed", ""))</f>
        <v/>
      </c>
      <c r="H345" s="255"/>
      <c r="I345" s="266" t="str">
        <f>'PSD Summary'!G32</f>
        <v/>
      </c>
      <c r="J345" s="263"/>
      <c r="K345" s="263"/>
      <c r="L345" s="263"/>
      <c r="M345" s="263"/>
      <c r="N345" s="263"/>
    </row>
    <row r="346" spans="1:14" s="241" customFormat="1" ht="15.75">
      <c r="A346" s="2"/>
      <c r="B346"/>
      <c r="C346" s="259" t="s">
        <v>713</v>
      </c>
      <c r="D346" s="260"/>
      <c r="E346" s="260"/>
      <c r="F346" s="260"/>
      <c r="G346"/>
    </row>
    <row r="347" spans="1:14" s="241" customFormat="1" ht="15.75">
      <c r="A347" s="2"/>
      <c r="B347"/>
      <c r="C347" s="253" t="s">
        <v>685</v>
      </c>
      <c r="D347" s="243" t="s">
        <v>688</v>
      </c>
      <c r="E347" s="243" t="s">
        <v>689</v>
      </c>
      <c r="F347" s="243" t="s">
        <v>697</v>
      </c>
      <c r="G347" s="243" t="s">
        <v>698</v>
      </c>
      <c r="H347" s="243" t="s">
        <v>699</v>
      </c>
      <c r="I347" s="243" t="s">
        <v>700</v>
      </c>
      <c r="J347" s="253" t="s">
        <v>701</v>
      </c>
      <c r="K347" s="253" t="s">
        <v>686</v>
      </c>
      <c r="L347" s="253" t="s">
        <v>687</v>
      </c>
    </row>
    <row r="348" spans="1:14" s="241" customFormat="1">
      <c r="A348" s="2" t="str">
        <f>IF('PSD Summary'!E32&lt;&gt;"","ImprovementSavings","")</f>
        <v/>
      </c>
      <c r="B348"/>
      <c r="C348" s="245" t="s">
        <v>680</v>
      </c>
      <c r="D348" s="2"/>
      <c r="E348" s="2"/>
      <c r="F348" s="2"/>
      <c r="G348" s="2"/>
      <c r="H348" s="2"/>
      <c r="I348" s="2"/>
      <c r="J348" s="261" t="e">
        <f>'PSD Summary'!E32*GECO_ELEC_RATIO</f>
        <v>#VALUE!</v>
      </c>
      <c r="K348" s="261" t="str">
        <f>'PSD Summary'!F32</f>
        <v/>
      </c>
      <c r="L348" s="261" t="str">
        <f>'PSD Summary'!G32</f>
        <v/>
      </c>
    </row>
    <row r="349" spans="1:14" s="241" customFormat="1">
      <c r="A349" s="2"/>
      <c r="B349"/>
      <c r="C349" s="252" t="s">
        <v>714</v>
      </c>
      <c r="D349" s="252"/>
      <c r="E349"/>
      <c r="F349"/>
      <c r="G349"/>
      <c r="H349"/>
      <c r="I349"/>
      <c r="J349"/>
      <c r="K349"/>
      <c r="L349"/>
      <c r="M349"/>
      <c r="N349"/>
    </row>
    <row r="350" spans="1:14" s="241" customFormat="1">
      <c r="A350" s="2"/>
      <c r="B350"/>
      <c r="C350" s="243" t="s">
        <v>715</v>
      </c>
      <c r="D350" s="243" t="s">
        <v>84</v>
      </c>
      <c r="E350"/>
      <c r="F350"/>
      <c r="G350"/>
      <c r="H350"/>
      <c r="I350"/>
      <c r="J350"/>
      <c r="K350"/>
      <c r="L350"/>
      <c r="M350"/>
      <c r="N350"/>
    </row>
    <row r="351" spans="1:14" s="241" customFormat="1">
      <c r="A351" s="241" t="str">
        <f>IF('PSD Summary'!J32&lt;&gt;"","ImprovementAttributes","")</f>
        <v/>
      </c>
      <c r="C351" s="262" t="s">
        <v>716</v>
      </c>
      <c r="D351" s="262">
        <f>'PSD Summary'!J32</f>
        <v>0</v>
      </c>
    </row>
    <row r="352" spans="1:14" s="241" customFormat="1">
      <c r="A352" s="241" t="str">
        <f>IF('PSD Summary'!K32&lt;&gt;"","ImprovementAttributes","")</f>
        <v/>
      </c>
      <c r="C352" s="262" t="s">
        <v>717</v>
      </c>
      <c r="D352" s="262">
        <f>'PSD Summary'!K32</f>
        <v>0</v>
      </c>
    </row>
    <row r="353" spans="1:14" s="241" customFormat="1">
      <c r="A353" s="241" t="str">
        <f>IF('PSD Summary'!L32&lt;&gt;"","ImprovementAttributes","")</f>
        <v/>
      </c>
      <c r="C353" s="262" t="s">
        <v>718</v>
      </c>
      <c r="D353" s="262">
        <f>'PSD Summary'!L32</f>
        <v>0</v>
      </c>
    </row>
    <row r="354" spans="1:14" s="241" customFormat="1">
      <c r="A354" s="241" t="str">
        <f>IF('PSD Summary'!M32&lt;&gt;"","ImprovementAttributes","")</f>
        <v/>
      </c>
      <c r="C354" s="262" t="s">
        <v>719</v>
      </c>
      <c r="D354" s="262">
        <f>'PSD Summary'!M32</f>
        <v>0</v>
      </c>
    </row>
    <row r="355" spans="1:14" s="241" customFormat="1">
      <c r="A355" s="241" t="str">
        <f>IF('PSD Summary'!N32&lt;&gt;"","ImprovementAttributes","")</f>
        <v/>
      </c>
      <c r="C355" s="262" t="s">
        <v>720</v>
      </c>
      <c r="D355" s="262">
        <f>'PSD Summary'!N32</f>
        <v>0</v>
      </c>
    </row>
    <row r="356" spans="1:14" s="241" customFormat="1">
      <c r="A356" s="241" t="str">
        <f>IF('PSD Summary'!O32&lt;&gt;"","ImprovementAttributes","")</f>
        <v/>
      </c>
      <c r="C356" s="262" t="s">
        <v>721</v>
      </c>
      <c r="D356" s="262">
        <f>'PSD Summary'!O32</f>
        <v>0</v>
      </c>
    </row>
    <row r="357" spans="1:14" s="241" customFormat="1">
      <c r="A357" s="241" t="str">
        <f>IFERROR(IF('PSD Summary'!I32&lt;&gt;"","ImprovementAttributes",""),"")</f>
        <v/>
      </c>
      <c r="C357" s="262" t="s">
        <v>722</v>
      </c>
      <c r="D357" s="262" t="str">
        <f>IFERROR('PSD Summary'!I32, 0)</f>
        <v/>
      </c>
    </row>
    <row r="358" spans="1:14" s="241" customFormat="1" ht="18.75">
      <c r="A358"/>
      <c r="B358" s="250" t="str">
        <f>'PSD Summary'!B33</f>
        <v>Anti-Sweat Heater Controls (Refrigeration)</v>
      </c>
      <c r="C358" s="251">
        <f>C343+1</f>
        <v>24</v>
      </c>
      <c r="D358" s="252"/>
      <c r="E358" s="252"/>
      <c r="F358" s="252"/>
      <c r="G358" s="252"/>
      <c r="H358" s="252"/>
      <c r="I358" s="252"/>
      <c r="J358"/>
      <c r="K358"/>
      <c r="L358"/>
      <c r="M358"/>
      <c r="N358"/>
    </row>
    <row r="359" spans="1:14" s="241" customFormat="1" ht="15.75">
      <c r="A359"/>
      <c r="B359" s="253" t="s">
        <v>694</v>
      </c>
      <c r="C359" s="253" t="s">
        <v>695</v>
      </c>
      <c r="D359" s="253" t="s">
        <v>696</v>
      </c>
      <c r="E359" s="253" t="s">
        <v>708</v>
      </c>
      <c r="F359" s="253" t="s">
        <v>709</v>
      </c>
      <c r="G359" s="253" t="s">
        <v>710</v>
      </c>
      <c r="H359" s="253" t="s">
        <v>711</v>
      </c>
      <c r="I359" s="253" t="s">
        <v>712</v>
      </c>
      <c r="J359"/>
      <c r="K359" s="2"/>
      <c r="L359" s="2"/>
      <c r="M359" s="2"/>
      <c r="N359" s="2"/>
    </row>
    <row r="360" spans="1:14" s="265" customFormat="1" ht="12.75">
      <c r="A360" s="263" t="str">
        <f>IF('PSD Summary'!D33&lt;&gt;0,"Improvements","")</f>
        <v/>
      </c>
      <c r="B360" s="264" t="str">
        <f>'PSD Summary'!B33</f>
        <v>Anti-Sweat Heater Controls (Refrigeration)</v>
      </c>
      <c r="C360" s="255">
        <f>'PSD Summary'!C33</f>
        <v>0</v>
      </c>
      <c r="D360" s="266">
        <f>'PSD Summary'!D33</f>
        <v>0</v>
      </c>
      <c r="E360" s="255" t="str">
        <f>IF('PSD Summary'!P33&lt;&gt;"",'PSD Summary'!P33,"")</f>
        <v/>
      </c>
      <c r="F360" s="245" t="str">
        <f>IF('PSD Summary'!B33&lt;&gt; "",'PSD Summary'!B33,"")</f>
        <v>Anti-Sweat Heater Controls (Refrigeration)</v>
      </c>
      <c r="G360" s="255" t="str">
        <f>IF('Project Information'!$CP$29="Pre-Installation","Recommended",IF('Project Information'!$CP$29="Post-Installation", "Completed", ""))</f>
        <v/>
      </c>
      <c r="H360" s="255"/>
      <c r="I360" s="266" t="str">
        <f>'PSD Summary'!G33</f>
        <v/>
      </c>
      <c r="J360" s="263"/>
      <c r="K360" s="263"/>
      <c r="L360" s="263"/>
      <c r="M360" s="263"/>
      <c r="N360" s="263"/>
    </row>
    <row r="361" spans="1:14" s="241" customFormat="1" ht="15.75">
      <c r="A361" s="2"/>
      <c r="B361"/>
      <c r="C361" s="259" t="s">
        <v>713</v>
      </c>
      <c r="D361" s="260"/>
      <c r="E361" s="260"/>
      <c r="F361" s="260"/>
      <c r="G361"/>
    </row>
    <row r="362" spans="1:14" s="241" customFormat="1" ht="15.75">
      <c r="A362" s="2"/>
      <c r="B362"/>
      <c r="C362" s="253" t="s">
        <v>685</v>
      </c>
      <c r="D362" s="243" t="s">
        <v>688</v>
      </c>
      <c r="E362" s="243" t="s">
        <v>689</v>
      </c>
      <c r="F362" s="243" t="s">
        <v>697</v>
      </c>
      <c r="G362" s="243" t="s">
        <v>698</v>
      </c>
      <c r="H362" s="243" t="s">
        <v>699</v>
      </c>
      <c r="I362" s="243" t="s">
        <v>700</v>
      </c>
      <c r="J362" s="253" t="s">
        <v>701</v>
      </c>
      <c r="K362" s="253" t="s">
        <v>686</v>
      </c>
      <c r="L362" s="253" t="s">
        <v>687</v>
      </c>
    </row>
    <row r="363" spans="1:14" s="241" customFormat="1">
      <c r="A363" s="2" t="str">
        <f>IF('PSD Summary'!E33&lt;&gt;"","ImprovementSavings","")</f>
        <v/>
      </c>
      <c r="B363"/>
      <c r="C363" s="245" t="s">
        <v>680</v>
      </c>
      <c r="D363" s="2"/>
      <c r="E363" s="2"/>
      <c r="F363" s="2"/>
      <c r="G363" s="2"/>
      <c r="H363" s="2"/>
      <c r="I363" s="2"/>
      <c r="J363" s="261" t="e">
        <f>'PSD Summary'!E33*GECO_ELEC_RATIO</f>
        <v>#VALUE!</v>
      </c>
      <c r="K363" s="261" t="str">
        <f>'PSD Summary'!F33</f>
        <v/>
      </c>
      <c r="L363" s="261" t="str">
        <f>'PSD Summary'!G33</f>
        <v/>
      </c>
    </row>
    <row r="364" spans="1:14" s="241" customFormat="1">
      <c r="A364" s="2"/>
      <c r="B364"/>
      <c r="C364" s="252" t="s">
        <v>714</v>
      </c>
      <c r="D364" s="252"/>
      <c r="E364"/>
      <c r="F364"/>
      <c r="G364"/>
      <c r="H364"/>
      <c r="I364"/>
      <c r="J364"/>
      <c r="K364"/>
      <c r="L364"/>
      <c r="M364"/>
      <c r="N364"/>
    </row>
    <row r="365" spans="1:14" s="241" customFormat="1">
      <c r="A365" s="2"/>
      <c r="B365"/>
      <c r="C365" s="243" t="s">
        <v>715</v>
      </c>
      <c r="D365" s="243" t="s">
        <v>84</v>
      </c>
      <c r="E365"/>
      <c r="F365"/>
      <c r="G365"/>
      <c r="H365"/>
      <c r="I365"/>
      <c r="J365"/>
      <c r="K365"/>
      <c r="L365"/>
      <c r="M365"/>
      <c r="N365"/>
    </row>
    <row r="366" spans="1:14" s="241" customFormat="1">
      <c r="A366" s="241" t="str">
        <f>IF('PSD Summary'!J33&lt;&gt;"","ImprovementAttributes","")</f>
        <v/>
      </c>
      <c r="C366" s="262" t="s">
        <v>716</v>
      </c>
      <c r="D366" s="262">
        <f>'PSD Summary'!J33</f>
        <v>0</v>
      </c>
    </row>
    <row r="367" spans="1:14" s="241" customFormat="1">
      <c r="A367" s="241" t="str">
        <f>IF('PSD Summary'!K33&lt;&gt;"","ImprovementAttributes","")</f>
        <v/>
      </c>
      <c r="C367" s="262" t="s">
        <v>717</v>
      </c>
      <c r="D367" s="262">
        <f>'PSD Summary'!K33</f>
        <v>0</v>
      </c>
    </row>
    <row r="368" spans="1:14" s="241" customFormat="1">
      <c r="A368" s="241" t="str">
        <f>IF('PSD Summary'!L33&lt;&gt;"","ImprovementAttributes","")</f>
        <v/>
      </c>
      <c r="C368" s="262" t="s">
        <v>718</v>
      </c>
      <c r="D368" s="262">
        <f>'PSD Summary'!L33</f>
        <v>0</v>
      </c>
    </row>
    <row r="369" spans="1:14" s="241" customFormat="1">
      <c r="A369" s="241" t="str">
        <f>IF('PSD Summary'!M33&lt;&gt;"","ImprovementAttributes","")</f>
        <v/>
      </c>
      <c r="C369" s="262" t="s">
        <v>719</v>
      </c>
      <c r="D369" s="262">
        <f>'PSD Summary'!M33</f>
        <v>0</v>
      </c>
    </row>
    <row r="370" spans="1:14" s="241" customFormat="1">
      <c r="A370" s="241" t="str">
        <f>IF('PSD Summary'!N33&lt;&gt;"","ImprovementAttributes","")</f>
        <v/>
      </c>
      <c r="C370" s="262" t="s">
        <v>720</v>
      </c>
      <c r="D370" s="262">
        <f>'PSD Summary'!N33</f>
        <v>0</v>
      </c>
    </row>
    <row r="371" spans="1:14" s="241" customFormat="1">
      <c r="A371" s="241" t="str">
        <f>IF('PSD Summary'!O33&lt;&gt;"","ImprovementAttributes","")</f>
        <v/>
      </c>
      <c r="C371" s="262" t="s">
        <v>721</v>
      </c>
      <c r="D371" s="262">
        <f>'PSD Summary'!O33</f>
        <v>0</v>
      </c>
    </row>
    <row r="372" spans="1:14" s="241" customFormat="1">
      <c r="A372" s="241" t="str">
        <f>IFERROR(IF('PSD Summary'!I33&lt;&gt;"","ImprovementAttributes",""),"")</f>
        <v/>
      </c>
      <c r="C372" s="262" t="s">
        <v>722</v>
      </c>
      <c r="D372" s="262" t="str">
        <f>IFERROR('PSD Summary'!I33, 0)</f>
        <v/>
      </c>
    </row>
    <row r="373" spans="1:14" s="241" customFormat="1" ht="18.75">
      <c r="A373"/>
      <c r="B373" s="250" t="str">
        <f>'PSD Summary'!B34</f>
        <v>Door Gaskets (Refrigeration)</v>
      </c>
      <c r="C373" s="251">
        <f>C358+1</f>
        <v>25</v>
      </c>
      <c r="D373" s="252"/>
      <c r="E373" s="252"/>
      <c r="F373" s="252"/>
      <c r="G373" s="252"/>
      <c r="H373" s="252"/>
      <c r="I373" s="252"/>
      <c r="J373"/>
      <c r="K373"/>
      <c r="L373"/>
      <c r="M373"/>
      <c r="N373"/>
    </row>
    <row r="374" spans="1:14" s="241" customFormat="1" ht="15.75">
      <c r="A374"/>
      <c r="B374" s="253" t="s">
        <v>694</v>
      </c>
      <c r="C374" s="253" t="s">
        <v>695</v>
      </c>
      <c r="D374" s="253" t="s">
        <v>696</v>
      </c>
      <c r="E374" s="253" t="s">
        <v>708</v>
      </c>
      <c r="F374" s="253" t="s">
        <v>709</v>
      </c>
      <c r="G374" s="253" t="s">
        <v>710</v>
      </c>
      <c r="H374" s="253" t="s">
        <v>711</v>
      </c>
      <c r="I374" s="253" t="s">
        <v>712</v>
      </c>
      <c r="J374"/>
      <c r="K374" s="2"/>
      <c r="L374" s="2"/>
      <c r="M374" s="2"/>
      <c r="N374" s="2"/>
    </row>
    <row r="375" spans="1:14" s="265" customFormat="1" ht="12.75">
      <c r="A375" s="263" t="str">
        <f>IF('PSD Summary'!D34&lt;&gt;0,"Improvements","")</f>
        <v/>
      </c>
      <c r="B375" s="264" t="str">
        <f>'PSD Summary'!B34</f>
        <v>Door Gaskets (Refrigeration)</v>
      </c>
      <c r="C375" s="255">
        <f>'PSD Summary'!C34</f>
        <v>0</v>
      </c>
      <c r="D375" s="266">
        <f>'PSD Summary'!D34</f>
        <v>0</v>
      </c>
      <c r="E375" s="255" t="str">
        <f>IF('PSD Summary'!P34&lt;&gt;"",'PSD Summary'!P34,"")</f>
        <v/>
      </c>
      <c r="F375" s="245" t="str">
        <f>IF('PSD Summary'!B34&lt;&gt; "",'PSD Summary'!B34,"")</f>
        <v>Door Gaskets (Refrigeration)</v>
      </c>
      <c r="G375" s="255" t="str">
        <f>IF('Project Information'!$CP$29="Pre-Installation","Recommended",IF('Project Information'!$CP$29="Post-Installation", "Completed", ""))</f>
        <v/>
      </c>
      <c r="H375" s="255"/>
      <c r="I375" s="266" t="str">
        <f>'PSD Summary'!G34</f>
        <v/>
      </c>
      <c r="J375" s="263"/>
      <c r="K375" s="263"/>
      <c r="L375" s="263"/>
      <c r="M375" s="263"/>
      <c r="N375" s="263"/>
    </row>
    <row r="376" spans="1:14" s="241" customFormat="1" ht="15.75">
      <c r="A376" s="2"/>
      <c r="B376"/>
      <c r="C376" s="259" t="s">
        <v>713</v>
      </c>
      <c r="D376" s="260"/>
      <c r="E376" s="260"/>
      <c r="F376" s="260"/>
      <c r="G376"/>
    </row>
    <row r="377" spans="1:14" s="241" customFormat="1" ht="15.75">
      <c r="A377" s="2"/>
      <c r="B377"/>
      <c r="C377" s="253" t="s">
        <v>685</v>
      </c>
      <c r="D377" s="243" t="s">
        <v>688</v>
      </c>
      <c r="E377" s="243" t="s">
        <v>689</v>
      </c>
      <c r="F377" s="243" t="s">
        <v>697</v>
      </c>
      <c r="G377" s="243" t="s">
        <v>698</v>
      </c>
      <c r="H377" s="243" t="s">
        <v>699</v>
      </c>
      <c r="I377" s="243" t="s">
        <v>700</v>
      </c>
      <c r="J377" s="253" t="s">
        <v>701</v>
      </c>
      <c r="K377" s="253" t="s">
        <v>686</v>
      </c>
      <c r="L377" s="253" t="s">
        <v>687</v>
      </c>
    </row>
    <row r="378" spans="1:14" s="241" customFormat="1">
      <c r="A378" s="2" t="str">
        <f>IF('PSD Summary'!E34&lt;&gt;"","ImprovementSavings","")</f>
        <v/>
      </c>
      <c r="B378"/>
      <c r="C378" s="245" t="s">
        <v>680</v>
      </c>
      <c r="D378" s="2"/>
      <c r="E378" s="2"/>
      <c r="F378" s="2"/>
      <c r="G378" s="2"/>
      <c r="H378" s="2"/>
      <c r="I378" s="2"/>
      <c r="J378" s="261" t="e">
        <f>'PSD Summary'!E34*GECO_ELEC_RATIO</f>
        <v>#VALUE!</v>
      </c>
      <c r="K378" s="261" t="str">
        <f>'PSD Summary'!F34</f>
        <v/>
      </c>
      <c r="L378" s="261" t="str">
        <f>'PSD Summary'!G34</f>
        <v/>
      </c>
    </row>
    <row r="379" spans="1:14" s="241" customFormat="1">
      <c r="A379" s="2"/>
      <c r="B379"/>
      <c r="C379" s="252" t="s">
        <v>714</v>
      </c>
      <c r="D379" s="252"/>
      <c r="E379"/>
      <c r="F379"/>
      <c r="G379"/>
      <c r="H379"/>
      <c r="I379"/>
      <c r="J379"/>
      <c r="K379"/>
      <c r="L379"/>
      <c r="M379"/>
      <c r="N379"/>
    </row>
    <row r="380" spans="1:14" s="241" customFormat="1">
      <c r="A380" s="2"/>
      <c r="B380"/>
      <c r="C380" s="243" t="s">
        <v>715</v>
      </c>
      <c r="D380" s="243" t="s">
        <v>84</v>
      </c>
      <c r="E380"/>
      <c r="F380"/>
      <c r="G380"/>
      <c r="H380"/>
      <c r="I380"/>
      <c r="J380"/>
      <c r="K380"/>
      <c r="L380"/>
      <c r="M380"/>
      <c r="N380"/>
    </row>
    <row r="381" spans="1:14" s="241" customFormat="1">
      <c r="A381" s="241" t="str">
        <f>IF('PSD Summary'!J34&lt;&gt;"","ImprovementAttributes","")</f>
        <v/>
      </c>
      <c r="C381" s="262" t="s">
        <v>716</v>
      </c>
      <c r="D381" s="262">
        <f>'PSD Summary'!J34</f>
        <v>0</v>
      </c>
    </row>
    <row r="382" spans="1:14" s="241" customFormat="1">
      <c r="A382" s="241" t="str">
        <f>IF('PSD Summary'!K34&lt;&gt;"","ImprovementAttributes","")</f>
        <v/>
      </c>
      <c r="C382" s="262" t="s">
        <v>717</v>
      </c>
      <c r="D382" s="262">
        <f>'PSD Summary'!K34</f>
        <v>0</v>
      </c>
    </row>
    <row r="383" spans="1:14" s="241" customFormat="1">
      <c r="A383" s="241" t="str">
        <f>IF('PSD Summary'!L34&lt;&gt;"","ImprovementAttributes","")</f>
        <v/>
      </c>
      <c r="C383" s="262" t="s">
        <v>718</v>
      </c>
      <c r="D383" s="262">
        <f>'PSD Summary'!L34</f>
        <v>0</v>
      </c>
    </row>
    <row r="384" spans="1:14" s="241" customFormat="1">
      <c r="A384" s="241" t="str">
        <f>IF('PSD Summary'!M34&lt;&gt;"","ImprovementAttributes","")</f>
        <v/>
      </c>
      <c r="C384" s="262" t="s">
        <v>719</v>
      </c>
      <c r="D384" s="262">
        <f>'PSD Summary'!M34</f>
        <v>0</v>
      </c>
    </row>
    <row r="385" spans="1:14" s="241" customFormat="1">
      <c r="A385" s="241" t="str">
        <f>IF('PSD Summary'!N34&lt;&gt;"","ImprovementAttributes","")</f>
        <v/>
      </c>
      <c r="C385" s="262" t="s">
        <v>720</v>
      </c>
      <c r="D385" s="262">
        <f>'PSD Summary'!N34</f>
        <v>0</v>
      </c>
    </row>
    <row r="386" spans="1:14" s="241" customFormat="1">
      <c r="A386" s="241" t="str">
        <f>IF('PSD Summary'!O34&lt;&gt;"","ImprovementAttributes","")</f>
        <v/>
      </c>
      <c r="C386" s="262" t="s">
        <v>721</v>
      </c>
      <c r="D386" s="262">
        <f>'PSD Summary'!O34</f>
        <v>0</v>
      </c>
    </row>
    <row r="387" spans="1:14" s="241" customFormat="1">
      <c r="A387" s="241" t="str">
        <f>IFERROR(IF('PSD Summary'!I34&lt;&gt;"","ImprovementAttributes",""),"")</f>
        <v/>
      </c>
      <c r="C387" s="262" t="s">
        <v>722</v>
      </c>
      <c r="D387" s="262" t="str">
        <f>IFERROR('PSD Summary'!I34, 0)</f>
        <v/>
      </c>
    </row>
    <row r="388" spans="1:14" s="241" customFormat="1" ht="18.75">
      <c r="A388"/>
      <c r="B388" s="250" t="str">
        <f>'PSD Summary'!B35</f>
        <v xml:space="preserve">Low-Flow Sink Aerators - 1.5 GPM or Less - Only for Facilities with Electrically Heated Water </v>
      </c>
      <c r="C388" s="251">
        <f>C373+1</f>
        <v>26</v>
      </c>
      <c r="D388" s="252"/>
      <c r="E388" s="252"/>
      <c r="F388" s="252"/>
      <c r="G388" s="252"/>
      <c r="H388" s="252"/>
      <c r="I388" s="252"/>
      <c r="J388"/>
      <c r="K388"/>
      <c r="L388"/>
      <c r="M388"/>
      <c r="N388"/>
    </row>
    <row r="389" spans="1:14" s="241" customFormat="1" ht="15.75">
      <c r="A389"/>
      <c r="B389" s="253" t="s">
        <v>694</v>
      </c>
      <c r="C389" s="253" t="s">
        <v>695</v>
      </c>
      <c r="D389" s="253" t="s">
        <v>696</v>
      </c>
      <c r="E389" s="253" t="s">
        <v>708</v>
      </c>
      <c r="F389" s="253" t="s">
        <v>709</v>
      </c>
      <c r="G389" s="253" t="s">
        <v>710</v>
      </c>
      <c r="H389" s="253" t="s">
        <v>711</v>
      </c>
      <c r="I389" s="253" t="s">
        <v>712</v>
      </c>
      <c r="J389"/>
      <c r="K389" s="2"/>
      <c r="L389" s="2"/>
      <c r="M389" s="2"/>
      <c r="N389" s="2"/>
    </row>
    <row r="390" spans="1:14" s="265" customFormat="1" ht="12.75">
      <c r="A390" s="263" t="str">
        <f>IF('PSD Summary'!D35&lt;&gt;0,"Improvements","")</f>
        <v/>
      </c>
      <c r="B390" s="264" t="str">
        <f>'PSD Summary'!B35</f>
        <v xml:space="preserve">Low-Flow Sink Aerators - 1.5 GPM or Less - Only for Facilities with Electrically Heated Water </v>
      </c>
      <c r="C390" s="255">
        <f>'PSD Summary'!C35</f>
        <v>0</v>
      </c>
      <c r="D390" s="266">
        <f>'PSD Summary'!D35</f>
        <v>0</v>
      </c>
      <c r="E390" s="255" t="str">
        <f>IF('PSD Summary'!P35&lt;&gt;"",'PSD Summary'!P35,"")</f>
        <v/>
      </c>
      <c r="F390" s="245" t="str">
        <f>IF('PSD Summary'!B35&lt;&gt; "",'PSD Summary'!B35,"")</f>
        <v xml:space="preserve">Low-Flow Sink Aerators - 1.5 GPM or Less - Only for Facilities with Electrically Heated Water </v>
      </c>
      <c r="G390" s="255" t="str">
        <f>IF('Project Information'!$CP$29="Pre-Installation","Recommended",IF('Project Information'!$CP$29="Post-Installation", "Completed", ""))</f>
        <v/>
      </c>
      <c r="H390" s="255"/>
      <c r="I390" s="266" t="str">
        <f>'PSD Summary'!G35</f>
        <v/>
      </c>
      <c r="J390" s="263"/>
      <c r="K390" s="263"/>
      <c r="L390" s="263"/>
      <c r="M390" s="263"/>
      <c r="N390" s="263"/>
    </row>
    <row r="391" spans="1:14" s="241" customFormat="1" ht="15.75">
      <c r="A391" s="2"/>
      <c r="B391"/>
      <c r="C391" s="259" t="s">
        <v>713</v>
      </c>
      <c r="D391" s="260"/>
      <c r="E391" s="260"/>
      <c r="F391" s="260"/>
      <c r="G391"/>
    </row>
    <row r="392" spans="1:14" s="241" customFormat="1" ht="15.75">
      <c r="A392" s="2"/>
      <c r="B392"/>
      <c r="C392" s="253" t="s">
        <v>685</v>
      </c>
      <c r="D392" s="243" t="s">
        <v>688</v>
      </c>
      <c r="E392" s="243" t="s">
        <v>689</v>
      </c>
      <c r="F392" s="243" t="s">
        <v>697</v>
      </c>
      <c r="G392" s="243" t="s">
        <v>698</v>
      </c>
      <c r="H392" s="243" t="s">
        <v>699</v>
      </c>
      <c r="I392" s="243" t="s">
        <v>700</v>
      </c>
      <c r="J392" s="253" t="s">
        <v>701</v>
      </c>
      <c r="K392" s="253" t="s">
        <v>686</v>
      </c>
      <c r="L392" s="253" t="s">
        <v>687</v>
      </c>
    </row>
    <row r="393" spans="1:14" s="241" customFormat="1">
      <c r="A393" s="2" t="str">
        <f>IF('PSD Summary'!E35&lt;&gt;"","ImprovementSavings","")</f>
        <v/>
      </c>
      <c r="B393"/>
      <c r="C393" s="245" t="s">
        <v>680</v>
      </c>
      <c r="D393" s="2"/>
      <c r="E393" s="2"/>
      <c r="F393" s="2"/>
      <c r="G393" s="2"/>
      <c r="H393" s="2"/>
      <c r="I393" s="2"/>
      <c r="J393" s="261" t="e">
        <f>'PSD Summary'!E35*GECO_ELEC_RATIO</f>
        <v>#VALUE!</v>
      </c>
      <c r="K393" s="261" t="str">
        <f>'PSD Summary'!F35</f>
        <v/>
      </c>
      <c r="L393" s="261" t="str">
        <f>'PSD Summary'!G35</f>
        <v/>
      </c>
    </row>
    <row r="394" spans="1:14" s="241" customFormat="1">
      <c r="A394" s="2"/>
      <c r="B394"/>
      <c r="C394" s="252" t="s">
        <v>714</v>
      </c>
      <c r="D394" s="252"/>
      <c r="E394"/>
      <c r="F394"/>
      <c r="G394"/>
      <c r="H394"/>
      <c r="I394"/>
      <c r="J394"/>
      <c r="K394"/>
      <c r="L394"/>
      <c r="M394"/>
      <c r="N394"/>
    </row>
    <row r="395" spans="1:14" s="241" customFormat="1">
      <c r="A395" s="2"/>
      <c r="B395"/>
      <c r="C395" s="243" t="s">
        <v>715</v>
      </c>
      <c r="D395" s="243" t="s">
        <v>84</v>
      </c>
      <c r="E395"/>
      <c r="F395"/>
      <c r="G395"/>
      <c r="H395"/>
      <c r="I395"/>
      <c r="J395"/>
      <c r="K395"/>
      <c r="L395"/>
      <c r="M395"/>
      <c r="N395"/>
    </row>
    <row r="396" spans="1:14" s="241" customFormat="1">
      <c r="A396" s="241" t="str">
        <f>IF('PSD Summary'!J35&lt;&gt;"","ImprovementAttributes","")</f>
        <v/>
      </c>
      <c r="C396" s="262" t="s">
        <v>716</v>
      </c>
      <c r="D396" s="262">
        <f>'PSD Summary'!J35</f>
        <v>0</v>
      </c>
    </row>
    <row r="397" spans="1:14" s="241" customFormat="1">
      <c r="A397" s="241" t="str">
        <f>IF('PSD Summary'!K35&lt;&gt;"","ImprovementAttributes","")</f>
        <v/>
      </c>
      <c r="C397" s="262" t="s">
        <v>717</v>
      </c>
      <c r="D397" s="262">
        <f>'PSD Summary'!K35</f>
        <v>0</v>
      </c>
    </row>
    <row r="398" spans="1:14" s="241" customFormat="1">
      <c r="A398" s="241" t="str">
        <f>IF('PSD Summary'!L35&lt;&gt;"","ImprovementAttributes","")</f>
        <v/>
      </c>
      <c r="C398" s="262" t="s">
        <v>718</v>
      </c>
      <c r="D398" s="262">
        <f>'PSD Summary'!L35</f>
        <v>0</v>
      </c>
    </row>
    <row r="399" spans="1:14" s="241" customFormat="1">
      <c r="A399" s="241" t="str">
        <f>IF('PSD Summary'!M35&lt;&gt;"","ImprovementAttributes","")</f>
        <v/>
      </c>
      <c r="C399" s="262" t="s">
        <v>719</v>
      </c>
      <c r="D399" s="262">
        <f>'PSD Summary'!M35</f>
        <v>0</v>
      </c>
    </row>
    <row r="400" spans="1:14" s="241" customFormat="1">
      <c r="A400" s="241" t="str">
        <f>IF('PSD Summary'!N35&lt;&gt;"","ImprovementAttributes","")</f>
        <v/>
      </c>
      <c r="C400" s="262" t="s">
        <v>720</v>
      </c>
      <c r="D400" s="262">
        <f>'PSD Summary'!N35</f>
        <v>0</v>
      </c>
    </row>
    <row r="401" spans="1:14" s="241" customFormat="1">
      <c r="A401" s="241" t="str">
        <f>IF('PSD Summary'!O35&lt;&gt;"","ImprovementAttributes","")</f>
        <v/>
      </c>
      <c r="C401" s="262" t="s">
        <v>721</v>
      </c>
      <c r="D401" s="262">
        <f>'PSD Summary'!O35</f>
        <v>0</v>
      </c>
    </row>
    <row r="402" spans="1:14" s="241" customFormat="1">
      <c r="A402" s="241" t="str">
        <f>IFERROR(IF('PSD Summary'!I35&lt;&gt;"","ImprovementAttributes",""),"")</f>
        <v/>
      </c>
      <c r="C402" s="262" t="s">
        <v>722</v>
      </c>
      <c r="D402" s="262" t="str">
        <f>IFERROR('PSD Summary'!I35, 0)</f>
        <v/>
      </c>
    </row>
    <row r="403" spans="1:14" s="241" customFormat="1" ht="18.75">
      <c r="A403"/>
      <c r="B403" s="250" t="str">
        <f>'PSD Summary'!B36</f>
        <v>Pre-Rinse Spray Valves - 1.6 GPM or Less- Only for Facilities with Electrically Heated Water</v>
      </c>
      <c r="C403" s="251">
        <f>C388+1</f>
        <v>27</v>
      </c>
      <c r="D403" s="252"/>
      <c r="E403" s="252"/>
      <c r="F403" s="252"/>
      <c r="G403" s="252"/>
      <c r="H403" s="252"/>
      <c r="I403" s="252"/>
      <c r="J403"/>
      <c r="K403"/>
      <c r="L403"/>
      <c r="M403"/>
      <c r="N403"/>
    </row>
    <row r="404" spans="1:14" s="241" customFormat="1" ht="15.75">
      <c r="A404"/>
      <c r="B404" s="253" t="s">
        <v>694</v>
      </c>
      <c r="C404" s="253" t="s">
        <v>695</v>
      </c>
      <c r="D404" s="253" t="s">
        <v>696</v>
      </c>
      <c r="E404" s="253" t="s">
        <v>708</v>
      </c>
      <c r="F404" s="253" t="s">
        <v>709</v>
      </c>
      <c r="G404" s="253" t="s">
        <v>710</v>
      </c>
      <c r="H404" s="253" t="s">
        <v>711</v>
      </c>
      <c r="I404" s="253" t="s">
        <v>712</v>
      </c>
      <c r="J404"/>
      <c r="K404" s="2"/>
      <c r="L404" s="2"/>
      <c r="M404" s="2"/>
      <c r="N404" s="2"/>
    </row>
    <row r="405" spans="1:14" s="265" customFormat="1" ht="12.75">
      <c r="A405" s="263" t="str">
        <f>IF('PSD Summary'!D36&lt;&gt;0,"Improvements","")</f>
        <v/>
      </c>
      <c r="B405" s="264" t="str">
        <f>'PSD Summary'!B36</f>
        <v>Pre-Rinse Spray Valves - 1.6 GPM or Less- Only for Facilities with Electrically Heated Water</v>
      </c>
      <c r="C405" s="255">
        <f>'PSD Summary'!C36</f>
        <v>0</v>
      </c>
      <c r="D405" s="266">
        <f>'PSD Summary'!D36</f>
        <v>0</v>
      </c>
      <c r="E405" s="255" t="str">
        <f>IF('PSD Summary'!P36&lt;&gt;"",'PSD Summary'!P36,"")</f>
        <v/>
      </c>
      <c r="F405" s="245" t="str">
        <f>IF('PSD Summary'!B36&lt;&gt; "",'PSD Summary'!B36,"")</f>
        <v>Pre-Rinse Spray Valves - 1.6 GPM or Less- Only for Facilities with Electrically Heated Water</v>
      </c>
      <c r="G405" s="255" t="str">
        <f>IF('Project Information'!$CP$29="Pre-Installation","Recommended",IF('Project Information'!$CP$29="Post-Installation", "Completed", ""))</f>
        <v/>
      </c>
      <c r="H405" s="255"/>
      <c r="I405" s="266" t="str">
        <f>'PSD Summary'!G36</f>
        <v/>
      </c>
      <c r="J405" s="263"/>
      <c r="K405" s="263"/>
      <c r="L405" s="263"/>
      <c r="M405" s="263"/>
      <c r="N405" s="263"/>
    </row>
    <row r="406" spans="1:14" s="241" customFormat="1" ht="15.75">
      <c r="A406" s="2"/>
      <c r="B406"/>
      <c r="C406" s="259" t="s">
        <v>713</v>
      </c>
      <c r="D406" s="260"/>
      <c r="E406" s="260"/>
      <c r="F406" s="260"/>
      <c r="G406"/>
    </row>
    <row r="407" spans="1:14" s="241" customFormat="1" ht="15.75">
      <c r="A407" s="2"/>
      <c r="B407"/>
      <c r="C407" s="253" t="s">
        <v>685</v>
      </c>
      <c r="D407" s="243" t="s">
        <v>688</v>
      </c>
      <c r="E407" s="243" t="s">
        <v>689</v>
      </c>
      <c r="F407" s="243" t="s">
        <v>697</v>
      </c>
      <c r="G407" s="243" t="s">
        <v>698</v>
      </c>
      <c r="H407" s="243" t="s">
        <v>699</v>
      </c>
      <c r="I407" s="243" t="s">
        <v>700</v>
      </c>
      <c r="J407" s="253" t="s">
        <v>701</v>
      </c>
      <c r="K407" s="253" t="s">
        <v>686</v>
      </c>
      <c r="L407" s="253" t="s">
        <v>687</v>
      </c>
    </row>
    <row r="408" spans="1:14" s="241" customFormat="1">
      <c r="A408" s="2" t="str">
        <f>IF('PSD Summary'!E36&lt;&gt;"","ImprovementSavings","")</f>
        <v/>
      </c>
      <c r="B408"/>
      <c r="C408" s="245" t="s">
        <v>680</v>
      </c>
      <c r="D408" s="2"/>
      <c r="E408" s="2"/>
      <c r="F408" s="2"/>
      <c r="G408" s="2"/>
      <c r="H408" s="2"/>
      <c r="I408" s="2"/>
      <c r="J408" s="261" t="e">
        <f>'PSD Summary'!E36*GECO_ELEC_RATIO</f>
        <v>#VALUE!</v>
      </c>
      <c r="K408" s="261" t="str">
        <f>'PSD Summary'!F36</f>
        <v/>
      </c>
      <c r="L408" s="261" t="str">
        <f>'PSD Summary'!G36</f>
        <v/>
      </c>
    </row>
    <row r="409" spans="1:14" s="241" customFormat="1">
      <c r="A409" s="2"/>
      <c r="B409"/>
      <c r="C409" s="252" t="s">
        <v>714</v>
      </c>
      <c r="D409" s="252"/>
      <c r="E409"/>
      <c r="F409"/>
      <c r="G409"/>
      <c r="H409"/>
      <c r="I409"/>
      <c r="J409"/>
      <c r="K409"/>
      <c r="L409"/>
      <c r="M409"/>
      <c r="N409"/>
    </row>
    <row r="410" spans="1:14" s="241" customFormat="1">
      <c r="A410" s="2"/>
      <c r="B410"/>
      <c r="C410" s="243" t="s">
        <v>715</v>
      </c>
      <c r="D410" s="243" t="s">
        <v>84</v>
      </c>
      <c r="E410"/>
      <c r="F410"/>
      <c r="G410"/>
      <c r="H410"/>
      <c r="I410"/>
      <c r="J410"/>
      <c r="K410"/>
      <c r="L410"/>
      <c r="M410"/>
      <c r="N410"/>
    </row>
    <row r="411" spans="1:14" s="241" customFormat="1">
      <c r="A411" s="241" t="str">
        <f>IF('PSD Summary'!J36&lt;&gt;"","ImprovementAttributes","")</f>
        <v/>
      </c>
      <c r="C411" s="262" t="s">
        <v>716</v>
      </c>
      <c r="D411" s="262">
        <f>'PSD Summary'!J36</f>
        <v>0</v>
      </c>
    </row>
    <row r="412" spans="1:14" s="241" customFormat="1">
      <c r="A412" s="241" t="str">
        <f>IF('PSD Summary'!K36&lt;&gt;"","ImprovementAttributes","")</f>
        <v/>
      </c>
      <c r="C412" s="262" t="s">
        <v>717</v>
      </c>
      <c r="D412" s="262">
        <f>'PSD Summary'!K36</f>
        <v>0</v>
      </c>
    </row>
    <row r="413" spans="1:14" s="241" customFormat="1">
      <c r="A413" s="241" t="str">
        <f>IF('PSD Summary'!L36&lt;&gt;"","ImprovementAttributes","")</f>
        <v/>
      </c>
      <c r="C413" s="262" t="s">
        <v>718</v>
      </c>
      <c r="D413" s="262">
        <f>'PSD Summary'!L36</f>
        <v>0</v>
      </c>
    </row>
    <row r="414" spans="1:14" s="241" customFormat="1">
      <c r="A414" s="241" t="str">
        <f>IF('PSD Summary'!M36&lt;&gt;"","ImprovementAttributes","")</f>
        <v/>
      </c>
      <c r="C414" s="262" t="s">
        <v>719</v>
      </c>
      <c r="D414" s="262">
        <f>'PSD Summary'!M36</f>
        <v>0</v>
      </c>
    </row>
    <row r="415" spans="1:14" s="241" customFormat="1">
      <c r="A415" s="241" t="str">
        <f>IF('PSD Summary'!N36&lt;&gt;"","ImprovementAttributes","")</f>
        <v/>
      </c>
      <c r="C415" s="262" t="s">
        <v>720</v>
      </c>
      <c r="D415" s="262">
        <f>'PSD Summary'!N36</f>
        <v>0</v>
      </c>
    </row>
    <row r="416" spans="1:14" s="241" customFormat="1">
      <c r="A416" s="241" t="str">
        <f>IF('PSD Summary'!O36&lt;&gt;"","ImprovementAttributes","")</f>
        <v/>
      </c>
      <c r="C416" s="262" t="s">
        <v>721</v>
      </c>
      <c r="D416" s="262">
        <f>'PSD Summary'!O36</f>
        <v>0</v>
      </c>
    </row>
    <row r="417" spans="1:14" s="241" customFormat="1">
      <c r="A417" s="241" t="str">
        <f>IFERROR(IF('PSD Summary'!I36&lt;&gt;"","ImprovementAttributes",""),"")</f>
        <v/>
      </c>
      <c r="C417" s="262" t="s">
        <v>722</v>
      </c>
      <c r="D417" s="262" t="str">
        <f>IFERROR('PSD Summary'!I36, 0)</f>
        <v/>
      </c>
    </row>
    <row r="418" spans="1:14" s="241" customFormat="1" ht="18.75">
      <c r="A418"/>
      <c r="B418" s="250" t="str">
        <f>'PSD Summary'!B37</f>
        <v>ENERGY STAR Ice Machine</v>
      </c>
      <c r="C418" s="251">
        <f>C403+1</f>
        <v>28</v>
      </c>
      <c r="D418" s="252"/>
      <c r="E418" s="252"/>
      <c r="F418" s="252"/>
      <c r="G418" s="252"/>
      <c r="H418" s="252"/>
      <c r="I418" s="252"/>
      <c r="J418"/>
      <c r="K418"/>
      <c r="L418"/>
      <c r="M418"/>
      <c r="N418"/>
    </row>
    <row r="419" spans="1:14" s="241" customFormat="1" ht="15.75">
      <c r="A419"/>
      <c r="B419" s="253" t="s">
        <v>694</v>
      </c>
      <c r="C419" s="253" t="s">
        <v>695</v>
      </c>
      <c r="D419" s="253" t="s">
        <v>696</v>
      </c>
      <c r="E419" s="253" t="s">
        <v>708</v>
      </c>
      <c r="F419" s="253" t="s">
        <v>709</v>
      </c>
      <c r="G419" s="253" t="s">
        <v>710</v>
      </c>
      <c r="H419" s="253" t="s">
        <v>711</v>
      </c>
      <c r="I419" s="253" t="s">
        <v>712</v>
      </c>
      <c r="J419"/>
      <c r="K419" s="2"/>
      <c r="L419" s="2"/>
      <c r="M419" s="2"/>
      <c r="N419" s="2"/>
    </row>
    <row r="420" spans="1:14" s="265" customFormat="1" ht="12.75">
      <c r="A420" s="263" t="str">
        <f>IF('PSD Summary'!D37&lt;&gt;0,"Improvements","")</f>
        <v/>
      </c>
      <c r="B420" s="264" t="str">
        <f>'PSD Summary'!B37</f>
        <v>ENERGY STAR Ice Machine</v>
      </c>
      <c r="C420" s="255">
        <f>'PSD Summary'!C37</f>
        <v>0</v>
      </c>
      <c r="D420" s="266">
        <f>'PSD Summary'!D37</f>
        <v>0</v>
      </c>
      <c r="E420" s="255" t="str">
        <f>IF('PSD Summary'!P37&lt;&gt;"",'PSD Summary'!P37,"")</f>
        <v/>
      </c>
      <c r="F420" s="245" t="str">
        <f>IF('PSD Summary'!B37&lt;&gt; "",'PSD Summary'!B37,"")</f>
        <v>ENERGY STAR Ice Machine</v>
      </c>
      <c r="G420" s="255" t="str">
        <f>IF('Project Information'!$CP$29="Pre-Installation","Recommended",IF('Project Information'!$CP$29="Post-Installation", "Completed", ""))</f>
        <v/>
      </c>
      <c r="H420" s="255"/>
      <c r="I420" s="266" t="str">
        <f>'PSD Summary'!G37</f>
        <v/>
      </c>
      <c r="J420" s="263"/>
      <c r="K420" s="263"/>
      <c r="L420" s="263"/>
      <c r="M420" s="263"/>
      <c r="N420" s="263"/>
    </row>
    <row r="421" spans="1:14" s="241" customFormat="1" ht="15.75">
      <c r="A421" s="2"/>
      <c r="B421"/>
      <c r="C421" s="259" t="s">
        <v>713</v>
      </c>
      <c r="D421" s="260"/>
      <c r="E421" s="260"/>
      <c r="F421" s="260"/>
      <c r="G421"/>
    </row>
    <row r="422" spans="1:14" s="241" customFormat="1" ht="15.75">
      <c r="A422" s="2"/>
      <c r="B422"/>
      <c r="C422" s="253" t="s">
        <v>685</v>
      </c>
      <c r="D422" s="243" t="s">
        <v>688</v>
      </c>
      <c r="E422" s="243" t="s">
        <v>689</v>
      </c>
      <c r="F422" s="243" t="s">
        <v>697</v>
      </c>
      <c r="G422" s="243" t="s">
        <v>698</v>
      </c>
      <c r="H422" s="243" t="s">
        <v>699</v>
      </c>
      <c r="I422" s="243" t="s">
        <v>700</v>
      </c>
      <c r="J422" s="253" t="s">
        <v>701</v>
      </c>
      <c r="K422" s="253" t="s">
        <v>686</v>
      </c>
      <c r="L422" s="253" t="s">
        <v>687</v>
      </c>
    </row>
    <row r="423" spans="1:14" s="241" customFormat="1">
      <c r="A423" s="2" t="str">
        <f>IF('PSD Summary'!E37&lt;&gt;"","ImprovementSavings","")</f>
        <v/>
      </c>
      <c r="B423"/>
      <c r="C423" s="245" t="s">
        <v>680</v>
      </c>
      <c r="D423" s="2"/>
      <c r="E423" s="2"/>
      <c r="F423" s="2"/>
      <c r="G423" s="2"/>
      <c r="H423" s="2"/>
      <c r="I423" s="2"/>
      <c r="J423" s="261" t="e">
        <f>'PSD Summary'!E37*GECO_ELEC_RATIO</f>
        <v>#VALUE!</v>
      </c>
      <c r="K423" s="261" t="str">
        <f>'PSD Summary'!F37</f>
        <v/>
      </c>
      <c r="L423" s="261" t="str">
        <f>'PSD Summary'!G37</f>
        <v/>
      </c>
    </row>
    <row r="424" spans="1:14" s="241" customFormat="1">
      <c r="A424" s="2"/>
      <c r="B424"/>
      <c r="C424" s="252" t="s">
        <v>714</v>
      </c>
      <c r="D424" s="252"/>
      <c r="E424"/>
      <c r="F424"/>
      <c r="G424"/>
      <c r="H424"/>
      <c r="I424"/>
      <c r="J424"/>
      <c r="K424"/>
      <c r="L424"/>
      <c r="M424"/>
      <c r="N424"/>
    </row>
    <row r="425" spans="1:14" s="241" customFormat="1">
      <c r="A425" s="2"/>
      <c r="B425"/>
      <c r="C425" s="243" t="s">
        <v>715</v>
      </c>
      <c r="D425" s="243" t="s">
        <v>84</v>
      </c>
      <c r="E425"/>
      <c r="F425"/>
      <c r="G425"/>
      <c r="H425"/>
      <c r="I425"/>
      <c r="J425"/>
      <c r="K425"/>
      <c r="L425"/>
      <c r="M425"/>
      <c r="N425"/>
    </row>
    <row r="426" spans="1:14" s="241" customFormat="1">
      <c r="A426" s="241" t="str">
        <f>IF('PSD Summary'!J37&lt;&gt;"","ImprovementAttributes","")</f>
        <v/>
      </c>
      <c r="C426" s="262" t="s">
        <v>716</v>
      </c>
      <c r="D426" s="262">
        <f>'PSD Summary'!J37</f>
        <v>0</v>
      </c>
    </row>
    <row r="427" spans="1:14" s="241" customFormat="1">
      <c r="A427" s="241" t="str">
        <f>IF('PSD Summary'!K37&lt;&gt;"","ImprovementAttributes","")</f>
        <v/>
      </c>
      <c r="C427" s="262" t="s">
        <v>717</v>
      </c>
      <c r="D427" s="262">
        <f>'PSD Summary'!K37</f>
        <v>0</v>
      </c>
    </row>
    <row r="428" spans="1:14" s="241" customFormat="1">
      <c r="A428" s="241" t="str">
        <f>IF('PSD Summary'!L37&lt;&gt;"","ImprovementAttributes","")</f>
        <v/>
      </c>
      <c r="C428" s="262" t="s">
        <v>718</v>
      </c>
      <c r="D428" s="262">
        <f>'PSD Summary'!L37</f>
        <v>0</v>
      </c>
    </row>
    <row r="429" spans="1:14" s="241" customFormat="1">
      <c r="A429" s="241" t="str">
        <f>IF('PSD Summary'!M37&lt;&gt;"","ImprovementAttributes","")</f>
        <v/>
      </c>
      <c r="C429" s="262" t="s">
        <v>719</v>
      </c>
      <c r="D429" s="262">
        <f>'PSD Summary'!M37</f>
        <v>0</v>
      </c>
    </row>
    <row r="430" spans="1:14" s="241" customFormat="1">
      <c r="A430" s="241" t="str">
        <f>IF('PSD Summary'!N37&lt;&gt;"","ImprovementAttributes","")</f>
        <v/>
      </c>
      <c r="C430" s="262" t="s">
        <v>720</v>
      </c>
      <c r="D430" s="262">
        <f>'PSD Summary'!N37</f>
        <v>0</v>
      </c>
    </row>
    <row r="431" spans="1:14" s="241" customFormat="1">
      <c r="A431" s="241" t="str">
        <f>IF('PSD Summary'!O37&lt;&gt;"","ImprovementAttributes","")</f>
        <v/>
      </c>
      <c r="C431" s="262" t="s">
        <v>721</v>
      </c>
      <c r="D431" s="262">
        <f>'PSD Summary'!O37</f>
        <v>0</v>
      </c>
    </row>
    <row r="432" spans="1:14" s="241" customFormat="1">
      <c r="A432" s="241" t="str">
        <f>IFERROR(IF('PSD Summary'!I37&lt;&gt;"","ImprovementAttributes",""),"")</f>
        <v/>
      </c>
      <c r="C432" s="262" t="s">
        <v>722</v>
      </c>
      <c r="D432" s="262" t="str">
        <f>IFERROR('PSD Summary'!I37, 0)</f>
        <v/>
      </c>
    </row>
    <row r="433" spans="1:14" s="241" customFormat="1" ht="18.75">
      <c r="A433"/>
      <c r="B433" s="250" t="str">
        <f>'PSD Summary'!B38</f>
        <v>ENERGY STAR Commercial Fryer (electric) - Min. efficiency of 80%</v>
      </c>
      <c r="C433" s="251">
        <f>C418+1</f>
        <v>29</v>
      </c>
      <c r="D433" s="252"/>
      <c r="E433" s="252"/>
      <c r="F433" s="252"/>
      <c r="G433" s="252"/>
      <c r="H433" s="252"/>
      <c r="I433" s="252"/>
      <c r="J433"/>
      <c r="K433"/>
      <c r="L433"/>
      <c r="M433"/>
      <c r="N433"/>
    </row>
    <row r="434" spans="1:14" s="241" customFormat="1" ht="15.75">
      <c r="A434"/>
      <c r="B434" s="253" t="s">
        <v>694</v>
      </c>
      <c r="C434" s="253" t="s">
        <v>695</v>
      </c>
      <c r="D434" s="253" t="s">
        <v>696</v>
      </c>
      <c r="E434" s="253" t="s">
        <v>708</v>
      </c>
      <c r="F434" s="253" t="s">
        <v>709</v>
      </c>
      <c r="G434" s="253" t="s">
        <v>710</v>
      </c>
      <c r="H434" s="253" t="s">
        <v>711</v>
      </c>
      <c r="I434" s="253" t="s">
        <v>712</v>
      </c>
      <c r="J434"/>
      <c r="K434" s="2"/>
      <c r="L434" s="2"/>
      <c r="M434" s="2"/>
      <c r="N434" s="2"/>
    </row>
    <row r="435" spans="1:14" s="265" customFormat="1" ht="12.75">
      <c r="A435" s="263" t="str">
        <f>IF('PSD Summary'!D38&lt;&gt;0,"Improvements","")</f>
        <v/>
      </c>
      <c r="B435" s="264" t="str">
        <f>'PSD Summary'!B38</f>
        <v>ENERGY STAR Commercial Fryer (electric) - Min. efficiency of 80%</v>
      </c>
      <c r="C435" s="255">
        <f>'PSD Summary'!C38</f>
        <v>0</v>
      </c>
      <c r="D435" s="266">
        <f>'PSD Summary'!D38</f>
        <v>0</v>
      </c>
      <c r="E435" s="255" t="str">
        <f>IF('PSD Summary'!P38&lt;&gt;"",'PSD Summary'!P38,"")</f>
        <v/>
      </c>
      <c r="F435" s="245" t="str">
        <f>IF('PSD Summary'!B38&lt;&gt; "",'PSD Summary'!B38,"")</f>
        <v>ENERGY STAR Commercial Fryer (electric) - Min. efficiency of 80%</v>
      </c>
      <c r="G435" s="255" t="str">
        <f>IF('Project Information'!$CP$29="Pre-Installation","Recommended",IF('Project Information'!$CP$29="Post-Installation", "Completed", ""))</f>
        <v/>
      </c>
      <c r="H435" s="255"/>
      <c r="I435" s="266" t="str">
        <f>'PSD Summary'!G38</f>
        <v/>
      </c>
      <c r="J435" s="263"/>
      <c r="K435" s="263"/>
      <c r="L435" s="263"/>
      <c r="M435" s="263"/>
      <c r="N435" s="263"/>
    </row>
    <row r="436" spans="1:14" s="241" customFormat="1" ht="15.75">
      <c r="A436" s="2"/>
      <c r="B436"/>
      <c r="C436" s="259" t="s">
        <v>713</v>
      </c>
      <c r="D436" s="260"/>
      <c r="E436" s="260"/>
      <c r="F436" s="260"/>
      <c r="G436"/>
    </row>
    <row r="437" spans="1:14" s="241" customFormat="1" ht="15.75">
      <c r="A437" s="2"/>
      <c r="B437"/>
      <c r="C437" s="253" t="s">
        <v>685</v>
      </c>
      <c r="D437" s="243" t="s">
        <v>688</v>
      </c>
      <c r="E437" s="243" t="s">
        <v>689</v>
      </c>
      <c r="F437" s="243" t="s">
        <v>697</v>
      </c>
      <c r="G437" s="243" t="s">
        <v>698</v>
      </c>
      <c r="H437" s="243" t="s">
        <v>699</v>
      </c>
      <c r="I437" s="243" t="s">
        <v>700</v>
      </c>
      <c r="J437" s="253" t="s">
        <v>701</v>
      </c>
      <c r="K437" s="253" t="s">
        <v>686</v>
      </c>
      <c r="L437" s="253" t="s">
        <v>687</v>
      </c>
    </row>
    <row r="438" spans="1:14" s="241" customFormat="1">
      <c r="A438" s="2" t="str">
        <f>IF('PSD Summary'!E38&lt;&gt;"","ImprovementSavings","")</f>
        <v/>
      </c>
      <c r="B438"/>
      <c r="C438" s="245" t="s">
        <v>680</v>
      </c>
      <c r="D438" s="2"/>
      <c r="E438" s="2"/>
      <c r="F438" s="2"/>
      <c r="G438" s="2"/>
      <c r="H438" s="2"/>
      <c r="I438" s="2"/>
      <c r="J438" s="261" t="e">
        <f>'PSD Summary'!E38*GECO_ELEC_RATIO</f>
        <v>#VALUE!</v>
      </c>
      <c r="K438" s="261" t="str">
        <f>'PSD Summary'!F38</f>
        <v/>
      </c>
      <c r="L438" s="261" t="str">
        <f>'PSD Summary'!G38</f>
        <v/>
      </c>
    </row>
    <row r="439" spans="1:14" s="241" customFormat="1">
      <c r="A439" s="2"/>
      <c r="B439"/>
      <c r="C439" s="252" t="s">
        <v>714</v>
      </c>
      <c r="D439" s="252"/>
      <c r="E439"/>
      <c r="F439"/>
      <c r="G439"/>
      <c r="H439"/>
      <c r="I439"/>
      <c r="J439"/>
      <c r="K439"/>
      <c r="L439"/>
      <c r="M439"/>
      <c r="N439"/>
    </row>
    <row r="440" spans="1:14" s="241" customFormat="1">
      <c r="A440" s="2"/>
      <c r="B440"/>
      <c r="C440" s="243" t="s">
        <v>715</v>
      </c>
      <c r="D440" s="243" t="s">
        <v>84</v>
      </c>
      <c r="E440"/>
      <c r="F440"/>
      <c r="G440"/>
      <c r="H440"/>
      <c r="I440"/>
      <c r="J440"/>
      <c r="K440"/>
      <c r="L440"/>
      <c r="M440"/>
      <c r="N440"/>
    </row>
    <row r="441" spans="1:14" s="241" customFormat="1">
      <c r="A441" s="241" t="str">
        <f>IF('PSD Summary'!J38&lt;&gt;"","ImprovementAttributes","")</f>
        <v/>
      </c>
      <c r="C441" s="262" t="s">
        <v>716</v>
      </c>
      <c r="D441" s="262">
        <f>'PSD Summary'!J38</f>
        <v>0</v>
      </c>
    </row>
    <row r="442" spans="1:14" s="241" customFormat="1">
      <c r="A442" s="241" t="str">
        <f>IF('PSD Summary'!K38&lt;&gt;"","ImprovementAttributes","")</f>
        <v/>
      </c>
      <c r="C442" s="262" t="s">
        <v>717</v>
      </c>
      <c r="D442" s="262">
        <f>'PSD Summary'!K38</f>
        <v>0</v>
      </c>
    </row>
    <row r="443" spans="1:14" s="241" customFormat="1">
      <c r="A443" s="241" t="str">
        <f>IF('PSD Summary'!L38&lt;&gt;"","ImprovementAttributes","")</f>
        <v/>
      </c>
      <c r="C443" s="262" t="s">
        <v>718</v>
      </c>
      <c r="D443" s="262">
        <f>'PSD Summary'!L38</f>
        <v>0</v>
      </c>
    </row>
    <row r="444" spans="1:14" s="241" customFormat="1">
      <c r="A444" s="241" t="str">
        <f>IF('PSD Summary'!M38&lt;&gt;"","ImprovementAttributes","")</f>
        <v/>
      </c>
      <c r="C444" s="262" t="s">
        <v>719</v>
      </c>
      <c r="D444" s="262">
        <f>'PSD Summary'!M38</f>
        <v>0</v>
      </c>
    </row>
    <row r="445" spans="1:14" s="241" customFormat="1">
      <c r="A445" s="241" t="str">
        <f>IF('PSD Summary'!N38&lt;&gt;"","ImprovementAttributes","")</f>
        <v/>
      </c>
      <c r="C445" s="262" t="s">
        <v>720</v>
      </c>
      <c r="D445" s="262">
        <f>'PSD Summary'!N38</f>
        <v>0</v>
      </c>
    </row>
    <row r="446" spans="1:14" s="241" customFormat="1">
      <c r="A446" s="241" t="str">
        <f>IF('PSD Summary'!O38&lt;&gt;"","ImprovementAttributes","")</f>
        <v/>
      </c>
      <c r="C446" s="262" t="s">
        <v>721</v>
      </c>
      <c r="D446" s="262">
        <f>'PSD Summary'!O38</f>
        <v>0</v>
      </c>
    </row>
    <row r="447" spans="1:14" s="241" customFormat="1">
      <c r="A447" s="241" t="str">
        <f>IFERROR(IF('PSD Summary'!I38&lt;&gt;"","ImprovementAttributes",""),"")</f>
        <v/>
      </c>
      <c r="C447" s="262" t="s">
        <v>722</v>
      </c>
      <c r="D447" s="262" t="str">
        <f>IFERROR('PSD Summary'!I38, 0)</f>
        <v/>
      </c>
    </row>
    <row r="448" spans="1:14" s="241" customFormat="1" ht="18.75">
      <c r="A448"/>
      <c r="B448" s="250" t="str">
        <f>'PSD Summary'!B39</f>
        <v>ENERGY STAR Commercial Steam Cooker (electric) - Min. efficiency of 50%</v>
      </c>
      <c r="C448" s="251">
        <f>C433+1</f>
        <v>30</v>
      </c>
      <c r="D448" s="252"/>
      <c r="E448" s="252"/>
      <c r="F448" s="252"/>
      <c r="G448" s="252"/>
      <c r="H448" s="252"/>
      <c r="I448" s="252"/>
      <c r="J448"/>
      <c r="K448"/>
      <c r="L448"/>
      <c r="M448"/>
      <c r="N448"/>
    </row>
    <row r="449" spans="1:14" s="241" customFormat="1" ht="15.75">
      <c r="A449"/>
      <c r="B449" s="253" t="s">
        <v>694</v>
      </c>
      <c r="C449" s="253" t="s">
        <v>695</v>
      </c>
      <c r="D449" s="253" t="s">
        <v>696</v>
      </c>
      <c r="E449" s="253" t="s">
        <v>708</v>
      </c>
      <c r="F449" s="253" t="s">
        <v>709</v>
      </c>
      <c r="G449" s="253" t="s">
        <v>710</v>
      </c>
      <c r="H449" s="253" t="s">
        <v>711</v>
      </c>
      <c r="I449" s="253" t="s">
        <v>712</v>
      </c>
      <c r="J449"/>
      <c r="K449" s="2"/>
      <c r="L449" s="2"/>
      <c r="M449" s="2"/>
      <c r="N449" s="2"/>
    </row>
    <row r="450" spans="1:14" s="265" customFormat="1" ht="12.75">
      <c r="A450" s="263" t="str">
        <f>IF('PSD Summary'!D39&lt;&gt;0,"Improvements","")</f>
        <v/>
      </c>
      <c r="B450" s="264" t="str">
        <f>'PSD Summary'!B39</f>
        <v>ENERGY STAR Commercial Steam Cooker (electric) - Min. efficiency of 50%</v>
      </c>
      <c r="C450" s="255">
        <f>'PSD Summary'!C39</f>
        <v>0</v>
      </c>
      <c r="D450" s="266">
        <f>'PSD Summary'!D39</f>
        <v>0</v>
      </c>
      <c r="E450" s="255" t="str">
        <f>IF('PSD Summary'!P39&lt;&gt;"",'PSD Summary'!P39,"")</f>
        <v/>
      </c>
      <c r="F450" s="245" t="str">
        <f>IF('PSD Summary'!B39&lt;&gt; "",'PSD Summary'!B39,"")</f>
        <v>ENERGY STAR Commercial Steam Cooker (electric) - Min. efficiency of 50%</v>
      </c>
      <c r="G450" s="255" t="str">
        <f>IF('Project Information'!$CP$29="Pre-Installation","Recommended",IF('Project Information'!$CP$29="Post-Installation", "Completed", ""))</f>
        <v/>
      </c>
      <c r="H450" s="255"/>
      <c r="I450" s="266" t="str">
        <f>'PSD Summary'!G39</f>
        <v/>
      </c>
      <c r="J450" s="263"/>
      <c r="K450" s="263"/>
      <c r="L450" s="263"/>
      <c r="M450" s="263"/>
      <c r="N450" s="263"/>
    </row>
    <row r="451" spans="1:14" s="241" customFormat="1" ht="15.75">
      <c r="A451" s="2"/>
      <c r="B451"/>
      <c r="C451" s="259" t="s">
        <v>713</v>
      </c>
      <c r="D451" s="260"/>
      <c r="E451" s="260"/>
      <c r="F451" s="260"/>
      <c r="G451"/>
    </row>
    <row r="452" spans="1:14" s="241" customFormat="1" ht="15.75">
      <c r="A452" s="2"/>
      <c r="B452"/>
      <c r="C452" s="253" t="s">
        <v>685</v>
      </c>
      <c r="D452" s="243" t="s">
        <v>688</v>
      </c>
      <c r="E452" s="243" t="s">
        <v>689</v>
      </c>
      <c r="F452" s="243" t="s">
        <v>697</v>
      </c>
      <c r="G452" s="243" t="s">
        <v>698</v>
      </c>
      <c r="H452" s="243" t="s">
        <v>699</v>
      </c>
      <c r="I452" s="243" t="s">
        <v>700</v>
      </c>
      <c r="J452" s="253" t="s">
        <v>701</v>
      </c>
      <c r="K452" s="253" t="s">
        <v>686</v>
      </c>
      <c r="L452" s="253" t="s">
        <v>687</v>
      </c>
    </row>
    <row r="453" spans="1:14" s="241" customFormat="1">
      <c r="A453" s="2" t="str">
        <f>IF('PSD Summary'!E39&lt;&gt;"","ImprovementSavings","")</f>
        <v/>
      </c>
      <c r="B453"/>
      <c r="C453" s="245" t="s">
        <v>680</v>
      </c>
      <c r="D453" s="2"/>
      <c r="E453" s="2"/>
      <c r="F453" s="2"/>
      <c r="G453" s="2"/>
      <c r="H453" s="2"/>
      <c r="I453" s="2"/>
      <c r="J453" s="261" t="e">
        <f>'PSD Summary'!E39*GECO_ELEC_RATIO</f>
        <v>#VALUE!</v>
      </c>
      <c r="K453" s="261" t="str">
        <f>'PSD Summary'!F39</f>
        <v/>
      </c>
      <c r="L453" s="261" t="str">
        <f>'PSD Summary'!G39</f>
        <v/>
      </c>
    </row>
    <row r="454" spans="1:14" s="241" customFormat="1">
      <c r="A454" s="2"/>
      <c r="B454"/>
      <c r="C454" s="252" t="s">
        <v>714</v>
      </c>
      <c r="D454" s="252"/>
      <c r="E454"/>
      <c r="F454"/>
      <c r="G454"/>
      <c r="H454"/>
      <c r="I454"/>
      <c r="J454"/>
      <c r="K454"/>
      <c r="L454"/>
      <c r="M454"/>
      <c r="N454"/>
    </row>
    <row r="455" spans="1:14" s="241" customFormat="1">
      <c r="A455" s="2"/>
      <c r="B455"/>
      <c r="C455" s="243" t="s">
        <v>715</v>
      </c>
      <c r="D455" s="243" t="s">
        <v>84</v>
      </c>
      <c r="E455"/>
      <c r="F455"/>
      <c r="G455"/>
      <c r="H455"/>
      <c r="I455"/>
      <c r="J455"/>
      <c r="K455"/>
      <c r="L455"/>
      <c r="M455"/>
      <c r="N455"/>
    </row>
    <row r="456" spans="1:14" s="241" customFormat="1">
      <c r="A456" s="241" t="str">
        <f>IF('PSD Summary'!J39&lt;&gt;"","ImprovementAttributes","")</f>
        <v/>
      </c>
      <c r="C456" s="262" t="s">
        <v>716</v>
      </c>
      <c r="D456" s="262">
        <f>'PSD Summary'!J39</f>
        <v>0</v>
      </c>
    </row>
    <row r="457" spans="1:14" s="241" customFormat="1">
      <c r="A457" s="241" t="str">
        <f>IF('PSD Summary'!K39&lt;&gt;"","ImprovementAttributes","")</f>
        <v/>
      </c>
      <c r="C457" s="262" t="s">
        <v>717</v>
      </c>
      <c r="D457" s="262">
        <f>'PSD Summary'!K39</f>
        <v>0</v>
      </c>
    </row>
    <row r="458" spans="1:14" s="241" customFormat="1">
      <c r="A458" s="241" t="str">
        <f>IF('PSD Summary'!L39&lt;&gt;"","ImprovementAttributes","")</f>
        <v/>
      </c>
      <c r="C458" s="262" t="s">
        <v>718</v>
      </c>
      <c r="D458" s="262">
        <f>'PSD Summary'!L39</f>
        <v>0</v>
      </c>
    </row>
    <row r="459" spans="1:14" s="241" customFormat="1">
      <c r="A459" s="241" t="str">
        <f>IF('PSD Summary'!M39&lt;&gt;"","ImprovementAttributes","")</f>
        <v/>
      </c>
      <c r="C459" s="262" t="s">
        <v>719</v>
      </c>
      <c r="D459" s="262">
        <f>'PSD Summary'!M39</f>
        <v>0</v>
      </c>
    </row>
    <row r="460" spans="1:14" s="241" customFormat="1">
      <c r="A460" s="241" t="str">
        <f>IF('PSD Summary'!N39&lt;&gt;"","ImprovementAttributes","")</f>
        <v/>
      </c>
      <c r="C460" s="262" t="s">
        <v>720</v>
      </c>
      <c r="D460" s="262">
        <f>'PSD Summary'!N39</f>
        <v>0</v>
      </c>
    </row>
    <row r="461" spans="1:14" s="241" customFormat="1">
      <c r="A461" s="241" t="str">
        <f>IF('PSD Summary'!O39&lt;&gt;"","ImprovementAttributes","")</f>
        <v/>
      </c>
      <c r="C461" s="262" t="s">
        <v>721</v>
      </c>
      <c r="D461" s="262">
        <f>'PSD Summary'!O39</f>
        <v>0</v>
      </c>
    </row>
    <row r="462" spans="1:14" s="241" customFormat="1">
      <c r="A462" s="241" t="str">
        <f>IFERROR(IF('PSD Summary'!I39&lt;&gt;"","ImprovementAttributes",""),"")</f>
        <v/>
      </c>
      <c r="C462" s="262" t="s">
        <v>722</v>
      </c>
      <c r="D462" s="262" t="str">
        <f>IFERROR('PSD Summary'!I39, 0)</f>
        <v/>
      </c>
    </row>
    <row r="463" spans="1:14" s="241" customFormat="1" ht="18.75">
      <c r="A463"/>
      <c r="B463" s="250" t="str">
        <f>'PSD Summary'!B40</f>
        <v>ENERGY STAR Commercial Convection Oven (electric) - Version 2.0 specification</v>
      </c>
      <c r="C463" s="251">
        <f>C448+1</f>
        <v>31</v>
      </c>
      <c r="D463" s="252"/>
      <c r="E463" s="252"/>
      <c r="F463" s="252"/>
      <c r="G463" s="252"/>
      <c r="H463" s="252"/>
      <c r="I463" s="252"/>
      <c r="J463"/>
      <c r="K463"/>
      <c r="L463"/>
      <c r="M463"/>
      <c r="N463"/>
    </row>
    <row r="464" spans="1:14" s="241" customFormat="1" ht="15.75">
      <c r="A464"/>
      <c r="B464" s="253" t="s">
        <v>694</v>
      </c>
      <c r="C464" s="253" t="s">
        <v>695</v>
      </c>
      <c r="D464" s="253" t="s">
        <v>696</v>
      </c>
      <c r="E464" s="253" t="s">
        <v>708</v>
      </c>
      <c r="F464" s="253" t="s">
        <v>709</v>
      </c>
      <c r="G464" s="253" t="s">
        <v>710</v>
      </c>
      <c r="H464" s="253" t="s">
        <v>711</v>
      </c>
      <c r="I464" s="253" t="s">
        <v>712</v>
      </c>
      <c r="J464"/>
      <c r="K464" s="2"/>
      <c r="L464" s="2"/>
      <c r="M464" s="2"/>
      <c r="N464" s="2"/>
    </row>
    <row r="465" spans="1:14" s="265" customFormat="1" ht="12.75">
      <c r="A465" s="263" t="str">
        <f>IF('PSD Summary'!D40&lt;&gt;0,"Improvements","")</f>
        <v/>
      </c>
      <c r="B465" s="264" t="str">
        <f>'PSD Summary'!B40</f>
        <v>ENERGY STAR Commercial Convection Oven (electric) - Version 2.0 specification</v>
      </c>
      <c r="C465" s="255">
        <f>'PSD Summary'!C40</f>
        <v>0</v>
      </c>
      <c r="D465" s="266">
        <f>'PSD Summary'!D40</f>
        <v>0</v>
      </c>
      <c r="E465" s="255" t="str">
        <f>IF('PSD Summary'!P40&lt;&gt;"",'PSD Summary'!P40,"")</f>
        <v/>
      </c>
      <c r="F465" s="245" t="str">
        <f>IF('PSD Summary'!B40&lt;&gt; "",'PSD Summary'!B40,"")</f>
        <v>ENERGY STAR Commercial Convection Oven (electric) - Version 2.0 specification</v>
      </c>
      <c r="G465" s="255" t="str">
        <f>IF('Project Information'!$CP$29="Pre-Installation","Recommended",IF('Project Information'!$CP$29="Post-Installation", "Completed", ""))</f>
        <v/>
      </c>
      <c r="H465" s="255"/>
      <c r="I465" s="266" t="str">
        <f>'PSD Summary'!G40</f>
        <v/>
      </c>
      <c r="J465" s="263"/>
      <c r="K465" s="263"/>
      <c r="L465" s="263"/>
      <c r="M465" s="263"/>
      <c r="N465" s="263"/>
    </row>
    <row r="466" spans="1:14" s="241" customFormat="1" ht="15.75">
      <c r="A466" s="2"/>
      <c r="B466"/>
      <c r="C466" s="259" t="s">
        <v>713</v>
      </c>
      <c r="D466" s="260"/>
      <c r="E466" s="260"/>
      <c r="F466" s="260"/>
      <c r="G466"/>
    </row>
    <row r="467" spans="1:14" s="241" customFormat="1" ht="15.75">
      <c r="A467" s="2"/>
      <c r="B467"/>
      <c r="C467" s="253" t="s">
        <v>685</v>
      </c>
      <c r="D467" s="243" t="s">
        <v>688</v>
      </c>
      <c r="E467" s="243" t="s">
        <v>689</v>
      </c>
      <c r="F467" s="243" t="s">
        <v>697</v>
      </c>
      <c r="G467" s="243" t="s">
        <v>698</v>
      </c>
      <c r="H467" s="243" t="s">
        <v>699</v>
      </c>
      <c r="I467" s="243" t="s">
        <v>700</v>
      </c>
      <c r="J467" s="253" t="s">
        <v>701</v>
      </c>
      <c r="K467" s="253" t="s">
        <v>686</v>
      </c>
      <c r="L467" s="253" t="s">
        <v>687</v>
      </c>
    </row>
    <row r="468" spans="1:14" s="241" customFormat="1">
      <c r="A468" s="2" t="str">
        <f>IF('PSD Summary'!E40&lt;&gt;"","ImprovementSavings","")</f>
        <v/>
      </c>
      <c r="B468"/>
      <c r="C468" s="245" t="s">
        <v>680</v>
      </c>
      <c r="D468" s="2"/>
      <c r="E468" s="2"/>
      <c r="F468" s="2"/>
      <c r="G468" s="2"/>
      <c r="H468" s="2"/>
      <c r="I468" s="2"/>
      <c r="J468" s="261" t="e">
        <f>'PSD Summary'!E40*GECO_ELEC_RATIO</f>
        <v>#VALUE!</v>
      </c>
      <c r="K468" s="261" t="str">
        <f>'PSD Summary'!F40</f>
        <v/>
      </c>
      <c r="L468" s="261" t="str">
        <f>'PSD Summary'!G40</f>
        <v/>
      </c>
    </row>
    <row r="469" spans="1:14" s="241" customFormat="1">
      <c r="A469" s="2"/>
      <c r="B469"/>
      <c r="C469" s="252" t="s">
        <v>714</v>
      </c>
      <c r="D469" s="252"/>
      <c r="E469"/>
      <c r="F469"/>
      <c r="G469"/>
      <c r="H469"/>
      <c r="I469"/>
      <c r="J469"/>
      <c r="K469"/>
      <c r="L469"/>
      <c r="M469"/>
      <c r="N469"/>
    </row>
    <row r="470" spans="1:14" s="241" customFormat="1">
      <c r="A470" s="2"/>
      <c r="B470"/>
      <c r="C470" s="243" t="s">
        <v>715</v>
      </c>
      <c r="D470" s="243" t="s">
        <v>84</v>
      </c>
      <c r="E470"/>
      <c r="F470"/>
      <c r="G470"/>
      <c r="H470"/>
      <c r="I470"/>
      <c r="J470"/>
      <c r="K470"/>
      <c r="L470"/>
      <c r="M470"/>
      <c r="N470"/>
    </row>
    <row r="471" spans="1:14" s="241" customFormat="1">
      <c r="A471" s="241" t="str">
        <f>IF('PSD Summary'!J40&lt;&gt;"","ImprovementAttributes","")</f>
        <v/>
      </c>
      <c r="C471" s="262" t="s">
        <v>716</v>
      </c>
      <c r="D471" s="262">
        <f>'PSD Summary'!J40</f>
        <v>0</v>
      </c>
    </row>
    <row r="472" spans="1:14" s="241" customFormat="1">
      <c r="A472" s="241" t="str">
        <f>IF('PSD Summary'!K40&lt;&gt;"","ImprovementAttributes","")</f>
        <v/>
      </c>
      <c r="C472" s="262" t="s">
        <v>717</v>
      </c>
      <c r="D472" s="262">
        <f>'PSD Summary'!K40</f>
        <v>0</v>
      </c>
    </row>
    <row r="473" spans="1:14" s="241" customFormat="1">
      <c r="A473" s="241" t="str">
        <f>IF('PSD Summary'!L40&lt;&gt;"","ImprovementAttributes","")</f>
        <v/>
      </c>
      <c r="C473" s="262" t="s">
        <v>718</v>
      </c>
      <c r="D473" s="262">
        <f>'PSD Summary'!L40</f>
        <v>0</v>
      </c>
    </row>
    <row r="474" spans="1:14" s="241" customFormat="1">
      <c r="A474" s="241" t="str">
        <f>IF('PSD Summary'!M40&lt;&gt;"","ImprovementAttributes","")</f>
        <v/>
      </c>
      <c r="C474" s="262" t="s">
        <v>719</v>
      </c>
      <c r="D474" s="262">
        <f>'PSD Summary'!M40</f>
        <v>0</v>
      </c>
    </row>
    <row r="475" spans="1:14" s="241" customFormat="1">
      <c r="A475" s="241" t="str">
        <f>IF('PSD Summary'!N40&lt;&gt;"","ImprovementAttributes","")</f>
        <v/>
      </c>
      <c r="C475" s="262" t="s">
        <v>720</v>
      </c>
      <c r="D475" s="262">
        <f>'PSD Summary'!N40</f>
        <v>0</v>
      </c>
    </row>
    <row r="476" spans="1:14" s="241" customFormat="1">
      <c r="A476" s="241" t="str">
        <f>IF('PSD Summary'!O40&lt;&gt;"","ImprovementAttributes","")</f>
        <v/>
      </c>
      <c r="C476" s="262" t="s">
        <v>721</v>
      </c>
      <c r="D476" s="262">
        <f>'PSD Summary'!O40</f>
        <v>0</v>
      </c>
    </row>
    <row r="477" spans="1:14" s="241" customFormat="1">
      <c r="A477" s="241" t="str">
        <f>IFERROR(IF('PSD Summary'!I40&lt;&gt;"","ImprovementAttributes",""),"")</f>
        <v/>
      </c>
      <c r="C477" s="262" t="s">
        <v>722</v>
      </c>
      <c r="D477" s="262" t="str">
        <f>IFERROR('PSD Summary'!I40, 0)</f>
        <v/>
      </c>
    </row>
    <row r="478" spans="1:14" s="241" customFormat="1" ht="18.75">
      <c r="A478"/>
      <c r="B478" s="250" t="str">
        <f>'PSD Summary'!B41</f>
        <v>ENERGY STAR Commercial Griddle (electric) - Min. cooking efficiency of 65%</v>
      </c>
      <c r="C478" s="251">
        <f>C463+1</f>
        <v>32</v>
      </c>
      <c r="D478" s="252"/>
      <c r="E478" s="252"/>
      <c r="F478" s="252"/>
      <c r="G478" s="252"/>
      <c r="H478" s="252"/>
      <c r="I478" s="252"/>
      <c r="J478"/>
      <c r="K478"/>
      <c r="L478"/>
      <c r="M478"/>
      <c r="N478"/>
    </row>
    <row r="479" spans="1:14" s="241" customFormat="1" ht="15.75">
      <c r="A479"/>
      <c r="B479" s="253" t="s">
        <v>694</v>
      </c>
      <c r="C479" s="253" t="s">
        <v>695</v>
      </c>
      <c r="D479" s="253" t="s">
        <v>696</v>
      </c>
      <c r="E479" s="253" t="s">
        <v>708</v>
      </c>
      <c r="F479" s="253" t="s">
        <v>709</v>
      </c>
      <c r="G479" s="253" t="s">
        <v>710</v>
      </c>
      <c r="H479" s="253" t="s">
        <v>711</v>
      </c>
      <c r="I479" s="253" t="s">
        <v>712</v>
      </c>
      <c r="J479"/>
      <c r="K479" s="2"/>
      <c r="L479" s="2"/>
      <c r="M479" s="2"/>
      <c r="N479" s="2"/>
    </row>
    <row r="480" spans="1:14" s="265" customFormat="1" ht="12.75">
      <c r="A480" s="263" t="str">
        <f>IF('PSD Summary'!D41&lt;&gt;0,"Improvements","")</f>
        <v/>
      </c>
      <c r="B480" s="264" t="str">
        <f>'PSD Summary'!B41</f>
        <v>ENERGY STAR Commercial Griddle (electric) - Min. cooking efficiency of 65%</v>
      </c>
      <c r="C480" s="255">
        <f>'PSD Summary'!C41</f>
        <v>0</v>
      </c>
      <c r="D480" s="266">
        <f>'PSD Summary'!D41</f>
        <v>0</v>
      </c>
      <c r="E480" s="255" t="str">
        <f>IF('PSD Summary'!P41&lt;&gt;"",'PSD Summary'!P41,"")</f>
        <v/>
      </c>
      <c r="F480" s="245" t="str">
        <f>IF('PSD Summary'!B41&lt;&gt; "",'PSD Summary'!B41,"")</f>
        <v>ENERGY STAR Commercial Griddle (electric) - Min. cooking efficiency of 65%</v>
      </c>
      <c r="G480" s="255" t="str">
        <f>IF('Project Information'!$CP$29="Pre-Installation","Recommended",IF('Project Information'!$CP$29="Post-Installation", "Completed", ""))</f>
        <v/>
      </c>
      <c r="H480" s="255"/>
      <c r="I480" s="266" t="str">
        <f>'PSD Summary'!G41</f>
        <v/>
      </c>
      <c r="J480" s="263"/>
      <c r="K480" s="263"/>
      <c r="L480" s="263"/>
      <c r="M480" s="263"/>
      <c r="N480" s="263"/>
    </row>
    <row r="481" spans="1:14" s="241" customFormat="1" ht="15.75">
      <c r="A481" s="2"/>
      <c r="B481"/>
      <c r="C481" s="259" t="s">
        <v>713</v>
      </c>
      <c r="D481" s="260"/>
      <c r="E481" s="260"/>
      <c r="F481" s="260"/>
      <c r="G481"/>
    </row>
    <row r="482" spans="1:14" s="241" customFormat="1" ht="15.75">
      <c r="A482" s="2"/>
      <c r="B482"/>
      <c r="C482" s="253" t="s">
        <v>685</v>
      </c>
      <c r="D482" s="243" t="s">
        <v>688</v>
      </c>
      <c r="E482" s="243" t="s">
        <v>689</v>
      </c>
      <c r="F482" s="243" t="s">
        <v>697</v>
      </c>
      <c r="G482" s="243" t="s">
        <v>698</v>
      </c>
      <c r="H482" s="243" t="s">
        <v>699</v>
      </c>
      <c r="I482" s="243" t="s">
        <v>700</v>
      </c>
      <c r="J482" s="253" t="s">
        <v>701</v>
      </c>
      <c r="K482" s="253" t="s">
        <v>686</v>
      </c>
      <c r="L482" s="253" t="s">
        <v>687</v>
      </c>
    </row>
    <row r="483" spans="1:14" s="241" customFormat="1">
      <c r="A483" s="2" t="str">
        <f>IF('PSD Summary'!E41&lt;&gt;"","ImprovementSavings","")</f>
        <v/>
      </c>
      <c r="B483"/>
      <c r="C483" s="245" t="s">
        <v>680</v>
      </c>
      <c r="D483" s="2"/>
      <c r="E483" s="2"/>
      <c r="F483" s="2"/>
      <c r="G483" s="2"/>
      <c r="H483" s="2"/>
      <c r="I483" s="2"/>
      <c r="J483" s="261" t="e">
        <f>'PSD Summary'!E41*GECO_ELEC_RATIO</f>
        <v>#VALUE!</v>
      </c>
      <c r="K483" s="261" t="str">
        <f>'PSD Summary'!F41</f>
        <v/>
      </c>
      <c r="L483" s="261" t="str">
        <f>'PSD Summary'!G41</f>
        <v/>
      </c>
    </row>
    <row r="484" spans="1:14" s="241" customFormat="1">
      <c r="A484" s="2"/>
      <c r="B484"/>
      <c r="C484" s="252" t="s">
        <v>714</v>
      </c>
      <c r="D484" s="252"/>
      <c r="E484"/>
      <c r="F484"/>
      <c r="G484"/>
      <c r="H484"/>
      <c r="I484"/>
      <c r="J484"/>
      <c r="K484"/>
      <c r="L484"/>
      <c r="M484"/>
      <c r="N484"/>
    </row>
    <row r="485" spans="1:14" s="241" customFormat="1">
      <c r="A485" s="2"/>
      <c r="B485"/>
      <c r="C485" s="243" t="s">
        <v>715</v>
      </c>
      <c r="D485" s="243" t="s">
        <v>84</v>
      </c>
      <c r="E485"/>
      <c r="F485"/>
      <c r="G485"/>
      <c r="H485"/>
      <c r="I485"/>
      <c r="J485"/>
      <c r="K485"/>
      <c r="L485"/>
      <c r="M485"/>
      <c r="N485"/>
    </row>
    <row r="486" spans="1:14" s="241" customFormat="1">
      <c r="A486" s="241" t="str">
        <f>IF('PSD Summary'!J41&lt;&gt;"","ImprovementAttributes","")</f>
        <v/>
      </c>
      <c r="C486" s="262" t="s">
        <v>716</v>
      </c>
      <c r="D486" s="262">
        <f>'PSD Summary'!J41</f>
        <v>0</v>
      </c>
    </row>
    <row r="487" spans="1:14" s="241" customFormat="1">
      <c r="A487" s="241" t="str">
        <f>IF('PSD Summary'!K41&lt;&gt;"","ImprovementAttributes","")</f>
        <v/>
      </c>
      <c r="C487" s="262" t="s">
        <v>717</v>
      </c>
      <c r="D487" s="262">
        <f>'PSD Summary'!K41</f>
        <v>0</v>
      </c>
    </row>
    <row r="488" spans="1:14" s="241" customFormat="1">
      <c r="A488" s="241" t="str">
        <f>IF('PSD Summary'!L41&lt;&gt;"","ImprovementAttributes","")</f>
        <v/>
      </c>
      <c r="C488" s="262" t="s">
        <v>718</v>
      </c>
      <c r="D488" s="262">
        <f>'PSD Summary'!L41</f>
        <v>0</v>
      </c>
    </row>
    <row r="489" spans="1:14" s="241" customFormat="1">
      <c r="A489" s="241" t="str">
        <f>IF('PSD Summary'!M41&lt;&gt;"","ImprovementAttributes","")</f>
        <v/>
      </c>
      <c r="C489" s="262" t="s">
        <v>719</v>
      </c>
      <c r="D489" s="262">
        <f>'PSD Summary'!M41</f>
        <v>0</v>
      </c>
    </row>
    <row r="490" spans="1:14" s="241" customFormat="1">
      <c r="A490" s="241" t="str">
        <f>IF('PSD Summary'!N41&lt;&gt;"","ImprovementAttributes","")</f>
        <v/>
      </c>
      <c r="C490" s="262" t="s">
        <v>720</v>
      </c>
      <c r="D490" s="262">
        <f>'PSD Summary'!N41</f>
        <v>0</v>
      </c>
    </row>
    <row r="491" spans="1:14" s="241" customFormat="1">
      <c r="A491" s="241" t="str">
        <f>IF('PSD Summary'!O41&lt;&gt;"","ImprovementAttributes","")</f>
        <v/>
      </c>
      <c r="C491" s="262" t="s">
        <v>721</v>
      </c>
      <c r="D491" s="262">
        <f>'PSD Summary'!O41</f>
        <v>0</v>
      </c>
    </row>
    <row r="492" spans="1:14" s="241" customFormat="1">
      <c r="A492" s="241" t="str">
        <f>IFERROR(IF('PSD Summary'!I41&lt;&gt;"","ImprovementAttributes",""),"")</f>
        <v/>
      </c>
      <c r="C492" s="262" t="s">
        <v>722</v>
      </c>
      <c r="D492" s="262" t="str">
        <f>IFERROR('PSD Summary'!I41, 0)</f>
        <v/>
      </c>
    </row>
    <row r="493" spans="1:14" s="241" customFormat="1" ht="18.75">
      <c r="A493"/>
      <c r="B493" s="250" t="str">
        <f>'PSD Summary'!B42</f>
        <v>ENERGY STAR Commercial Combination Oven (electric) - Min. heavy load cooking efficiency of 60%</v>
      </c>
      <c r="C493" s="251">
        <f>C478+1</f>
        <v>33</v>
      </c>
      <c r="D493" s="252"/>
      <c r="E493" s="252"/>
      <c r="F493" s="252"/>
      <c r="G493" s="252"/>
      <c r="H493" s="252"/>
      <c r="I493" s="252"/>
      <c r="J493"/>
      <c r="K493"/>
      <c r="L493"/>
      <c r="M493"/>
      <c r="N493"/>
    </row>
    <row r="494" spans="1:14" s="241" customFormat="1" ht="15.75">
      <c r="A494"/>
      <c r="B494" s="253" t="s">
        <v>694</v>
      </c>
      <c r="C494" s="253" t="s">
        <v>695</v>
      </c>
      <c r="D494" s="253" t="s">
        <v>696</v>
      </c>
      <c r="E494" s="253" t="s">
        <v>708</v>
      </c>
      <c r="F494" s="253" t="s">
        <v>709</v>
      </c>
      <c r="G494" s="253" t="s">
        <v>710</v>
      </c>
      <c r="H494" s="253" t="s">
        <v>711</v>
      </c>
      <c r="I494" s="253" t="s">
        <v>712</v>
      </c>
      <c r="J494"/>
      <c r="K494" s="2"/>
      <c r="L494" s="2"/>
      <c r="M494" s="2"/>
      <c r="N494" s="2"/>
    </row>
    <row r="495" spans="1:14" s="265" customFormat="1" ht="12.75">
      <c r="A495" s="263" t="str">
        <f>IF('PSD Summary'!D42&lt;&gt;0,"Improvements","")</f>
        <v/>
      </c>
      <c r="B495" s="264" t="str">
        <f>'PSD Summary'!B42</f>
        <v>ENERGY STAR Commercial Combination Oven (electric) - Min. heavy load cooking efficiency of 60%</v>
      </c>
      <c r="C495" s="255">
        <f>'PSD Summary'!C42</f>
        <v>0</v>
      </c>
      <c r="D495" s="266">
        <f>'PSD Summary'!D42</f>
        <v>0</v>
      </c>
      <c r="E495" s="255" t="str">
        <f>IF('PSD Summary'!P42&lt;&gt;"",'PSD Summary'!P42,"")</f>
        <v/>
      </c>
      <c r="F495" s="245" t="str">
        <f>IF('PSD Summary'!B42&lt;&gt; "",'PSD Summary'!B42,"")</f>
        <v>ENERGY STAR Commercial Combination Oven (electric) - Min. heavy load cooking efficiency of 60%</v>
      </c>
      <c r="G495" s="255" t="str">
        <f>IF('Project Information'!$CP$29="Pre-Installation","Recommended",IF('Project Information'!$CP$29="Post-Installation", "Completed", ""))</f>
        <v/>
      </c>
      <c r="H495" s="255"/>
      <c r="I495" s="266" t="str">
        <f>'PSD Summary'!G42</f>
        <v/>
      </c>
      <c r="J495" s="263"/>
      <c r="K495" s="263"/>
      <c r="L495" s="263"/>
      <c r="M495" s="263"/>
      <c r="N495" s="263"/>
    </row>
    <row r="496" spans="1:14" s="241" customFormat="1" ht="15.75">
      <c r="A496" s="2"/>
      <c r="B496"/>
      <c r="C496" s="259" t="s">
        <v>713</v>
      </c>
      <c r="D496" s="260"/>
      <c r="E496" s="260"/>
      <c r="F496" s="260"/>
      <c r="G496"/>
    </row>
    <row r="497" spans="1:14" s="241" customFormat="1" ht="15.75">
      <c r="A497" s="2"/>
      <c r="B497"/>
      <c r="C497" s="253" t="s">
        <v>685</v>
      </c>
      <c r="D497" s="243" t="s">
        <v>688</v>
      </c>
      <c r="E497" s="243" t="s">
        <v>689</v>
      </c>
      <c r="F497" s="243" t="s">
        <v>697</v>
      </c>
      <c r="G497" s="243" t="s">
        <v>698</v>
      </c>
      <c r="H497" s="243" t="s">
        <v>699</v>
      </c>
      <c r="I497" s="243" t="s">
        <v>700</v>
      </c>
      <c r="J497" s="253" t="s">
        <v>701</v>
      </c>
      <c r="K497" s="253" t="s">
        <v>686</v>
      </c>
      <c r="L497" s="253" t="s">
        <v>687</v>
      </c>
    </row>
    <row r="498" spans="1:14" s="241" customFormat="1">
      <c r="A498" s="2" t="str">
        <f>IF('PSD Summary'!E42&lt;&gt;"","ImprovementSavings","")</f>
        <v/>
      </c>
      <c r="B498"/>
      <c r="C498" s="245" t="s">
        <v>680</v>
      </c>
      <c r="D498" s="2"/>
      <c r="E498" s="2"/>
      <c r="F498" s="2"/>
      <c r="G498" s="2"/>
      <c r="H498" s="2"/>
      <c r="I498" s="2"/>
      <c r="J498" s="261" t="e">
        <f>'PSD Summary'!E42*GECO_ELEC_RATIO</f>
        <v>#VALUE!</v>
      </c>
      <c r="K498" s="261" t="str">
        <f>'PSD Summary'!F42</f>
        <v/>
      </c>
      <c r="L498" s="261" t="str">
        <f>'PSD Summary'!G42</f>
        <v/>
      </c>
    </row>
    <row r="499" spans="1:14" s="241" customFormat="1">
      <c r="A499" s="2"/>
      <c r="B499"/>
      <c r="C499" s="252" t="s">
        <v>714</v>
      </c>
      <c r="D499" s="252"/>
      <c r="E499"/>
      <c r="F499"/>
      <c r="G499"/>
      <c r="H499"/>
      <c r="I499"/>
      <c r="J499"/>
      <c r="K499"/>
      <c r="L499"/>
      <c r="M499"/>
      <c r="N499"/>
    </row>
    <row r="500" spans="1:14" s="241" customFormat="1">
      <c r="A500" s="2"/>
      <c r="B500"/>
      <c r="C500" s="243" t="s">
        <v>715</v>
      </c>
      <c r="D500" s="243" t="s">
        <v>84</v>
      </c>
      <c r="E500"/>
      <c r="F500"/>
      <c r="G500"/>
      <c r="H500"/>
      <c r="I500"/>
      <c r="J500"/>
      <c r="K500"/>
      <c r="L500"/>
      <c r="M500"/>
      <c r="N500"/>
    </row>
    <row r="501" spans="1:14" s="241" customFormat="1">
      <c r="A501" s="241" t="str">
        <f>IF('PSD Summary'!J42&lt;&gt;"","ImprovementAttributes","")</f>
        <v/>
      </c>
      <c r="C501" s="262" t="s">
        <v>716</v>
      </c>
      <c r="D501" s="262">
        <f>'PSD Summary'!J42</f>
        <v>0</v>
      </c>
    </row>
    <row r="502" spans="1:14" s="241" customFormat="1">
      <c r="A502" s="241" t="str">
        <f>IF('PSD Summary'!K42&lt;&gt;"","ImprovementAttributes","")</f>
        <v/>
      </c>
      <c r="C502" s="262" t="s">
        <v>717</v>
      </c>
      <c r="D502" s="262">
        <f>'PSD Summary'!K42</f>
        <v>0</v>
      </c>
    </row>
    <row r="503" spans="1:14" s="241" customFormat="1">
      <c r="A503" s="241" t="str">
        <f>IF('PSD Summary'!L42&lt;&gt;"","ImprovementAttributes","")</f>
        <v/>
      </c>
      <c r="C503" s="262" t="s">
        <v>718</v>
      </c>
      <c r="D503" s="262">
        <f>'PSD Summary'!L42</f>
        <v>0</v>
      </c>
    </row>
    <row r="504" spans="1:14" s="241" customFormat="1">
      <c r="A504" s="241" t="str">
        <f>IF('PSD Summary'!M42&lt;&gt;"","ImprovementAttributes","")</f>
        <v/>
      </c>
      <c r="C504" s="262" t="s">
        <v>719</v>
      </c>
      <c r="D504" s="262">
        <f>'PSD Summary'!M42</f>
        <v>0</v>
      </c>
    </row>
    <row r="505" spans="1:14" s="241" customFormat="1">
      <c r="A505" s="241" t="str">
        <f>IF('PSD Summary'!N42&lt;&gt;"","ImprovementAttributes","")</f>
        <v/>
      </c>
      <c r="C505" s="262" t="s">
        <v>720</v>
      </c>
      <c r="D505" s="262">
        <f>'PSD Summary'!N42</f>
        <v>0</v>
      </c>
    </row>
    <row r="506" spans="1:14" s="241" customFormat="1">
      <c r="A506" s="241" t="str">
        <f>IF('PSD Summary'!O42&lt;&gt;"","ImprovementAttributes","")</f>
        <v/>
      </c>
      <c r="C506" s="262" t="s">
        <v>721</v>
      </c>
      <c r="D506" s="262">
        <f>'PSD Summary'!O42</f>
        <v>0</v>
      </c>
    </row>
    <row r="507" spans="1:14" s="241" customFormat="1">
      <c r="A507" s="241" t="str">
        <f>IFERROR(IF('PSD Summary'!I42&lt;&gt;"","ImprovementAttributes",""),"")</f>
        <v/>
      </c>
      <c r="C507" s="262" t="s">
        <v>722</v>
      </c>
      <c r="D507" s="262" t="str">
        <f>IFERROR('PSD Summary'!I42, 0)</f>
        <v/>
      </c>
    </row>
    <row r="508" spans="1:14" s="241" customFormat="1" ht="18.75">
      <c r="A508"/>
      <c r="B508" s="250" t="str">
        <f>'PSD Summary'!B43</f>
        <v>PC Power Management</v>
      </c>
      <c r="C508" s="251">
        <f>C493+1</f>
        <v>34</v>
      </c>
      <c r="D508" s="252"/>
      <c r="E508" s="252"/>
      <c r="F508" s="252"/>
      <c r="G508" s="252"/>
      <c r="H508" s="252"/>
      <c r="I508" s="252"/>
      <c r="J508"/>
      <c r="K508"/>
      <c r="L508"/>
      <c r="M508"/>
      <c r="N508"/>
    </row>
    <row r="509" spans="1:14" s="241" customFormat="1" ht="15.75">
      <c r="A509"/>
      <c r="B509" s="253" t="s">
        <v>694</v>
      </c>
      <c r="C509" s="253" t="s">
        <v>695</v>
      </c>
      <c r="D509" s="253" t="s">
        <v>696</v>
      </c>
      <c r="E509" s="253" t="s">
        <v>708</v>
      </c>
      <c r="F509" s="253" t="s">
        <v>709</v>
      </c>
      <c r="G509" s="253" t="s">
        <v>710</v>
      </c>
      <c r="H509" s="253" t="s">
        <v>711</v>
      </c>
      <c r="I509" s="253" t="s">
        <v>712</v>
      </c>
      <c r="J509"/>
      <c r="K509" s="2"/>
      <c r="L509" s="2"/>
      <c r="M509" s="2"/>
      <c r="N509" s="2"/>
    </row>
    <row r="510" spans="1:14" s="265" customFormat="1" ht="12.75">
      <c r="A510" s="263" t="str">
        <f>IF('PSD Summary'!D43&lt;&gt;0,"Improvements","")</f>
        <v/>
      </c>
      <c r="B510" s="264" t="str">
        <f>'PSD Summary'!B43</f>
        <v>PC Power Management</v>
      </c>
      <c r="C510" s="255">
        <f>'PSD Summary'!C43</f>
        <v>0</v>
      </c>
      <c r="D510" s="266">
        <f>'PSD Summary'!D43</f>
        <v>0</v>
      </c>
      <c r="E510" s="255" t="str">
        <f>IF('PSD Summary'!P43&lt;&gt;"",'PSD Summary'!P43,"")</f>
        <v/>
      </c>
      <c r="F510" s="245" t="str">
        <f>IF('PSD Summary'!B43&lt;&gt; "",'PSD Summary'!B43,"")</f>
        <v>PC Power Management</v>
      </c>
      <c r="G510" s="255" t="str">
        <f>IF('Project Information'!$CP$29="Pre-Installation","Recommended",IF('Project Information'!$CP$29="Post-Installation", "Completed", ""))</f>
        <v/>
      </c>
      <c r="H510" s="255"/>
      <c r="I510" s="266" t="str">
        <f>'PSD Summary'!G43</f>
        <v/>
      </c>
      <c r="J510" s="263"/>
      <c r="K510" s="263"/>
      <c r="L510" s="263"/>
      <c r="M510" s="263"/>
      <c r="N510" s="263"/>
    </row>
    <row r="511" spans="1:14" s="241" customFormat="1" ht="15.75">
      <c r="A511" s="2"/>
      <c r="B511"/>
      <c r="C511" s="259" t="s">
        <v>713</v>
      </c>
      <c r="D511" s="260"/>
      <c r="E511" s="260"/>
      <c r="F511" s="260"/>
      <c r="G511"/>
    </row>
    <row r="512" spans="1:14" s="241" customFormat="1" ht="15.75">
      <c r="A512" s="2"/>
      <c r="B512"/>
      <c r="C512" s="253" t="s">
        <v>685</v>
      </c>
      <c r="D512" s="243" t="s">
        <v>688</v>
      </c>
      <c r="E512" s="243" t="s">
        <v>689</v>
      </c>
      <c r="F512" s="243" t="s">
        <v>697</v>
      </c>
      <c r="G512" s="243" t="s">
        <v>698</v>
      </c>
      <c r="H512" s="243" t="s">
        <v>699</v>
      </c>
      <c r="I512" s="243" t="s">
        <v>700</v>
      </c>
      <c r="J512" s="253" t="s">
        <v>701</v>
      </c>
      <c r="K512" s="253" t="s">
        <v>686</v>
      </c>
      <c r="L512" s="253" t="s">
        <v>687</v>
      </c>
    </row>
    <row r="513" spans="1:14" s="241" customFormat="1">
      <c r="A513" s="2" t="str">
        <f>IF('PSD Summary'!E43&lt;&gt;"","ImprovementSavings","")</f>
        <v/>
      </c>
      <c r="B513"/>
      <c r="C513" s="245" t="s">
        <v>680</v>
      </c>
      <c r="D513" s="2"/>
      <c r="E513" s="2"/>
      <c r="F513" s="2"/>
      <c r="G513" s="2"/>
      <c r="H513" s="2"/>
      <c r="I513" s="2"/>
      <c r="J513" s="261" t="e">
        <f>'PSD Summary'!E43*GECO_ELEC_RATIO</f>
        <v>#VALUE!</v>
      </c>
      <c r="K513" s="261" t="str">
        <f>'PSD Summary'!F43</f>
        <v/>
      </c>
      <c r="L513" s="261" t="str">
        <f>'PSD Summary'!G43</f>
        <v/>
      </c>
    </row>
    <row r="514" spans="1:14" s="241" customFormat="1">
      <c r="A514" s="2"/>
      <c r="B514"/>
      <c r="C514" s="252" t="s">
        <v>714</v>
      </c>
      <c r="D514" s="252"/>
      <c r="E514"/>
      <c r="F514"/>
      <c r="G514"/>
      <c r="H514"/>
      <c r="I514"/>
      <c r="J514"/>
      <c r="K514"/>
      <c r="L514"/>
      <c r="M514"/>
      <c r="N514"/>
    </row>
    <row r="515" spans="1:14" s="241" customFormat="1">
      <c r="A515" s="2"/>
      <c r="B515"/>
      <c r="C515" s="243" t="s">
        <v>715</v>
      </c>
      <c r="D515" s="243" t="s">
        <v>84</v>
      </c>
      <c r="E515"/>
      <c r="F515"/>
      <c r="G515"/>
      <c r="H515"/>
      <c r="I515"/>
      <c r="J515"/>
      <c r="K515"/>
      <c r="L515"/>
      <c r="M515"/>
      <c r="N515"/>
    </row>
    <row r="516" spans="1:14" s="241" customFormat="1">
      <c r="A516" s="241" t="str">
        <f>IF('PSD Summary'!J43&lt;&gt;"","ImprovementAttributes","")</f>
        <v/>
      </c>
      <c r="C516" s="262" t="s">
        <v>716</v>
      </c>
      <c r="D516" s="262">
        <f>'PSD Summary'!J43</f>
        <v>0</v>
      </c>
    </row>
    <row r="517" spans="1:14" s="241" customFormat="1">
      <c r="A517" s="241" t="str">
        <f>IF('PSD Summary'!K43&lt;&gt;"","ImprovementAttributes","")</f>
        <v/>
      </c>
      <c r="C517" s="262" t="s">
        <v>717</v>
      </c>
      <c r="D517" s="262">
        <f>'PSD Summary'!K43</f>
        <v>0</v>
      </c>
    </row>
    <row r="518" spans="1:14" s="241" customFormat="1">
      <c r="A518" s="241" t="str">
        <f>IF('PSD Summary'!L43&lt;&gt;"","ImprovementAttributes","")</f>
        <v/>
      </c>
      <c r="C518" s="262" t="s">
        <v>718</v>
      </c>
      <c r="D518" s="262">
        <f>'PSD Summary'!L43</f>
        <v>0</v>
      </c>
    </row>
    <row r="519" spans="1:14" s="241" customFormat="1">
      <c r="A519" s="241" t="str">
        <f>IF('PSD Summary'!M43&lt;&gt;"","ImprovementAttributes","")</f>
        <v/>
      </c>
      <c r="C519" s="262" t="s">
        <v>719</v>
      </c>
      <c r="D519" s="262">
        <f>'PSD Summary'!M43</f>
        <v>0</v>
      </c>
    </row>
    <row r="520" spans="1:14" s="241" customFormat="1">
      <c r="A520" s="241" t="str">
        <f>IF('PSD Summary'!N43&lt;&gt;"","ImprovementAttributes","")</f>
        <v/>
      </c>
      <c r="C520" s="262" t="s">
        <v>720</v>
      </c>
      <c r="D520" s="262">
        <f>'PSD Summary'!N43</f>
        <v>0</v>
      </c>
    </row>
    <row r="521" spans="1:14" s="241" customFormat="1">
      <c r="A521" s="241" t="str">
        <f>IF('PSD Summary'!O43&lt;&gt;"","ImprovementAttributes","")</f>
        <v/>
      </c>
      <c r="C521" s="262" t="s">
        <v>721</v>
      </c>
      <c r="D521" s="262">
        <f>'PSD Summary'!O43</f>
        <v>0</v>
      </c>
    </row>
    <row r="522" spans="1:14" s="241" customFormat="1">
      <c r="A522" s="241" t="str">
        <f>IFERROR(IF('PSD Summary'!I43&lt;&gt;"","ImprovementAttributes",""),"")</f>
        <v/>
      </c>
      <c r="C522" s="262" t="s">
        <v>722</v>
      </c>
      <c r="D522" s="262" t="str">
        <f>IFERROR('PSD Summary'!I43, 0)</f>
        <v/>
      </c>
    </row>
  </sheetData>
  <mergeCells count="1">
    <mergeCell ref="C6:D6"/>
  </mergeCells>
  <dataValidations count="1">
    <dataValidation type="list" allowBlank="1" showInputMessage="1" showErrorMessage="1" sqref="B7:B9">
      <formula1>$D$2:$D$14</formula1>
    </dataValidation>
  </dataValidation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002D56"/>
  </sheetPr>
  <dimension ref="A1:AM80"/>
  <sheetViews>
    <sheetView topLeftCell="K18" workbookViewId="0">
      <selection activeCell="Q52" sqref="Q52:U52"/>
    </sheetView>
  </sheetViews>
  <sheetFormatPr defaultColWidth="9.33203125" defaultRowHeight="12.75"/>
  <cols>
    <col min="1" max="1" width="4.33203125" style="5" customWidth="1"/>
    <col min="2" max="2" width="9.33203125" style="3"/>
    <col min="3" max="3" width="12.1640625" style="3" customWidth="1"/>
    <col min="4" max="4" width="11.33203125" style="3" customWidth="1"/>
    <col min="5" max="5" width="13.83203125" style="3" customWidth="1"/>
    <col min="6" max="10" width="9.33203125" style="3"/>
    <col min="11" max="11" width="11.1640625" style="3" customWidth="1"/>
    <col min="12" max="17" width="9.33203125" style="3"/>
    <col min="18" max="18" width="11.6640625" style="3" customWidth="1"/>
    <col min="19" max="19" width="12" style="3" customWidth="1"/>
    <col min="20" max="26" width="9.33203125" style="3"/>
    <col min="27" max="27" width="9" style="3" customWidth="1"/>
    <col min="28" max="28" width="9.33203125" style="16"/>
    <col min="29" max="29" width="9.33203125" style="3"/>
    <col min="30" max="30" width="10.1640625" style="3" customWidth="1"/>
    <col min="31" max="31" width="9.33203125" style="3"/>
    <col min="32" max="32" width="10.33203125" style="3" customWidth="1"/>
    <col min="33" max="33" width="10.1640625" style="3" customWidth="1"/>
    <col min="34" max="34" width="9.33203125" style="3" customWidth="1"/>
    <col min="35" max="16384" width="9.33203125" style="3"/>
  </cols>
  <sheetData>
    <row r="1" spans="1:39" s="5" customFormat="1" ht="15.75">
      <c r="A1" s="9"/>
    </row>
    <row r="2" spans="1:39">
      <c r="B2" s="31"/>
      <c r="C2" s="31"/>
      <c r="D2" s="31"/>
      <c r="E2" s="31"/>
      <c r="F2" s="31"/>
      <c r="G2" s="31"/>
      <c r="H2" s="31"/>
      <c r="I2" s="31"/>
      <c r="J2" s="31"/>
      <c r="K2" s="31"/>
      <c r="L2" s="31"/>
      <c r="M2" s="31"/>
      <c r="N2" s="31"/>
      <c r="O2" s="31"/>
      <c r="P2" s="31"/>
      <c r="Q2" s="31"/>
      <c r="R2" s="31"/>
      <c r="S2" s="31"/>
      <c r="T2" s="31"/>
      <c r="U2" s="31"/>
      <c r="V2" s="31"/>
      <c r="W2" s="31"/>
      <c r="X2" s="31"/>
      <c r="Y2" s="31"/>
      <c r="Z2" s="31"/>
      <c r="AA2" s="31"/>
      <c r="AB2" s="31"/>
      <c r="AC2" s="31"/>
      <c r="AD2" s="31"/>
      <c r="AE2" s="31"/>
      <c r="AF2" s="31"/>
      <c r="AG2" s="31"/>
      <c r="AH2" s="31"/>
      <c r="AI2" s="31"/>
      <c r="AJ2" s="31"/>
      <c r="AK2" s="31"/>
      <c r="AL2" s="31"/>
      <c r="AM2" s="32"/>
    </row>
    <row r="3" spans="1:39" ht="15.75">
      <c r="A3" s="10"/>
      <c r="B3" s="11"/>
      <c r="C3" s="7" t="s">
        <v>21</v>
      </c>
      <c r="P3" s="12"/>
      <c r="Q3" s="7" t="s">
        <v>69</v>
      </c>
      <c r="AM3" s="5"/>
    </row>
    <row r="4" spans="1:39">
      <c r="B4" s="14"/>
      <c r="C4" s="8" t="s">
        <v>80</v>
      </c>
      <c r="P4" s="12"/>
      <c r="Q4" s="8" t="s">
        <v>70</v>
      </c>
      <c r="AM4" s="5"/>
    </row>
    <row r="5" spans="1:39">
      <c r="B5" s="14"/>
      <c r="P5" s="12"/>
      <c r="AM5" s="5"/>
    </row>
    <row r="6" spans="1:39" ht="15.75">
      <c r="B6" s="12"/>
      <c r="C6" s="7" t="s">
        <v>73</v>
      </c>
      <c r="P6" s="12"/>
      <c r="Q6" s="6" t="s">
        <v>155</v>
      </c>
      <c r="AM6" s="5"/>
    </row>
    <row r="7" spans="1:39" ht="15.75">
      <c r="B7" s="12"/>
      <c r="C7" s="828" t="s">
        <v>77</v>
      </c>
      <c r="D7" s="828"/>
      <c r="E7" s="7" t="s">
        <v>79</v>
      </c>
      <c r="F7" s="7" t="s">
        <v>78</v>
      </c>
      <c r="I7" s="828" t="s">
        <v>81</v>
      </c>
      <c r="J7" s="828"/>
      <c r="K7" s="15" t="s">
        <v>84</v>
      </c>
      <c r="L7" s="7" t="s">
        <v>78</v>
      </c>
      <c r="P7" s="12"/>
      <c r="Q7" s="3" t="s">
        <v>85</v>
      </c>
      <c r="AM7" s="5"/>
    </row>
    <row r="8" spans="1:39">
      <c r="B8" s="12"/>
      <c r="C8" s="816" t="s">
        <v>72</v>
      </c>
      <c r="D8" s="816"/>
      <c r="E8" s="23">
        <f>'Measure Input'!$N$5</f>
        <v>0</v>
      </c>
      <c r="F8" s="3" t="s">
        <v>75</v>
      </c>
      <c r="I8" s="829" t="s">
        <v>82</v>
      </c>
      <c r="J8" s="829"/>
      <c r="K8" s="830" t="str">
        <f>IF(OR(ISBLANK('Measure Input'!N5), ISBLANK('Measure Input'!P5),ISBLANK('Measure Input'!R5)),"",($E$8-$E$9)*$E$10*$E$11/1000)</f>
        <v/>
      </c>
      <c r="L8" s="844" t="s">
        <v>83</v>
      </c>
      <c r="P8" s="12"/>
      <c r="Q8" s="6" t="s">
        <v>156</v>
      </c>
      <c r="AM8" s="5"/>
    </row>
    <row r="9" spans="1:39">
      <c r="B9" s="12"/>
      <c r="C9" s="816" t="s">
        <v>67</v>
      </c>
      <c r="D9" s="816"/>
      <c r="E9" s="23">
        <f>'Measure Input'!$P$5</f>
        <v>0</v>
      </c>
      <c r="F9" s="3" t="s">
        <v>75</v>
      </c>
      <c r="I9" s="829"/>
      <c r="J9" s="829"/>
      <c r="K9" s="830"/>
      <c r="L9" s="844"/>
      <c r="P9" s="12"/>
      <c r="Q9" s="3" t="s">
        <v>234</v>
      </c>
      <c r="AM9" s="5"/>
    </row>
    <row r="10" spans="1:39">
      <c r="B10" s="12"/>
      <c r="C10" s="816" t="s">
        <v>74</v>
      </c>
      <c r="D10" s="816"/>
      <c r="E10" s="13">
        <v>8760</v>
      </c>
      <c r="F10" s="3" t="s">
        <v>76</v>
      </c>
      <c r="I10" s="831" t="s">
        <v>152</v>
      </c>
      <c r="J10" s="831"/>
      <c r="K10" s="830" t="str">
        <f>IF(OR(ISBLANK('Measure Input'!N5), ISBLANK('Measure Input'!P5),ISBLANK('Measure Input'!R5)), "", ($E$8-$E$9)*$E$11/1000)</f>
        <v/>
      </c>
      <c r="L10" s="844" t="s">
        <v>233</v>
      </c>
      <c r="P10" s="12"/>
      <c r="AM10" s="5"/>
    </row>
    <row r="11" spans="1:39">
      <c r="B11" s="12"/>
      <c r="C11" s="816" t="s">
        <v>151</v>
      </c>
      <c r="D11" s="816"/>
      <c r="E11" s="23">
        <f>'Measure Input'!$R$5</f>
        <v>0</v>
      </c>
      <c r="F11" s="3" t="s">
        <v>29</v>
      </c>
      <c r="I11" s="831"/>
      <c r="J11" s="831"/>
      <c r="K11" s="830"/>
      <c r="L11" s="844"/>
      <c r="P11" s="12"/>
      <c r="Q11" s="8" t="s">
        <v>154</v>
      </c>
      <c r="AM11" s="5"/>
    </row>
    <row r="12" spans="1:39">
      <c r="B12" s="5"/>
      <c r="C12" s="5"/>
      <c r="D12" s="5"/>
      <c r="E12" s="5"/>
      <c r="F12" s="5"/>
      <c r="G12" s="5"/>
      <c r="H12" s="5"/>
      <c r="I12" s="5"/>
      <c r="J12" s="5"/>
      <c r="K12" s="5"/>
      <c r="L12" s="5"/>
      <c r="M12" s="5"/>
      <c r="N12" s="5"/>
      <c r="O12" s="5"/>
      <c r="P12" s="5"/>
      <c r="Q12" s="5"/>
      <c r="R12" s="5"/>
      <c r="S12" s="5"/>
      <c r="T12" s="5"/>
      <c r="U12" s="5"/>
      <c r="V12" s="5"/>
      <c r="W12" s="5"/>
      <c r="X12" s="5"/>
      <c r="Y12" s="5"/>
      <c r="Z12" s="5"/>
      <c r="AA12" s="5"/>
      <c r="AB12" s="5"/>
      <c r="AC12" s="5"/>
      <c r="AD12" s="5"/>
      <c r="AE12" s="5"/>
      <c r="AF12" s="5"/>
      <c r="AG12" s="5"/>
      <c r="AH12" s="5"/>
      <c r="AI12" s="5"/>
      <c r="AJ12" s="5"/>
      <c r="AK12" s="5"/>
      <c r="AL12" s="5"/>
      <c r="AM12" s="5"/>
    </row>
    <row r="13" spans="1:39">
      <c r="AM13" s="5"/>
    </row>
    <row r="14" spans="1:39" ht="15.75">
      <c r="B14" s="12"/>
      <c r="C14" s="7" t="s">
        <v>24</v>
      </c>
      <c r="P14" s="12"/>
      <c r="Q14" s="7" t="s">
        <v>86</v>
      </c>
      <c r="AA14" s="12"/>
      <c r="AB14" s="7" t="s">
        <v>150</v>
      </c>
      <c r="AM14" s="5"/>
    </row>
    <row r="15" spans="1:39">
      <c r="B15" s="12"/>
      <c r="C15" s="8" t="s">
        <v>157</v>
      </c>
      <c r="P15" s="12"/>
      <c r="Q15" s="3" t="s">
        <v>87</v>
      </c>
      <c r="AA15" s="12"/>
      <c r="AM15" s="5"/>
    </row>
    <row r="16" spans="1:39">
      <c r="B16" s="16"/>
      <c r="P16" s="12"/>
      <c r="Q16" s="3" t="s">
        <v>88</v>
      </c>
      <c r="AA16" s="12"/>
      <c r="AM16" s="5"/>
    </row>
    <row r="17" spans="2:39" ht="15.75">
      <c r="B17" s="12"/>
      <c r="C17" s="7" t="s">
        <v>158</v>
      </c>
      <c r="D17" s="4"/>
      <c r="E17" s="4"/>
      <c r="F17" s="4"/>
      <c r="P17" s="16"/>
      <c r="AA17" s="12"/>
      <c r="AM17" s="5"/>
    </row>
    <row r="18" spans="2:39" ht="16.5" thickBot="1">
      <c r="B18" s="12"/>
      <c r="C18" s="828" t="s">
        <v>77</v>
      </c>
      <c r="D18" s="828"/>
      <c r="E18" s="15" t="s">
        <v>79</v>
      </c>
      <c r="F18" s="7" t="s">
        <v>78</v>
      </c>
      <c r="I18" s="828" t="s">
        <v>81</v>
      </c>
      <c r="J18" s="828"/>
      <c r="K18" s="15" t="s">
        <v>84</v>
      </c>
      <c r="L18" s="7" t="s">
        <v>78</v>
      </c>
      <c r="P18" s="34"/>
      <c r="Q18" s="6" t="s">
        <v>131</v>
      </c>
      <c r="AA18" s="12"/>
      <c r="AM18" s="5"/>
    </row>
    <row r="19" spans="2:39" ht="13.5" thickBot="1">
      <c r="B19" s="12"/>
      <c r="C19" s="816" t="s">
        <v>72</v>
      </c>
      <c r="D19" s="816"/>
      <c r="E19" s="23">
        <f>'Measure Input'!$N$8</f>
        <v>0</v>
      </c>
      <c r="F19" s="3" t="s">
        <v>75</v>
      </c>
      <c r="I19" s="829" t="s">
        <v>179</v>
      </c>
      <c r="J19" s="829"/>
      <c r="K19" s="830" t="str">
        <f>IF(OR(ISBLANK('Measure Input'!$N$8), ISBLANK('Measure Input'!$P$8), ISBLANK('Measure Input'!$R$8), ISBLANK('Measure Input'!$T$8), ISBLANK('Measure Input'!$V$8)), "", IF($E$22="Switch/No Controls", (($E$19*$E$23/1000)-($E$20*$E$24/1000))*$E$21*VLOOKUP('Project Information'!$BB$25, InteractiveEffects, 20, FALSE), (($E$19*$E$23/1000)-($E$20*$E$24/1000))*$E$21*VLOOKUP('Project Information'!$BB$25, InteractiveEffects, 20, FALSE))*VLOOKUP($E$22, PowerAdjustmentFactors, 8, FALSE))</f>
        <v/>
      </c>
      <c r="L19" s="844" t="s">
        <v>83</v>
      </c>
      <c r="P19" s="12"/>
      <c r="Q19" s="817" t="s">
        <v>90</v>
      </c>
      <c r="R19" s="818"/>
      <c r="S19" s="818"/>
      <c r="T19" s="818"/>
      <c r="U19" s="818"/>
      <c r="V19" s="20" t="s">
        <v>91</v>
      </c>
      <c r="W19" s="21" t="s">
        <v>92</v>
      </c>
      <c r="AA19" s="12"/>
      <c r="AM19" s="5"/>
    </row>
    <row r="20" spans="2:39">
      <c r="B20" s="12"/>
      <c r="C20" s="816" t="s">
        <v>67</v>
      </c>
      <c r="D20" s="816"/>
      <c r="E20" s="23">
        <f>'Measure Input'!$P$8</f>
        <v>0</v>
      </c>
      <c r="F20" s="3" t="s">
        <v>75</v>
      </c>
      <c r="I20" s="829"/>
      <c r="J20" s="829"/>
      <c r="K20" s="830"/>
      <c r="L20" s="844"/>
      <c r="P20" s="12"/>
      <c r="Q20" s="819" t="s">
        <v>93</v>
      </c>
      <c r="R20" s="820"/>
      <c r="S20" s="820"/>
      <c r="T20" s="820"/>
      <c r="U20" s="820"/>
      <c r="V20" s="19">
        <v>2676</v>
      </c>
      <c r="W20" s="36">
        <v>0.81</v>
      </c>
      <c r="AA20" s="12"/>
      <c r="AM20" s="5"/>
    </row>
    <row r="21" spans="2:39">
      <c r="B21" s="12"/>
      <c r="C21" s="816" t="s">
        <v>202</v>
      </c>
      <c r="D21" s="816"/>
      <c r="E21" s="23" t="str">
        <f>IF('Project Information'!$BB$23= "", "", VLOOKUP('Project Information'!$BB$23, AnnualOperatingHours, 6,TRUE))</f>
        <v/>
      </c>
      <c r="F21" s="3" t="s">
        <v>76</v>
      </c>
      <c r="I21" s="831" t="s">
        <v>180</v>
      </c>
      <c r="J21" s="831"/>
      <c r="K21" s="830" t="str">
        <f>IF($K$19="", "", IF($E$22="Switch/No Controls", $K$19*((VLOOKUP('Project Information'!$BB$23, AnnualOperatingHours, 7,FALSE)*(VLOOKUP('Project Information'!$BB$25, InteractiveEffects, 19, FALSE))))/($E$21*VLOOKUP('Project Information'!$BB$25, InteractiveEffects, 20, FALSE)), $K$19*(VLOOKUP('Project Information'!$BB$25, InteractiveEffects, 19, FALSE)*0.26/(($E$21*VLOOKUP('Project Information'!$BB$25, InteractiveEffects, 20, FALSE)*VLOOKUP($E$22, PowerAdjustmentFactors, 8, FALSE))))))</f>
        <v/>
      </c>
      <c r="L21" s="844" t="s">
        <v>233</v>
      </c>
      <c r="P21" s="12"/>
      <c r="Q21" s="812" t="s">
        <v>94</v>
      </c>
      <c r="R21" s="813"/>
      <c r="S21" s="813"/>
      <c r="T21" s="813"/>
      <c r="U21" s="813"/>
      <c r="V21" s="17">
        <v>5233</v>
      </c>
      <c r="W21" s="37">
        <v>0.9</v>
      </c>
      <c r="AA21" s="12"/>
      <c r="AM21" s="5"/>
    </row>
    <row r="22" spans="2:39">
      <c r="B22" s="12"/>
      <c r="C22" s="816" t="s">
        <v>159</v>
      </c>
      <c r="D22" s="816"/>
      <c r="E22" s="23">
        <f>'Measure Input'!$V$8</f>
        <v>0</v>
      </c>
      <c r="F22" s="3" t="s">
        <v>29</v>
      </c>
      <c r="I22" s="831"/>
      <c r="J22" s="831"/>
      <c r="K22" s="830"/>
      <c r="L22" s="844"/>
      <c r="P22" s="12"/>
      <c r="Q22" s="812" t="s">
        <v>95</v>
      </c>
      <c r="R22" s="813"/>
      <c r="S22" s="813"/>
      <c r="T22" s="813"/>
      <c r="U22" s="813"/>
      <c r="V22" s="17">
        <v>3577</v>
      </c>
      <c r="W22" s="37">
        <v>0.69</v>
      </c>
      <c r="AA22" s="12"/>
      <c r="AM22" s="5"/>
    </row>
    <row r="23" spans="2:39">
      <c r="B23" s="12"/>
      <c r="C23" s="816" t="s">
        <v>160</v>
      </c>
      <c r="D23" s="816"/>
      <c r="E23" s="23">
        <f>'Measure Input'!$R$8</f>
        <v>0</v>
      </c>
      <c r="F23" s="3" t="s">
        <v>29</v>
      </c>
      <c r="P23" s="12"/>
      <c r="Q23" s="812" t="s">
        <v>96</v>
      </c>
      <c r="R23" s="813"/>
      <c r="S23" s="813"/>
      <c r="T23" s="813"/>
      <c r="U23" s="813"/>
      <c r="V23" s="17">
        <v>2333</v>
      </c>
      <c r="W23" s="37">
        <v>0.47</v>
      </c>
      <c r="AA23" s="12"/>
      <c r="AM23" s="5"/>
    </row>
    <row r="24" spans="2:39">
      <c r="B24" s="12"/>
      <c r="C24" s="816" t="s">
        <v>161</v>
      </c>
      <c r="D24" s="816"/>
      <c r="E24" s="23">
        <f>'Measure Input'!$T$8</f>
        <v>0</v>
      </c>
      <c r="F24" s="3" t="s">
        <v>29</v>
      </c>
      <c r="P24" s="12"/>
      <c r="Q24" s="812" t="s">
        <v>98</v>
      </c>
      <c r="R24" s="813"/>
      <c r="S24" s="813"/>
      <c r="T24" s="813"/>
      <c r="U24" s="813"/>
      <c r="V24" s="292">
        <v>4319</v>
      </c>
      <c r="W24" s="37" t="s">
        <v>99</v>
      </c>
      <c r="AA24" s="12"/>
      <c r="AM24" s="5"/>
    </row>
    <row r="25" spans="2:39">
      <c r="B25" s="16"/>
      <c r="P25" s="12"/>
      <c r="Q25" s="823" t="s">
        <v>101</v>
      </c>
      <c r="R25" s="824"/>
      <c r="S25" s="824"/>
      <c r="T25" s="824"/>
      <c r="U25" s="825"/>
      <c r="V25" s="292">
        <v>6900</v>
      </c>
      <c r="W25" s="37">
        <v>0.95</v>
      </c>
      <c r="AA25" s="12"/>
      <c r="AM25" s="5"/>
    </row>
    <row r="26" spans="2:39" ht="15.75">
      <c r="B26" s="12"/>
      <c r="C26" s="7" t="s">
        <v>181</v>
      </c>
      <c r="D26" s="4"/>
      <c r="E26" s="4"/>
      <c r="F26" s="4"/>
      <c r="P26" s="12"/>
      <c r="Q26" s="823" t="s">
        <v>102</v>
      </c>
      <c r="R26" s="824"/>
      <c r="S26" s="824"/>
      <c r="T26" s="824"/>
      <c r="U26" s="825"/>
      <c r="V26" s="292">
        <v>2058</v>
      </c>
      <c r="W26" s="37">
        <v>0.95</v>
      </c>
      <c r="AA26" s="12"/>
      <c r="AM26" s="5"/>
    </row>
    <row r="27" spans="2:39" ht="15.75">
      <c r="B27" s="12"/>
      <c r="C27" s="828" t="s">
        <v>77</v>
      </c>
      <c r="D27" s="828"/>
      <c r="E27" s="15" t="s">
        <v>79</v>
      </c>
      <c r="F27" s="7" t="s">
        <v>78</v>
      </c>
      <c r="I27" s="828" t="s">
        <v>81</v>
      </c>
      <c r="J27" s="828"/>
      <c r="K27" s="15" t="s">
        <v>84</v>
      </c>
      <c r="L27" s="7" t="s">
        <v>78</v>
      </c>
      <c r="P27" s="12"/>
      <c r="Q27" s="823" t="s">
        <v>103</v>
      </c>
      <c r="R27" s="824"/>
      <c r="S27" s="824"/>
      <c r="T27" s="824"/>
      <c r="U27" s="825"/>
      <c r="V27" s="292">
        <v>6473</v>
      </c>
      <c r="W27" s="37">
        <v>0.81</v>
      </c>
      <c r="AA27" s="12"/>
      <c r="AM27" s="5"/>
    </row>
    <row r="28" spans="2:39">
      <c r="B28" s="12"/>
      <c r="C28" s="816" t="s">
        <v>72</v>
      </c>
      <c r="D28" s="816"/>
      <c r="E28" s="23">
        <f>'Measure Input'!$N$9</f>
        <v>0</v>
      </c>
      <c r="F28" s="3" t="s">
        <v>75</v>
      </c>
      <c r="I28" s="829" t="s">
        <v>179</v>
      </c>
      <c r="J28" s="829"/>
      <c r="K28" s="830" t="str">
        <f>IF(OR(ISBLANK('Measure Input'!$N$9), ISBLANK('Measure Input'!$P$9), ISBLANK('Measure Input'!$R$9), ISBLANK('Measure Input'!$T$9), ISBLANK('Measure Input'!$V$9)), "", IF($E$31="Switch/No Controls", (($E$28*$E$32/1000)-($E$29*$E$33/1000))*$E$30*VLOOKUP('Project Information'!$BB$25, InteractiveEffects, 20, FALSE), (($E$28*$E$32/1000)-($E$29*$E$33/1000))*$E$30*VLOOKUP('Project Information'!$BB$25, InteractiveEffects, 20, FALSE))*VLOOKUP($E$31, PowerAdjustmentFactors, 8, FALSE))</f>
        <v/>
      </c>
      <c r="L28" s="844" t="s">
        <v>83</v>
      </c>
      <c r="P28" s="12"/>
      <c r="Q28" s="823" t="s">
        <v>104</v>
      </c>
      <c r="R28" s="824"/>
      <c r="S28" s="824"/>
      <c r="T28" s="824"/>
      <c r="U28" s="825"/>
      <c r="V28" s="292">
        <v>4731</v>
      </c>
      <c r="W28" s="37">
        <v>0.81</v>
      </c>
      <c r="AA28" s="12"/>
      <c r="AM28" s="5"/>
    </row>
    <row r="29" spans="2:39">
      <c r="B29" s="12"/>
      <c r="C29" s="816" t="s">
        <v>67</v>
      </c>
      <c r="D29" s="816"/>
      <c r="E29" s="23">
        <f>'Measure Input'!$P$9</f>
        <v>0</v>
      </c>
      <c r="F29" s="3" t="s">
        <v>75</v>
      </c>
      <c r="I29" s="829"/>
      <c r="J29" s="829"/>
      <c r="K29" s="830"/>
      <c r="L29" s="844"/>
      <c r="P29" s="12"/>
      <c r="Q29" s="823" t="s">
        <v>105</v>
      </c>
      <c r="R29" s="824"/>
      <c r="S29" s="824"/>
      <c r="T29" s="824"/>
      <c r="U29" s="825"/>
      <c r="V29" s="292">
        <v>4019</v>
      </c>
      <c r="W29" s="37">
        <v>0.78</v>
      </c>
      <c r="AA29" s="12"/>
      <c r="AM29" s="5"/>
    </row>
    <row r="30" spans="2:39">
      <c r="B30" s="12"/>
      <c r="C30" s="816" t="s">
        <v>202</v>
      </c>
      <c r="D30" s="816"/>
      <c r="E30" s="23" t="str">
        <f>IF('Project Information'!$BB$23= "", "", VLOOKUP('Project Information'!$BB$23, AnnualOperatingHours, 6,TRUE))</f>
        <v/>
      </c>
      <c r="F30" s="3" t="s">
        <v>76</v>
      </c>
      <c r="I30" s="831" t="s">
        <v>180</v>
      </c>
      <c r="J30" s="831"/>
      <c r="K30" s="830" t="str">
        <f>IF($K$28="", "", IF($E$31="Switch/No Controls", $K$28*((VLOOKUP('Project Information'!$BB$23, AnnualOperatingHours, 7,FALSE)*(VLOOKUP('Project Information'!$BB$25, InteractiveEffects, 19, FALSE))))/($E$30*VLOOKUP('Project Information'!$BB$25, InteractiveEffects, 20, FALSE)), $K$28*(VLOOKUP('Project Information'!$BB$25, InteractiveEffects, 19, FALSE)*0.26/(($E$30*VLOOKUP('Project Information'!$BB$25, InteractiveEffects, 20, FALSE)*VLOOKUP($E$31, PowerAdjustmentFactors, 8, FALSE))))))</f>
        <v/>
      </c>
      <c r="L30" s="844" t="s">
        <v>233</v>
      </c>
      <c r="P30" s="12"/>
      <c r="Q30" s="823" t="s">
        <v>106</v>
      </c>
      <c r="R30" s="824"/>
      <c r="S30" s="824"/>
      <c r="T30" s="824"/>
      <c r="U30" s="825"/>
      <c r="V30" s="292">
        <v>4271</v>
      </c>
      <c r="W30" s="37">
        <v>0.78</v>
      </c>
      <c r="AA30" s="12"/>
      <c r="AM30" s="5"/>
    </row>
    <row r="31" spans="2:39">
      <c r="B31" s="12"/>
      <c r="C31" s="816" t="s">
        <v>159</v>
      </c>
      <c r="D31" s="816"/>
      <c r="E31" s="23">
        <f>'Measure Input'!$V$9</f>
        <v>0</v>
      </c>
      <c r="F31" s="3" t="s">
        <v>29</v>
      </c>
      <c r="I31" s="831"/>
      <c r="J31" s="831"/>
      <c r="K31" s="830"/>
      <c r="L31" s="844"/>
      <c r="P31" s="12"/>
      <c r="Q31" s="823" t="s">
        <v>107</v>
      </c>
      <c r="R31" s="824"/>
      <c r="S31" s="824"/>
      <c r="T31" s="824"/>
      <c r="U31" s="825"/>
      <c r="V31" s="292">
        <v>3386</v>
      </c>
      <c r="W31" s="37">
        <v>0.77</v>
      </c>
      <c r="AA31" s="12"/>
      <c r="AM31" s="5"/>
    </row>
    <row r="32" spans="2:39">
      <c r="B32" s="12"/>
      <c r="C32" s="816" t="s">
        <v>160</v>
      </c>
      <c r="D32" s="816"/>
      <c r="E32" s="23">
        <f>'Measure Input'!$R$9</f>
        <v>0</v>
      </c>
      <c r="F32" s="3" t="s">
        <v>29</v>
      </c>
      <c r="P32" s="12"/>
      <c r="Q32" s="823" t="s">
        <v>108</v>
      </c>
      <c r="R32" s="824"/>
      <c r="S32" s="824"/>
      <c r="T32" s="824"/>
      <c r="U32" s="825"/>
      <c r="V32" s="292">
        <v>4245</v>
      </c>
      <c r="W32" s="37">
        <v>0.9</v>
      </c>
      <c r="AA32" s="12"/>
      <c r="AM32" s="5"/>
    </row>
    <row r="33" spans="2:39">
      <c r="B33" s="12"/>
      <c r="C33" s="816" t="s">
        <v>161</v>
      </c>
      <c r="D33" s="816"/>
      <c r="E33" s="23">
        <f>'Measure Input'!$T$9</f>
        <v>0</v>
      </c>
      <c r="F33" s="3" t="s">
        <v>29</v>
      </c>
      <c r="P33" s="12"/>
      <c r="Q33" s="823" t="s">
        <v>109</v>
      </c>
      <c r="R33" s="824"/>
      <c r="S33" s="824"/>
      <c r="T33" s="824"/>
      <c r="U33" s="825"/>
      <c r="V33" s="292">
        <v>4127</v>
      </c>
      <c r="W33" s="37">
        <v>0.82</v>
      </c>
      <c r="AA33" s="12"/>
      <c r="AM33" s="5"/>
    </row>
    <row r="34" spans="2:39">
      <c r="B34" s="16"/>
      <c r="P34" s="12"/>
      <c r="Q34" s="823" t="s">
        <v>110</v>
      </c>
      <c r="R34" s="824"/>
      <c r="S34" s="824"/>
      <c r="T34" s="824"/>
      <c r="U34" s="825"/>
      <c r="V34" s="292">
        <v>3370</v>
      </c>
      <c r="W34" s="37">
        <v>0.25</v>
      </c>
      <c r="AA34" s="12"/>
      <c r="AM34" s="5"/>
    </row>
    <row r="35" spans="2:39" ht="15.75">
      <c r="B35" s="12"/>
      <c r="C35" s="7" t="s">
        <v>182</v>
      </c>
      <c r="D35" s="4"/>
      <c r="E35" s="4"/>
      <c r="F35" s="4"/>
      <c r="P35" s="12"/>
      <c r="Q35" s="823" t="s">
        <v>111</v>
      </c>
      <c r="R35" s="824"/>
      <c r="S35" s="824"/>
      <c r="T35" s="824"/>
      <c r="U35" s="825"/>
      <c r="V35" s="292">
        <v>5740</v>
      </c>
      <c r="W35" s="37">
        <v>0.73</v>
      </c>
      <c r="AA35" s="12"/>
      <c r="AM35" s="5"/>
    </row>
    <row r="36" spans="2:39" ht="15.75">
      <c r="B36" s="12"/>
      <c r="C36" s="828" t="s">
        <v>77</v>
      </c>
      <c r="D36" s="828"/>
      <c r="E36" s="15" t="s">
        <v>79</v>
      </c>
      <c r="F36" s="7" t="s">
        <v>78</v>
      </c>
      <c r="I36" s="828" t="s">
        <v>81</v>
      </c>
      <c r="J36" s="828"/>
      <c r="K36" s="15" t="s">
        <v>84</v>
      </c>
      <c r="L36" s="7" t="s">
        <v>78</v>
      </c>
      <c r="P36" s="12"/>
      <c r="Q36" s="823" t="s">
        <v>112</v>
      </c>
      <c r="R36" s="824"/>
      <c r="S36" s="824"/>
      <c r="T36" s="824"/>
      <c r="U36" s="825"/>
      <c r="V36" s="292">
        <v>5703</v>
      </c>
      <c r="W36" s="37">
        <v>0.87</v>
      </c>
      <c r="AA36" s="12"/>
      <c r="AM36" s="5"/>
    </row>
    <row r="37" spans="2:39">
      <c r="B37" s="12"/>
      <c r="C37" s="816" t="s">
        <v>72</v>
      </c>
      <c r="D37" s="816"/>
      <c r="E37" s="23">
        <f>'Measure Input'!$N$10</f>
        <v>0</v>
      </c>
      <c r="F37" s="3" t="s">
        <v>75</v>
      </c>
      <c r="I37" s="829" t="s">
        <v>179</v>
      </c>
      <c r="J37" s="829"/>
      <c r="K37" s="830" t="str">
        <f>IF(OR(ISBLANK('Measure Input'!$N$10), ISBLANK('Measure Input'!$P$10), ISBLANK('Measure Input'!$R$10), ISBLANK('Measure Input'!$T$10), ISBLANK('Measure Input'!$V$10)), "", IF($E$40="Switch/No Controls", (($E$37*$E$41/1000)-($E$38*$E$42/1000))*$E$39*VLOOKUP('Project Information'!$BB$25, InteractiveEffects, 20, FALSE), (($E$37*$E$41/1000)-($E$38*$E$42/1000))*$E$39*VLOOKUP('Project Information'!$BB$25, InteractiveEffects, 20, FALSE))*VLOOKUP($E$40, PowerAdjustmentFactors, 8, FALSE))</f>
        <v/>
      </c>
      <c r="L37" s="844" t="s">
        <v>83</v>
      </c>
      <c r="P37" s="12"/>
      <c r="Q37" s="823" t="s">
        <v>113</v>
      </c>
      <c r="R37" s="824"/>
      <c r="S37" s="824"/>
      <c r="T37" s="824"/>
      <c r="U37" s="825"/>
      <c r="V37" s="292">
        <v>4207</v>
      </c>
      <c r="W37" s="37">
        <v>0.77</v>
      </c>
      <c r="AA37" s="12"/>
      <c r="AM37" s="5"/>
    </row>
    <row r="38" spans="2:39">
      <c r="B38" s="12"/>
      <c r="C38" s="816" t="s">
        <v>67</v>
      </c>
      <c r="D38" s="816"/>
      <c r="E38" s="23">
        <f>'Measure Input'!$P$10</f>
        <v>0</v>
      </c>
      <c r="F38" s="3" t="s">
        <v>75</v>
      </c>
      <c r="I38" s="829"/>
      <c r="J38" s="829"/>
      <c r="K38" s="830"/>
      <c r="L38" s="844"/>
      <c r="P38" s="12"/>
      <c r="Q38" s="823" t="s">
        <v>114</v>
      </c>
      <c r="R38" s="824"/>
      <c r="S38" s="824"/>
      <c r="T38" s="824"/>
      <c r="U38" s="825"/>
      <c r="V38" s="292">
        <v>5159</v>
      </c>
      <c r="W38" s="37">
        <v>0.77</v>
      </c>
      <c r="AA38" s="12"/>
      <c r="AM38" s="5"/>
    </row>
    <row r="39" spans="2:39">
      <c r="B39" s="12"/>
      <c r="C39" s="816" t="s">
        <v>202</v>
      </c>
      <c r="D39" s="816"/>
      <c r="E39" s="23" t="str">
        <f>IF('Project Information'!$BB$23= "", "", VLOOKUP('Project Information'!$BB$23, AnnualOperatingHours, 6,TRUE))</f>
        <v/>
      </c>
      <c r="F39" s="3" t="s">
        <v>76</v>
      </c>
      <c r="I39" s="831" t="s">
        <v>180</v>
      </c>
      <c r="J39" s="831"/>
      <c r="K39" s="830" t="str">
        <f>IF($K$37="", "", IF($E$40="Switch/No Controls", $K$37*((VLOOKUP('Project Information'!$BB$23, AnnualOperatingHours, 7,FALSE)*(VLOOKUP('Project Information'!$BB$25, InteractiveEffects, 19, FALSE))))/($E$39*VLOOKUP('Project Information'!$BB$25, InteractiveEffects, 20, FALSE)), $K$37*(VLOOKUP('Project Information'!$BB$25, InteractiveEffects, 19, FALSE)*0.26/(($E$39*VLOOKUP('Project Information'!$BB$25, InteractiveEffects, 20, FALSE)*VLOOKUP($E$40, PowerAdjustmentFactors, 8, FALSE))))))</f>
        <v/>
      </c>
      <c r="L39" s="844" t="s">
        <v>233</v>
      </c>
      <c r="P39" s="12"/>
      <c r="Q39" s="823" t="s">
        <v>115</v>
      </c>
      <c r="R39" s="824"/>
      <c r="S39" s="824"/>
      <c r="T39" s="824"/>
      <c r="U39" s="825"/>
      <c r="V39" s="292">
        <v>4728</v>
      </c>
      <c r="W39" s="37">
        <v>0.77</v>
      </c>
      <c r="AA39" s="12"/>
      <c r="AM39" s="5"/>
    </row>
    <row r="40" spans="2:39">
      <c r="B40" s="12"/>
      <c r="C40" s="816" t="s">
        <v>159</v>
      </c>
      <c r="D40" s="816"/>
      <c r="E40" s="23">
        <f>'Measure Input'!$V$10</f>
        <v>0</v>
      </c>
      <c r="F40" s="3" t="s">
        <v>29</v>
      </c>
      <c r="I40" s="831"/>
      <c r="J40" s="831"/>
      <c r="K40" s="830"/>
      <c r="L40" s="844"/>
      <c r="P40" s="12"/>
      <c r="Q40" s="823" t="s">
        <v>116</v>
      </c>
      <c r="R40" s="824"/>
      <c r="S40" s="824"/>
      <c r="T40" s="824"/>
      <c r="U40" s="825"/>
      <c r="V40" s="292">
        <v>7884</v>
      </c>
      <c r="W40" s="37">
        <v>1</v>
      </c>
      <c r="AA40" s="12"/>
      <c r="AM40" s="5"/>
    </row>
    <row r="41" spans="2:39">
      <c r="B41" s="12"/>
      <c r="C41" s="816" t="s">
        <v>160</v>
      </c>
      <c r="D41" s="816"/>
      <c r="E41" s="23">
        <f>'Measure Input'!$R$10</f>
        <v>0</v>
      </c>
      <c r="F41" s="3" t="s">
        <v>29</v>
      </c>
      <c r="P41" s="12"/>
      <c r="Q41" s="823" t="s">
        <v>117</v>
      </c>
      <c r="R41" s="824"/>
      <c r="S41" s="824"/>
      <c r="T41" s="824"/>
      <c r="U41" s="825"/>
      <c r="V41" s="292">
        <v>2638</v>
      </c>
      <c r="W41" s="37">
        <v>0.56000000000000005</v>
      </c>
      <c r="AA41" s="12"/>
      <c r="AM41" s="5"/>
    </row>
    <row r="42" spans="2:39">
      <c r="B42" s="12"/>
      <c r="C42" s="816" t="s">
        <v>161</v>
      </c>
      <c r="D42" s="816"/>
      <c r="E42" s="23">
        <f>'Measure Input'!$T$10</f>
        <v>0</v>
      </c>
      <c r="F42" s="3" t="s">
        <v>29</v>
      </c>
      <c r="P42" s="12"/>
      <c r="Q42" s="823" t="s">
        <v>118</v>
      </c>
      <c r="R42" s="824"/>
      <c r="S42" s="824"/>
      <c r="T42" s="824"/>
      <c r="U42" s="825"/>
      <c r="V42" s="292">
        <v>3472</v>
      </c>
      <c r="W42" s="37">
        <v>0.75</v>
      </c>
      <c r="AA42" s="12"/>
      <c r="AM42" s="5"/>
    </row>
    <row r="43" spans="2:39">
      <c r="B43" s="16"/>
      <c r="P43" s="12"/>
      <c r="Q43" s="823" t="s">
        <v>119</v>
      </c>
      <c r="R43" s="824"/>
      <c r="S43" s="824"/>
      <c r="T43" s="824"/>
      <c r="U43" s="825"/>
      <c r="V43" s="292">
        <v>3174</v>
      </c>
      <c r="W43" s="37">
        <v>0.53</v>
      </c>
      <c r="AA43" s="12"/>
      <c r="AM43" s="5"/>
    </row>
    <row r="44" spans="2:39" ht="15.75">
      <c r="B44" s="12"/>
      <c r="C44" s="7" t="s">
        <v>183</v>
      </c>
      <c r="D44" s="4"/>
      <c r="E44" s="4"/>
      <c r="F44" s="4"/>
      <c r="P44" s="12"/>
      <c r="Q44" s="823" t="s">
        <v>120</v>
      </c>
      <c r="R44" s="824"/>
      <c r="S44" s="824"/>
      <c r="T44" s="824"/>
      <c r="U44" s="825"/>
      <c r="V44" s="292">
        <v>3516</v>
      </c>
      <c r="W44" s="37">
        <v>0.9</v>
      </c>
      <c r="AA44" s="12"/>
      <c r="AM44" s="5"/>
    </row>
    <row r="45" spans="2:39" ht="15.75">
      <c r="B45" s="12"/>
      <c r="C45" s="828" t="s">
        <v>77</v>
      </c>
      <c r="D45" s="828"/>
      <c r="E45" s="15" t="s">
        <v>79</v>
      </c>
      <c r="F45" s="7" t="s">
        <v>78</v>
      </c>
      <c r="I45" s="828" t="s">
        <v>81</v>
      </c>
      <c r="J45" s="828"/>
      <c r="K45" s="15" t="s">
        <v>84</v>
      </c>
      <c r="L45" s="7" t="s">
        <v>78</v>
      </c>
      <c r="P45" s="12"/>
      <c r="Q45" s="823" t="s">
        <v>121</v>
      </c>
      <c r="R45" s="824"/>
      <c r="S45" s="824"/>
      <c r="T45" s="824"/>
      <c r="U45" s="825"/>
      <c r="V45" s="292">
        <v>4813</v>
      </c>
      <c r="W45" s="37">
        <v>0.93</v>
      </c>
      <c r="AA45" s="12"/>
      <c r="AM45" s="5"/>
    </row>
    <row r="46" spans="2:39">
      <c r="B46" s="12"/>
      <c r="C46" s="816" t="s">
        <v>72</v>
      </c>
      <c r="D46" s="816"/>
      <c r="E46" s="23">
        <f>'Measure Input'!$N$11</f>
        <v>0</v>
      </c>
      <c r="F46" s="3" t="s">
        <v>75</v>
      </c>
      <c r="I46" s="829" t="s">
        <v>179</v>
      </c>
      <c r="J46" s="829"/>
      <c r="K46" s="830" t="str">
        <f>IF(OR(ISBLANK('Measure Input'!$N$11), ISBLANK('Measure Input'!$P$11), ISBLANK('Measure Input'!$R$11), ISBLANK('Measure Input'!$T$11), ISBLANK('Measure Input'!$V$11)), "", IF($E$49="Switch/No Controls", (($E$46*$E$50/1000)-($E$47*$E$51/1000))*$E$48*VLOOKUP('Project Information'!$BB$25, InteractiveEffects, 20, FALSE), (($E$46*$E$50/1000)-($E$47*$E$51/1000))*$E$48*VLOOKUP('Project Information'!$BB$25, InteractiveEffects, 20, FALSE))*VLOOKUP($E$49, PowerAdjustmentFactors, 8, FALSE))</f>
        <v/>
      </c>
      <c r="L46" s="844" t="s">
        <v>83</v>
      </c>
      <c r="P46" s="12"/>
      <c r="Q46" s="823" t="s">
        <v>122</v>
      </c>
      <c r="R46" s="824"/>
      <c r="S46" s="824"/>
      <c r="T46" s="824"/>
      <c r="U46" s="825"/>
      <c r="V46" s="292">
        <v>3515</v>
      </c>
      <c r="W46" s="37">
        <v>0.9</v>
      </c>
      <c r="AA46" s="12"/>
      <c r="AM46" s="5"/>
    </row>
    <row r="47" spans="2:39">
      <c r="B47" s="12"/>
      <c r="C47" s="816" t="s">
        <v>67</v>
      </c>
      <c r="D47" s="816"/>
      <c r="E47" s="23">
        <f>'Measure Input'!$P$11</f>
        <v>0</v>
      </c>
      <c r="F47" s="3" t="s">
        <v>75</v>
      </c>
      <c r="I47" s="829"/>
      <c r="J47" s="829"/>
      <c r="K47" s="830"/>
      <c r="L47" s="844"/>
      <c r="P47" s="12"/>
      <c r="Q47" s="823" t="s">
        <v>123</v>
      </c>
      <c r="R47" s="824"/>
      <c r="S47" s="824"/>
      <c r="T47" s="824"/>
      <c r="U47" s="825"/>
      <c r="V47" s="292">
        <v>4312</v>
      </c>
      <c r="W47" s="37">
        <v>0.9</v>
      </c>
      <c r="AA47" s="12"/>
      <c r="AM47" s="5"/>
    </row>
    <row r="48" spans="2:39">
      <c r="B48" s="12"/>
      <c r="C48" s="816" t="s">
        <v>202</v>
      </c>
      <c r="D48" s="816"/>
      <c r="E48" s="23" t="str">
        <f>IF('Project Information'!$BB$23= "", "", VLOOKUP('Project Information'!$BB$23, AnnualOperatingHours, 6,TRUE))</f>
        <v/>
      </c>
      <c r="F48" s="3" t="s">
        <v>76</v>
      </c>
      <c r="I48" s="831" t="s">
        <v>180</v>
      </c>
      <c r="J48" s="831"/>
      <c r="K48" s="830" t="str">
        <f>IF($K$46="", "", IF($E$49="Switch/No Controls", $K$46*((VLOOKUP('Project Information'!$BB$23, AnnualOperatingHours, 7,FALSE)*(VLOOKUP('Project Information'!$BB$25, InteractiveEffects, 19, FALSE))))/($E$48*VLOOKUP('Project Information'!$BB$25, InteractiveEffects, 20, FALSE)), $K$46*(VLOOKUP('Project Information'!$BB$25, InteractiveEffects, 19, FALSE)*0.26/(($E$48*VLOOKUP('Project Information'!$BB$25, InteractiveEffects, 20, FALSE)*VLOOKUP($E$49, PowerAdjustmentFactors, 8, FALSE))))))</f>
        <v/>
      </c>
      <c r="L48" s="844" t="s">
        <v>233</v>
      </c>
      <c r="P48" s="12"/>
      <c r="Q48" s="823" t="s">
        <v>124</v>
      </c>
      <c r="R48" s="824"/>
      <c r="S48" s="824"/>
      <c r="T48" s="824"/>
      <c r="U48" s="825"/>
      <c r="V48" s="292">
        <v>3965</v>
      </c>
      <c r="W48" s="37">
        <v>0.9</v>
      </c>
      <c r="AA48" s="12"/>
      <c r="AM48" s="5"/>
    </row>
    <row r="49" spans="2:39">
      <c r="B49" s="12"/>
      <c r="C49" s="816" t="s">
        <v>159</v>
      </c>
      <c r="D49" s="816"/>
      <c r="E49" s="23">
        <f>'Measure Input'!$V$11</f>
        <v>0</v>
      </c>
      <c r="F49" s="3" t="s">
        <v>29</v>
      </c>
      <c r="I49" s="831"/>
      <c r="J49" s="831"/>
      <c r="K49" s="830"/>
      <c r="L49" s="844"/>
      <c r="P49" s="12"/>
      <c r="Q49" s="812" t="s">
        <v>126</v>
      </c>
      <c r="R49" s="813"/>
      <c r="S49" s="813"/>
      <c r="T49" s="813"/>
      <c r="U49" s="813"/>
      <c r="V49" s="292">
        <v>3406</v>
      </c>
      <c r="W49" s="37">
        <v>0.9</v>
      </c>
      <c r="AA49" s="12"/>
      <c r="AM49" s="5"/>
    </row>
    <row r="50" spans="2:39">
      <c r="B50" s="12"/>
      <c r="C50" s="816" t="s">
        <v>160</v>
      </c>
      <c r="D50" s="816"/>
      <c r="E50" s="23">
        <f>'Measure Input'!$R$11</f>
        <v>0</v>
      </c>
      <c r="F50" s="3" t="s">
        <v>29</v>
      </c>
      <c r="P50" s="12"/>
      <c r="Q50" s="812" t="s">
        <v>129</v>
      </c>
      <c r="R50" s="813"/>
      <c r="S50" s="813"/>
      <c r="T50" s="813"/>
      <c r="U50" s="813"/>
      <c r="V50" s="292">
        <v>2417</v>
      </c>
      <c r="W50" s="37">
        <v>0.77</v>
      </c>
      <c r="AA50" s="12"/>
      <c r="AM50" s="5"/>
    </row>
    <row r="51" spans="2:39" ht="13.5" thickBot="1">
      <c r="B51" s="12"/>
      <c r="C51" s="816" t="s">
        <v>161</v>
      </c>
      <c r="D51" s="816"/>
      <c r="E51" s="23">
        <f>'Measure Input'!$T$11</f>
        <v>0</v>
      </c>
      <c r="F51" s="3" t="s">
        <v>29</v>
      </c>
      <c r="P51" s="12"/>
      <c r="Q51" s="814" t="s">
        <v>130</v>
      </c>
      <c r="R51" s="815"/>
      <c r="S51" s="815"/>
      <c r="T51" s="815"/>
      <c r="U51" s="815"/>
      <c r="V51" s="293">
        <v>3798</v>
      </c>
      <c r="W51" s="38">
        <v>0.84</v>
      </c>
      <c r="AA51" s="35"/>
      <c r="AB51" s="26"/>
      <c r="AC51" s="25"/>
      <c r="AD51" s="25"/>
      <c r="AE51" s="25"/>
      <c r="AM51" s="5"/>
    </row>
    <row r="52" spans="2:39">
      <c r="P52" s="12"/>
      <c r="Q52" s="812"/>
      <c r="R52" s="813"/>
      <c r="S52" s="813"/>
      <c r="T52" s="813"/>
      <c r="U52" s="813"/>
      <c r="V52" s="17"/>
      <c r="W52" s="37"/>
      <c r="AA52" s="35"/>
      <c r="AB52" s="27"/>
      <c r="AC52" s="27"/>
      <c r="AD52" s="25"/>
      <c r="AE52" s="25"/>
      <c r="AM52" s="5"/>
    </row>
    <row r="53" spans="2:39">
      <c r="B53" s="5"/>
      <c r="C53" s="5"/>
      <c r="D53" s="5"/>
      <c r="E53" s="5"/>
      <c r="F53" s="5"/>
      <c r="G53" s="5"/>
      <c r="H53" s="5"/>
      <c r="I53" s="5"/>
      <c r="J53" s="5"/>
      <c r="K53" s="5"/>
      <c r="L53" s="5"/>
      <c r="M53" s="5"/>
      <c r="N53" s="5"/>
      <c r="O53" s="5"/>
      <c r="P53" s="12"/>
      <c r="Q53" s="812"/>
      <c r="R53" s="813"/>
      <c r="S53" s="813"/>
      <c r="T53" s="813"/>
      <c r="U53" s="813"/>
      <c r="V53" s="17"/>
      <c r="W53" s="37"/>
      <c r="AA53" s="35"/>
      <c r="AB53" s="27"/>
      <c r="AC53" s="27"/>
      <c r="AD53" s="25"/>
      <c r="AE53" s="25"/>
      <c r="AM53" s="5"/>
    </row>
    <row r="54" spans="2:39">
      <c r="B54" s="5"/>
      <c r="C54" s="5"/>
      <c r="D54" s="5"/>
      <c r="E54" s="5"/>
      <c r="F54" s="5"/>
      <c r="G54" s="5"/>
      <c r="H54" s="5"/>
      <c r="I54" s="5"/>
      <c r="J54" s="5"/>
      <c r="K54" s="5"/>
      <c r="L54" s="5"/>
      <c r="M54" s="5"/>
      <c r="N54" s="5"/>
      <c r="O54" s="5"/>
      <c r="P54" s="12"/>
      <c r="Q54" s="812"/>
      <c r="R54" s="813"/>
      <c r="S54" s="813"/>
      <c r="T54" s="813"/>
      <c r="U54" s="813"/>
      <c r="V54" s="17"/>
      <c r="W54" s="37"/>
      <c r="AA54" s="35"/>
      <c r="AB54" s="26"/>
      <c r="AC54" s="25"/>
      <c r="AD54" s="25"/>
      <c r="AE54" s="25"/>
      <c r="AM54" s="5"/>
    </row>
    <row r="55" spans="2:39">
      <c r="B55" s="5"/>
      <c r="C55" s="5"/>
      <c r="D55" s="5"/>
      <c r="E55" s="5"/>
      <c r="F55" s="5"/>
      <c r="G55" s="5"/>
      <c r="H55" s="5"/>
      <c r="I55" s="5"/>
      <c r="J55" s="5"/>
      <c r="K55" s="5"/>
      <c r="L55" s="5"/>
      <c r="M55" s="5"/>
      <c r="N55" s="5"/>
      <c r="O55" s="5"/>
      <c r="P55" s="12"/>
      <c r="Q55" s="812"/>
      <c r="R55" s="813"/>
      <c r="S55" s="813"/>
      <c r="T55" s="813"/>
      <c r="U55" s="813"/>
      <c r="V55" s="17"/>
      <c r="W55" s="37"/>
      <c r="AA55" s="35"/>
      <c r="AB55" s="26"/>
      <c r="AC55" s="25"/>
      <c r="AD55" s="25"/>
      <c r="AE55" s="25"/>
      <c r="AM55" s="5"/>
    </row>
    <row r="56" spans="2:39" ht="13.5" thickBot="1">
      <c r="B56" s="5"/>
      <c r="C56" s="5"/>
      <c r="D56" s="5"/>
      <c r="E56" s="5"/>
      <c r="F56" s="5"/>
      <c r="G56" s="5"/>
      <c r="H56" s="5"/>
      <c r="I56" s="5"/>
      <c r="J56" s="5"/>
      <c r="K56" s="5"/>
      <c r="L56" s="5"/>
      <c r="M56" s="5"/>
      <c r="N56" s="5"/>
      <c r="O56" s="5"/>
      <c r="P56" s="12"/>
      <c r="Q56" s="814"/>
      <c r="R56" s="815"/>
      <c r="S56" s="815"/>
      <c r="T56" s="815"/>
      <c r="U56" s="815"/>
      <c r="V56" s="18"/>
      <c r="W56" s="38"/>
      <c r="AA56" s="35"/>
      <c r="AB56" s="26"/>
      <c r="AC56" s="25"/>
      <c r="AD56" s="25"/>
      <c r="AE56" s="25"/>
      <c r="AM56" s="5"/>
    </row>
    <row r="57" spans="2:39">
      <c r="B57" s="5"/>
      <c r="C57" s="5"/>
      <c r="D57" s="5"/>
      <c r="E57" s="5"/>
      <c r="F57" s="5"/>
      <c r="G57" s="5"/>
      <c r="H57" s="5"/>
      <c r="I57" s="5"/>
      <c r="J57" s="5"/>
      <c r="K57" s="5"/>
      <c r="L57" s="5"/>
      <c r="M57" s="5"/>
      <c r="N57" s="5"/>
      <c r="O57" s="5"/>
      <c r="P57" s="16"/>
      <c r="AA57" s="12"/>
      <c r="AM57" s="5"/>
    </row>
    <row r="58" spans="2:39" ht="13.5" thickBot="1">
      <c r="B58" s="5"/>
      <c r="C58" s="5"/>
      <c r="D58" s="5"/>
      <c r="E58" s="5"/>
      <c r="F58" s="5"/>
      <c r="G58" s="5"/>
      <c r="H58" s="5"/>
      <c r="I58" s="5"/>
      <c r="J58" s="5"/>
      <c r="K58" s="5"/>
      <c r="L58" s="5"/>
      <c r="M58" s="5"/>
      <c r="N58" s="5"/>
      <c r="O58" s="5"/>
      <c r="P58" s="12"/>
      <c r="Q58" s="6" t="s">
        <v>149</v>
      </c>
      <c r="AM58" s="5"/>
    </row>
    <row r="59" spans="2:39" ht="15" thickBot="1">
      <c r="B59" s="5"/>
      <c r="C59" s="5"/>
      <c r="D59" s="5"/>
      <c r="E59" s="5"/>
      <c r="F59" s="5"/>
      <c r="G59" s="5"/>
      <c r="H59" s="5"/>
      <c r="I59" s="5"/>
      <c r="J59" s="5"/>
      <c r="K59" s="5"/>
      <c r="L59" s="5"/>
      <c r="M59" s="5"/>
      <c r="N59" s="5"/>
      <c r="O59" s="5"/>
      <c r="P59" s="12"/>
      <c r="Q59" s="832" t="s">
        <v>162</v>
      </c>
      <c r="R59" s="833"/>
      <c r="S59" s="833"/>
      <c r="T59" s="833" t="s">
        <v>90</v>
      </c>
      <c r="U59" s="833"/>
      <c r="V59" s="833"/>
      <c r="W59" s="833"/>
      <c r="X59" s="833"/>
      <c r="Y59" s="833"/>
      <c r="Z59" s="833"/>
      <c r="AA59" s="833"/>
      <c r="AB59" s="818" t="s">
        <v>163</v>
      </c>
      <c r="AC59" s="818"/>
      <c r="AD59" s="818"/>
      <c r="AE59" s="818"/>
      <c r="AF59" s="818"/>
      <c r="AG59" s="22" t="s">
        <v>132</v>
      </c>
      <c r="AH59" s="22"/>
      <c r="AI59" s="24" t="s">
        <v>164</v>
      </c>
      <c r="AJ59" s="20" t="s">
        <v>165</v>
      </c>
      <c r="AK59" s="836" t="s">
        <v>133</v>
      </c>
      <c r="AL59" s="837"/>
      <c r="AM59" s="33"/>
    </row>
    <row r="60" spans="2:39">
      <c r="B60" s="5"/>
      <c r="C60" s="5"/>
      <c r="D60" s="5"/>
      <c r="E60" s="5"/>
      <c r="F60" s="5"/>
      <c r="G60" s="5"/>
      <c r="H60" s="5"/>
      <c r="I60" s="5"/>
      <c r="J60" s="5"/>
      <c r="K60" s="5"/>
      <c r="L60" s="5"/>
      <c r="M60" s="5"/>
      <c r="N60" s="5"/>
      <c r="O60" s="5"/>
      <c r="P60" s="12"/>
      <c r="Q60" s="834" t="s">
        <v>134</v>
      </c>
      <c r="R60" s="835"/>
      <c r="S60" s="835"/>
      <c r="T60" s="835" t="s">
        <v>135</v>
      </c>
      <c r="U60" s="835"/>
      <c r="V60" s="835"/>
      <c r="W60" s="835"/>
      <c r="X60" s="835"/>
      <c r="Y60" s="835"/>
      <c r="Z60" s="835"/>
      <c r="AA60" s="835"/>
      <c r="AB60" s="820" t="s">
        <v>136</v>
      </c>
      <c r="AC60" s="820"/>
      <c r="AD60" s="820"/>
      <c r="AE60" s="820"/>
      <c r="AF60" s="820"/>
      <c r="AG60" s="820" t="s">
        <v>137</v>
      </c>
      <c r="AH60" s="820"/>
      <c r="AI60" s="19">
        <v>1.2</v>
      </c>
      <c r="AJ60" s="19">
        <v>1.0900000000000001</v>
      </c>
      <c r="AK60" s="838">
        <v>1.5914000000000001</v>
      </c>
      <c r="AL60" s="839"/>
      <c r="AM60" s="33"/>
    </row>
    <row r="61" spans="2:39">
      <c r="B61" s="5"/>
      <c r="C61" s="5"/>
      <c r="D61" s="5"/>
      <c r="E61" s="5"/>
      <c r="F61" s="5"/>
      <c r="G61" s="5"/>
      <c r="H61" s="5"/>
      <c r="I61" s="5"/>
      <c r="J61" s="5"/>
      <c r="K61" s="5"/>
      <c r="L61" s="5"/>
      <c r="M61" s="5"/>
      <c r="N61" s="5"/>
      <c r="O61" s="5"/>
      <c r="P61" s="12"/>
      <c r="Q61" s="827" t="s">
        <v>138</v>
      </c>
      <c r="R61" s="826"/>
      <c r="S61" s="826"/>
      <c r="T61" s="826" t="s">
        <v>135</v>
      </c>
      <c r="U61" s="826"/>
      <c r="V61" s="826"/>
      <c r="W61" s="826"/>
      <c r="X61" s="826"/>
      <c r="Y61" s="826"/>
      <c r="Z61" s="826"/>
      <c r="AA61" s="826"/>
      <c r="AB61" s="813" t="s">
        <v>136</v>
      </c>
      <c r="AC61" s="813"/>
      <c r="AD61" s="813"/>
      <c r="AE61" s="813"/>
      <c r="AF61" s="813"/>
      <c r="AG61" s="813" t="s">
        <v>139</v>
      </c>
      <c r="AH61" s="813"/>
      <c r="AI61" s="17">
        <v>1.2</v>
      </c>
      <c r="AJ61" s="17">
        <v>0.87</v>
      </c>
      <c r="AK61" s="840">
        <v>1.2702</v>
      </c>
      <c r="AL61" s="841"/>
      <c r="AM61" s="33"/>
    </row>
    <row r="62" spans="2:39">
      <c r="B62" s="5"/>
      <c r="C62" s="5"/>
      <c r="D62" s="5"/>
      <c r="E62" s="5"/>
      <c r="F62" s="5"/>
      <c r="G62" s="5"/>
      <c r="H62" s="5"/>
      <c r="I62" s="5"/>
      <c r="J62" s="5"/>
      <c r="K62" s="5"/>
      <c r="L62" s="5"/>
      <c r="M62" s="5"/>
      <c r="N62" s="5"/>
      <c r="O62" s="5"/>
      <c r="P62" s="12"/>
      <c r="Q62" s="827" t="s">
        <v>140</v>
      </c>
      <c r="R62" s="826"/>
      <c r="S62" s="826"/>
      <c r="T62" s="826" t="s">
        <v>135</v>
      </c>
      <c r="U62" s="826"/>
      <c r="V62" s="826"/>
      <c r="W62" s="826"/>
      <c r="X62" s="826"/>
      <c r="Y62" s="826"/>
      <c r="Z62" s="826"/>
      <c r="AA62" s="826"/>
      <c r="AB62" s="813" t="s">
        <v>136</v>
      </c>
      <c r="AC62" s="813"/>
      <c r="AD62" s="813"/>
      <c r="AE62" s="813"/>
      <c r="AF62" s="813"/>
      <c r="AG62" s="813" t="s">
        <v>47</v>
      </c>
      <c r="AH62" s="813"/>
      <c r="AI62" s="17">
        <v>1.2</v>
      </c>
      <c r="AJ62" s="17">
        <v>1.02</v>
      </c>
      <c r="AK62" s="840">
        <v>1.4892000000000001</v>
      </c>
      <c r="AL62" s="841"/>
      <c r="AM62" s="33"/>
    </row>
    <row r="63" spans="2:39">
      <c r="B63" s="5"/>
      <c r="C63" s="5"/>
      <c r="D63" s="5"/>
      <c r="E63" s="5"/>
      <c r="F63" s="5"/>
      <c r="G63" s="5"/>
      <c r="H63" s="5"/>
      <c r="I63" s="5"/>
      <c r="J63" s="5"/>
      <c r="K63" s="5"/>
      <c r="L63" s="5"/>
      <c r="M63" s="5"/>
      <c r="N63" s="5"/>
      <c r="O63" s="5"/>
      <c r="P63" s="12"/>
      <c r="Q63" s="827" t="s">
        <v>141</v>
      </c>
      <c r="R63" s="826"/>
      <c r="S63" s="826"/>
      <c r="T63" s="826" t="s">
        <v>135</v>
      </c>
      <c r="U63" s="826"/>
      <c r="V63" s="826"/>
      <c r="W63" s="826"/>
      <c r="X63" s="826"/>
      <c r="Y63" s="826"/>
      <c r="Z63" s="826"/>
      <c r="AA63" s="826"/>
      <c r="AB63" s="813" t="s">
        <v>136</v>
      </c>
      <c r="AC63" s="813"/>
      <c r="AD63" s="813"/>
      <c r="AE63" s="813"/>
      <c r="AF63" s="813"/>
      <c r="AG63" s="813" t="s">
        <v>29</v>
      </c>
      <c r="AH63" s="813"/>
      <c r="AI63" s="17">
        <v>1.2</v>
      </c>
      <c r="AJ63" s="17">
        <v>0.98</v>
      </c>
      <c r="AK63" s="840">
        <v>1.4307999999999998</v>
      </c>
      <c r="AL63" s="841"/>
      <c r="AM63" s="33"/>
    </row>
    <row r="64" spans="2:39">
      <c r="B64" s="5"/>
      <c r="C64" s="5"/>
      <c r="D64" s="5"/>
      <c r="E64" s="5"/>
      <c r="F64" s="5"/>
      <c r="G64" s="5"/>
      <c r="H64" s="5"/>
      <c r="I64" s="5"/>
      <c r="J64" s="5"/>
      <c r="K64" s="5"/>
      <c r="L64" s="5"/>
      <c r="M64" s="5"/>
      <c r="N64" s="5"/>
      <c r="O64" s="5"/>
      <c r="P64" s="12"/>
      <c r="Q64" s="827" t="s">
        <v>142</v>
      </c>
      <c r="R64" s="826"/>
      <c r="S64" s="826"/>
      <c r="T64" s="826" t="s">
        <v>135</v>
      </c>
      <c r="U64" s="826"/>
      <c r="V64" s="826"/>
      <c r="W64" s="826"/>
      <c r="X64" s="826"/>
      <c r="Y64" s="826"/>
      <c r="Z64" s="826"/>
      <c r="AA64" s="826"/>
      <c r="AB64" s="813" t="s">
        <v>143</v>
      </c>
      <c r="AC64" s="813"/>
      <c r="AD64" s="813"/>
      <c r="AE64" s="813"/>
      <c r="AF64" s="813"/>
      <c r="AG64" s="813" t="s">
        <v>144</v>
      </c>
      <c r="AH64" s="813"/>
      <c r="AI64" s="17">
        <v>1.25</v>
      </c>
      <c r="AJ64" s="17">
        <v>1.25</v>
      </c>
      <c r="AK64" s="840"/>
      <c r="AL64" s="841"/>
      <c r="AM64" s="33"/>
    </row>
    <row r="65" spans="2:39">
      <c r="B65" s="5"/>
      <c r="C65" s="5"/>
      <c r="D65" s="5"/>
      <c r="E65" s="5"/>
      <c r="F65" s="5"/>
      <c r="G65" s="5"/>
      <c r="H65" s="5"/>
      <c r="I65" s="5"/>
      <c r="J65" s="5"/>
      <c r="K65" s="5"/>
      <c r="L65" s="5"/>
      <c r="M65" s="5"/>
      <c r="N65" s="5"/>
      <c r="O65" s="5"/>
      <c r="P65" s="12"/>
      <c r="Q65" s="827" t="s">
        <v>145</v>
      </c>
      <c r="R65" s="826"/>
      <c r="S65" s="826"/>
      <c r="T65" s="826" t="s">
        <v>135</v>
      </c>
      <c r="U65" s="826"/>
      <c r="V65" s="826"/>
      <c r="W65" s="826"/>
      <c r="X65" s="826"/>
      <c r="Y65" s="826"/>
      <c r="Z65" s="826"/>
      <c r="AA65" s="826"/>
      <c r="AB65" s="813" t="s">
        <v>146</v>
      </c>
      <c r="AC65" s="813"/>
      <c r="AD65" s="813"/>
      <c r="AE65" s="813"/>
      <c r="AF65" s="813"/>
      <c r="AG65" s="813" t="s">
        <v>144</v>
      </c>
      <c r="AH65" s="813"/>
      <c r="AI65" s="17">
        <v>1.3</v>
      </c>
      <c r="AJ65" s="17">
        <v>1.3</v>
      </c>
      <c r="AK65" s="840"/>
      <c r="AL65" s="841"/>
      <c r="AM65" s="33"/>
    </row>
    <row r="66" spans="2:39" ht="13.5" thickBot="1">
      <c r="B66" s="5"/>
      <c r="C66" s="5"/>
      <c r="D66" s="5"/>
      <c r="E66" s="5"/>
      <c r="F66" s="5"/>
      <c r="G66" s="5"/>
      <c r="H66" s="5"/>
      <c r="I66" s="5"/>
      <c r="J66" s="5"/>
      <c r="K66" s="5"/>
      <c r="L66" s="5"/>
      <c r="M66" s="5"/>
      <c r="N66" s="5"/>
      <c r="O66" s="5"/>
      <c r="P66" s="12"/>
      <c r="Q66" s="821" t="s">
        <v>147</v>
      </c>
      <c r="R66" s="822"/>
      <c r="S66" s="822"/>
      <c r="T66" s="822" t="s">
        <v>148</v>
      </c>
      <c r="U66" s="822"/>
      <c r="V66" s="822"/>
      <c r="W66" s="822"/>
      <c r="X66" s="822"/>
      <c r="Y66" s="822"/>
      <c r="Z66" s="822"/>
      <c r="AA66" s="822"/>
      <c r="AB66" s="815" t="s">
        <v>29</v>
      </c>
      <c r="AC66" s="815"/>
      <c r="AD66" s="815"/>
      <c r="AE66" s="815"/>
      <c r="AF66" s="815"/>
      <c r="AG66" s="815" t="s">
        <v>29</v>
      </c>
      <c r="AH66" s="815"/>
      <c r="AI66" s="18">
        <v>1</v>
      </c>
      <c r="AJ66" s="18">
        <v>1</v>
      </c>
      <c r="AK66" s="842"/>
      <c r="AL66" s="843"/>
      <c r="AM66" s="33"/>
    </row>
    <row r="67" spans="2:39">
      <c r="B67" s="5"/>
      <c r="C67" s="5"/>
      <c r="D67" s="5"/>
      <c r="E67" s="5"/>
      <c r="F67" s="5"/>
      <c r="G67" s="5"/>
      <c r="H67" s="5"/>
      <c r="I67" s="5"/>
      <c r="J67" s="5"/>
      <c r="K67" s="5"/>
      <c r="L67" s="5"/>
      <c r="M67" s="5"/>
      <c r="N67" s="5"/>
      <c r="O67" s="5"/>
      <c r="P67" s="12"/>
      <c r="AM67" s="5"/>
    </row>
    <row r="68" spans="2:39" ht="13.5" thickBot="1">
      <c r="B68" s="5"/>
      <c r="C68" s="5"/>
      <c r="D68" s="5"/>
      <c r="E68" s="5"/>
      <c r="F68" s="5"/>
      <c r="G68" s="5"/>
      <c r="H68" s="5"/>
      <c r="I68" s="5"/>
      <c r="J68" s="5"/>
      <c r="K68" s="5"/>
      <c r="L68" s="5"/>
      <c r="M68" s="5"/>
      <c r="N68" s="5"/>
      <c r="O68" s="5"/>
      <c r="P68" s="12"/>
      <c r="Q68" s="6" t="s">
        <v>176</v>
      </c>
      <c r="Z68" s="5"/>
      <c r="AA68" s="5"/>
      <c r="AB68" s="5"/>
      <c r="AC68" s="5"/>
      <c r="AD68" s="5"/>
      <c r="AE68" s="5"/>
      <c r="AF68" s="5"/>
      <c r="AG68" s="5"/>
      <c r="AH68" s="5"/>
      <c r="AI68" s="5"/>
      <c r="AJ68" s="5"/>
      <c r="AK68" s="5"/>
      <c r="AL68" s="5"/>
      <c r="AM68" s="5"/>
    </row>
    <row r="69" spans="2:39" ht="13.5" thickBot="1">
      <c r="B69" s="5"/>
      <c r="C69" s="5"/>
      <c r="D69" s="5"/>
      <c r="E69" s="5"/>
      <c r="F69" s="5"/>
      <c r="G69" s="5"/>
      <c r="H69" s="5"/>
      <c r="I69" s="5"/>
      <c r="J69" s="5"/>
      <c r="K69" s="5"/>
      <c r="L69" s="5"/>
      <c r="M69" s="5"/>
      <c r="N69" s="5"/>
      <c r="O69" s="5"/>
      <c r="P69" s="12"/>
      <c r="Q69" s="817" t="s">
        <v>166</v>
      </c>
      <c r="R69" s="818"/>
      <c r="S69" s="818"/>
      <c r="T69" s="818"/>
      <c r="U69" s="818"/>
      <c r="V69" s="818"/>
      <c r="W69" s="818"/>
      <c r="X69" s="21" t="s">
        <v>177</v>
      </c>
      <c r="Z69" s="5"/>
      <c r="AA69" s="5"/>
      <c r="AB69" s="5"/>
      <c r="AC69" s="5"/>
      <c r="AD69" s="5"/>
      <c r="AE69" s="5"/>
      <c r="AF69" s="5"/>
      <c r="AG69" s="5"/>
      <c r="AH69" s="5"/>
      <c r="AI69" s="5"/>
      <c r="AJ69" s="5"/>
      <c r="AK69" s="5"/>
      <c r="AL69" s="5"/>
      <c r="AM69" s="5"/>
    </row>
    <row r="70" spans="2:39">
      <c r="B70" s="5"/>
      <c r="C70" s="5"/>
      <c r="D70" s="5"/>
      <c r="E70" s="5"/>
      <c r="F70" s="5"/>
      <c r="G70" s="5"/>
      <c r="H70" s="5"/>
      <c r="I70" s="5"/>
      <c r="J70" s="5"/>
      <c r="K70" s="5"/>
      <c r="L70" s="5"/>
      <c r="M70" s="5"/>
      <c r="N70" s="5"/>
      <c r="O70" s="5"/>
      <c r="P70" s="12"/>
      <c r="Q70" s="819" t="s">
        <v>167</v>
      </c>
      <c r="R70" s="820"/>
      <c r="S70" s="820"/>
      <c r="T70" s="820"/>
      <c r="U70" s="820"/>
      <c r="V70" s="820"/>
      <c r="W70" s="820"/>
      <c r="X70" s="36">
        <v>1</v>
      </c>
      <c r="Z70" s="5"/>
      <c r="AA70" s="5"/>
      <c r="AB70" s="5"/>
      <c r="AC70" s="5"/>
      <c r="AD70" s="5"/>
      <c r="AE70" s="5"/>
      <c r="AF70" s="5"/>
      <c r="AG70" s="5"/>
      <c r="AH70" s="5"/>
      <c r="AI70" s="5"/>
      <c r="AJ70" s="5"/>
      <c r="AK70" s="5"/>
      <c r="AL70" s="5"/>
      <c r="AM70" s="5"/>
    </row>
    <row r="71" spans="2:39">
      <c r="B71" s="5"/>
      <c r="C71" s="5"/>
      <c r="D71" s="5"/>
      <c r="E71" s="5"/>
      <c r="F71" s="5"/>
      <c r="G71" s="5"/>
      <c r="H71" s="5"/>
      <c r="I71" s="5"/>
      <c r="J71" s="5"/>
      <c r="K71" s="5"/>
      <c r="L71" s="5"/>
      <c r="M71" s="5"/>
      <c r="N71" s="5"/>
      <c r="O71" s="5"/>
      <c r="P71" s="12"/>
      <c r="Q71" s="812" t="s">
        <v>168</v>
      </c>
      <c r="R71" s="813"/>
      <c r="S71" s="813"/>
      <c r="T71" s="813"/>
      <c r="U71" s="813"/>
      <c r="V71" s="813"/>
      <c r="W71" s="813"/>
      <c r="X71" s="37">
        <v>0.7</v>
      </c>
      <c r="Z71" s="5"/>
      <c r="AA71" s="5"/>
      <c r="AB71" s="5"/>
      <c r="AC71" s="5"/>
      <c r="AD71" s="5"/>
      <c r="AE71" s="5"/>
      <c r="AF71" s="5"/>
      <c r="AG71" s="5"/>
      <c r="AH71" s="5"/>
      <c r="AI71" s="5"/>
      <c r="AJ71" s="5"/>
      <c r="AK71" s="5"/>
      <c r="AL71" s="5"/>
      <c r="AM71" s="5"/>
    </row>
    <row r="72" spans="2:39">
      <c r="B72" s="5"/>
      <c r="C72" s="5"/>
      <c r="D72" s="5"/>
      <c r="E72" s="5"/>
      <c r="F72" s="5"/>
      <c r="G72" s="5"/>
      <c r="H72" s="5"/>
      <c r="I72" s="5"/>
      <c r="J72" s="5"/>
      <c r="K72" s="5"/>
      <c r="L72" s="5"/>
      <c r="M72" s="5"/>
      <c r="N72" s="5"/>
      <c r="O72" s="5"/>
      <c r="P72" s="12"/>
      <c r="Q72" s="812" t="s">
        <v>169</v>
      </c>
      <c r="R72" s="813"/>
      <c r="S72" s="813"/>
      <c r="T72" s="813"/>
      <c r="U72" s="813"/>
      <c r="V72" s="813"/>
      <c r="W72" s="813"/>
      <c r="X72" s="37">
        <v>0.8</v>
      </c>
      <c r="Z72" s="5"/>
      <c r="AA72" s="5"/>
      <c r="AB72" s="5"/>
      <c r="AC72" s="5"/>
      <c r="AD72" s="5"/>
      <c r="AE72" s="5"/>
      <c r="AF72" s="5"/>
      <c r="AG72" s="5"/>
      <c r="AH72" s="5"/>
      <c r="AI72" s="5"/>
      <c r="AJ72" s="5"/>
      <c r="AK72" s="5"/>
      <c r="AL72" s="5"/>
      <c r="AM72" s="5"/>
    </row>
    <row r="73" spans="2:39">
      <c r="B73" s="5"/>
      <c r="C73" s="5"/>
      <c r="D73" s="5"/>
      <c r="E73" s="5"/>
      <c r="F73" s="5"/>
      <c r="G73" s="5"/>
      <c r="H73" s="5"/>
      <c r="I73" s="5"/>
      <c r="J73" s="5"/>
      <c r="K73" s="5"/>
      <c r="L73" s="5"/>
      <c r="M73" s="5"/>
      <c r="N73" s="5"/>
      <c r="O73" s="5"/>
      <c r="P73" s="12"/>
      <c r="Q73" s="812" t="s">
        <v>170</v>
      </c>
      <c r="R73" s="813"/>
      <c r="S73" s="813"/>
      <c r="T73" s="813"/>
      <c r="U73" s="813"/>
      <c r="V73" s="813"/>
      <c r="W73" s="813"/>
      <c r="X73" s="37">
        <v>0.9</v>
      </c>
      <c r="Z73" s="5"/>
      <c r="AA73" s="5"/>
      <c r="AB73" s="5"/>
      <c r="AC73" s="5"/>
      <c r="AD73" s="5"/>
      <c r="AE73" s="5"/>
      <c r="AF73" s="5"/>
      <c r="AG73" s="5"/>
      <c r="AH73" s="5"/>
      <c r="AI73" s="5"/>
      <c r="AJ73" s="5"/>
      <c r="AK73" s="5"/>
      <c r="AL73" s="5"/>
      <c r="AM73" s="5"/>
    </row>
    <row r="74" spans="2:39">
      <c r="B74" s="5"/>
      <c r="C74" s="5"/>
      <c r="D74" s="5"/>
      <c r="E74" s="5"/>
      <c r="F74" s="5"/>
      <c r="G74" s="5"/>
      <c r="H74" s="5"/>
      <c r="I74" s="5"/>
      <c r="J74" s="5"/>
      <c r="K74" s="5"/>
      <c r="L74" s="5"/>
      <c r="M74" s="5"/>
      <c r="N74" s="5"/>
      <c r="O74" s="5"/>
      <c r="P74" s="12"/>
      <c r="Q74" s="812" t="s">
        <v>171</v>
      </c>
      <c r="R74" s="813"/>
      <c r="S74" s="813"/>
      <c r="T74" s="813"/>
      <c r="U74" s="813"/>
      <c r="V74" s="813"/>
      <c r="W74" s="813"/>
      <c r="X74" s="37">
        <v>1</v>
      </c>
      <c r="Z74" s="5"/>
      <c r="AA74" s="5"/>
      <c r="AB74" s="5"/>
      <c r="AC74" s="5"/>
      <c r="AD74" s="5"/>
      <c r="AE74" s="5"/>
      <c r="AF74" s="5"/>
      <c r="AG74" s="5"/>
      <c r="AH74" s="5"/>
      <c r="AI74" s="5"/>
      <c r="AJ74" s="5"/>
      <c r="AK74" s="5"/>
      <c r="AL74" s="5"/>
      <c r="AM74" s="5"/>
    </row>
    <row r="75" spans="2:39">
      <c r="B75" s="5"/>
      <c r="C75" s="5"/>
      <c r="D75" s="5"/>
      <c r="E75" s="5"/>
      <c r="F75" s="5"/>
      <c r="G75" s="5"/>
      <c r="H75" s="5"/>
      <c r="I75" s="5"/>
      <c r="J75" s="5"/>
      <c r="K75" s="5"/>
      <c r="L75" s="5"/>
      <c r="M75" s="5"/>
      <c r="N75" s="5"/>
      <c r="O75" s="5"/>
      <c r="P75" s="12"/>
      <c r="Q75" s="812" t="s">
        <v>172</v>
      </c>
      <c r="R75" s="813"/>
      <c r="S75" s="813"/>
      <c r="T75" s="813"/>
      <c r="U75" s="813"/>
      <c r="V75" s="813"/>
      <c r="W75" s="813"/>
      <c r="X75" s="37">
        <v>0.7</v>
      </c>
      <c r="Z75" s="5"/>
      <c r="AA75" s="5"/>
      <c r="AB75" s="5"/>
      <c r="AC75" s="5"/>
      <c r="AD75" s="5"/>
      <c r="AE75" s="5"/>
      <c r="AF75" s="5"/>
      <c r="AG75" s="5"/>
      <c r="AH75" s="5"/>
      <c r="AI75" s="5"/>
      <c r="AJ75" s="5"/>
      <c r="AK75" s="5"/>
      <c r="AL75" s="5"/>
      <c r="AM75" s="5"/>
    </row>
    <row r="76" spans="2:39">
      <c r="B76" s="5"/>
      <c r="C76" s="5"/>
      <c r="D76" s="5"/>
      <c r="E76" s="5"/>
      <c r="F76" s="5"/>
      <c r="G76" s="5"/>
      <c r="H76" s="5"/>
      <c r="I76" s="5"/>
      <c r="J76" s="5"/>
      <c r="K76" s="5"/>
      <c r="L76" s="5"/>
      <c r="M76" s="5"/>
      <c r="N76" s="5"/>
      <c r="O76" s="5"/>
      <c r="P76" s="12"/>
      <c r="Q76" s="812" t="s">
        <v>173</v>
      </c>
      <c r="R76" s="813"/>
      <c r="S76" s="813"/>
      <c r="T76" s="813"/>
      <c r="U76" s="813"/>
      <c r="V76" s="813"/>
      <c r="W76" s="813"/>
      <c r="X76" s="37">
        <v>0.6</v>
      </c>
      <c r="Z76" s="5"/>
      <c r="AA76" s="5"/>
      <c r="AB76" s="5"/>
      <c r="AC76" s="5"/>
      <c r="AD76" s="5"/>
      <c r="AE76" s="5"/>
      <c r="AF76" s="5"/>
      <c r="AG76" s="5"/>
      <c r="AH76" s="5"/>
      <c r="AI76" s="5"/>
      <c r="AJ76" s="5"/>
      <c r="AK76" s="5"/>
      <c r="AL76" s="5"/>
      <c r="AM76" s="5"/>
    </row>
    <row r="77" spans="2:39">
      <c r="B77" s="5"/>
      <c r="C77" s="5"/>
      <c r="D77" s="5"/>
      <c r="E77" s="5"/>
      <c r="F77" s="5"/>
      <c r="G77" s="5"/>
      <c r="H77" s="5"/>
      <c r="I77" s="5"/>
      <c r="J77" s="5"/>
      <c r="K77" s="5"/>
      <c r="L77" s="5"/>
      <c r="M77" s="5"/>
      <c r="N77" s="5"/>
      <c r="O77" s="5"/>
      <c r="P77" s="12"/>
      <c r="Q77" s="812" t="s">
        <v>174</v>
      </c>
      <c r="R77" s="813"/>
      <c r="S77" s="813"/>
      <c r="T77" s="813"/>
      <c r="U77" s="813"/>
      <c r="V77" s="813"/>
      <c r="W77" s="813"/>
      <c r="X77" s="37">
        <v>0.65</v>
      </c>
      <c r="Z77" s="5"/>
      <c r="AA77" s="5"/>
      <c r="AB77" s="5"/>
      <c r="AC77" s="5"/>
      <c r="AD77" s="5"/>
      <c r="AE77" s="5"/>
      <c r="AF77" s="5"/>
      <c r="AG77" s="5"/>
      <c r="AH77" s="5"/>
      <c r="AI77" s="5"/>
      <c r="AJ77" s="5"/>
      <c r="AK77" s="5"/>
      <c r="AL77" s="5"/>
      <c r="AM77" s="5"/>
    </row>
    <row r="78" spans="2:39" ht="13.5" thickBot="1">
      <c r="Q78" s="814" t="s">
        <v>175</v>
      </c>
      <c r="R78" s="815"/>
      <c r="S78" s="815"/>
      <c r="T78" s="815"/>
      <c r="U78" s="815"/>
      <c r="V78" s="815"/>
      <c r="W78" s="815"/>
      <c r="X78" s="38">
        <v>0.65</v>
      </c>
      <c r="AB78" s="3"/>
      <c r="AM78" s="5"/>
    </row>
    <row r="79" spans="2:39">
      <c r="B79" s="5"/>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c r="AE79" s="5"/>
      <c r="AF79" s="5"/>
      <c r="AG79" s="5"/>
      <c r="AH79" s="5"/>
      <c r="AI79" s="5"/>
      <c r="AJ79" s="5"/>
      <c r="AK79" s="5"/>
      <c r="AL79" s="5"/>
      <c r="AM79" s="5"/>
    </row>
    <row r="80" spans="2:39">
      <c r="AB80" s="3"/>
    </row>
  </sheetData>
  <mergeCells count="155">
    <mergeCell ref="C48:D48"/>
    <mergeCell ref="I48:J49"/>
    <mergeCell ref="K48:K49"/>
    <mergeCell ref="L48:L49"/>
    <mergeCell ref="C49:D49"/>
    <mergeCell ref="C50:D50"/>
    <mergeCell ref="C51:D51"/>
    <mergeCell ref="C41:D41"/>
    <mergeCell ref="C42:D42"/>
    <mergeCell ref="C45:D45"/>
    <mergeCell ref="I45:J45"/>
    <mergeCell ref="C46:D46"/>
    <mergeCell ref="I46:J47"/>
    <mergeCell ref="K46:K47"/>
    <mergeCell ref="L46:L47"/>
    <mergeCell ref="C47:D47"/>
    <mergeCell ref="C37:D37"/>
    <mergeCell ref="I37:J38"/>
    <mergeCell ref="K37:K38"/>
    <mergeCell ref="L37:L38"/>
    <mergeCell ref="C38:D38"/>
    <mergeCell ref="C39:D39"/>
    <mergeCell ref="I39:J40"/>
    <mergeCell ref="K39:K40"/>
    <mergeCell ref="L39:L40"/>
    <mergeCell ref="C40:D40"/>
    <mergeCell ref="C30:D30"/>
    <mergeCell ref="I30:J31"/>
    <mergeCell ref="K30:K31"/>
    <mergeCell ref="L30:L31"/>
    <mergeCell ref="C31:D31"/>
    <mergeCell ref="C32:D32"/>
    <mergeCell ref="C33:D33"/>
    <mergeCell ref="C36:D36"/>
    <mergeCell ref="I36:J36"/>
    <mergeCell ref="C7:D7"/>
    <mergeCell ref="I7:J7"/>
    <mergeCell ref="I8:J9"/>
    <mergeCell ref="C27:D27"/>
    <mergeCell ref="I27:J27"/>
    <mergeCell ref="C28:D28"/>
    <mergeCell ref="I28:J29"/>
    <mergeCell ref="K28:K29"/>
    <mergeCell ref="L28:L29"/>
    <mergeCell ref="C29:D29"/>
    <mergeCell ref="K8:K9"/>
    <mergeCell ref="L8:L9"/>
    <mergeCell ref="Q27:U27"/>
    <mergeCell ref="Q28:U28"/>
    <mergeCell ref="Q19:U19"/>
    <mergeCell ref="Q20:U20"/>
    <mergeCell ref="Q21:U21"/>
    <mergeCell ref="Q22:U22"/>
    <mergeCell ref="L19:L20"/>
    <mergeCell ref="L21:L22"/>
    <mergeCell ref="C8:D8"/>
    <mergeCell ref="C9:D9"/>
    <mergeCell ref="C10:D10"/>
    <mergeCell ref="C11:D11"/>
    <mergeCell ref="I10:J11"/>
    <mergeCell ref="L10:L11"/>
    <mergeCell ref="K10:K11"/>
    <mergeCell ref="C18:D18"/>
    <mergeCell ref="C19:D19"/>
    <mergeCell ref="C20:D20"/>
    <mergeCell ref="AK59:AL59"/>
    <mergeCell ref="AK60:AL60"/>
    <mergeCell ref="AK61:AL61"/>
    <mergeCell ref="AK62:AL62"/>
    <mergeCell ref="AK63:AL63"/>
    <mergeCell ref="AK64:AL64"/>
    <mergeCell ref="AK65:AL65"/>
    <mergeCell ref="AK66:AL66"/>
    <mergeCell ref="AB59:AF59"/>
    <mergeCell ref="AB60:AF60"/>
    <mergeCell ref="AB61:AF61"/>
    <mergeCell ref="AB62:AF62"/>
    <mergeCell ref="AB63:AF63"/>
    <mergeCell ref="AB64:AF64"/>
    <mergeCell ref="AG60:AH60"/>
    <mergeCell ref="AG61:AH61"/>
    <mergeCell ref="AG66:AH66"/>
    <mergeCell ref="AG62:AH62"/>
    <mergeCell ref="AG63:AH63"/>
    <mergeCell ref="AG64:AH64"/>
    <mergeCell ref="AG65:AH65"/>
    <mergeCell ref="AB65:AF65"/>
    <mergeCell ref="AB66:AF66"/>
    <mergeCell ref="T61:AA61"/>
    <mergeCell ref="Q61:S61"/>
    <mergeCell ref="Q53:U53"/>
    <mergeCell ref="Q54:U54"/>
    <mergeCell ref="Q55:U55"/>
    <mergeCell ref="Q56:U56"/>
    <mergeCell ref="Q59:S59"/>
    <mergeCell ref="Q60:S60"/>
    <mergeCell ref="T59:AA59"/>
    <mergeCell ref="T60:AA60"/>
    <mergeCell ref="Q47:U47"/>
    <mergeCell ref="Q48:U48"/>
    <mergeCell ref="Q49:U49"/>
    <mergeCell ref="Q50:U50"/>
    <mergeCell ref="Q51:U51"/>
    <mergeCell ref="C21:D21"/>
    <mergeCell ref="C22:D22"/>
    <mergeCell ref="C23:D23"/>
    <mergeCell ref="I18:J18"/>
    <mergeCell ref="I19:J20"/>
    <mergeCell ref="K19:K20"/>
    <mergeCell ref="I21:J22"/>
    <mergeCell ref="K21:K22"/>
    <mergeCell ref="Q40:U40"/>
    <mergeCell ref="Q29:U29"/>
    <mergeCell ref="Q30:U30"/>
    <mergeCell ref="Q31:U31"/>
    <mergeCell ref="Q32:U32"/>
    <mergeCell ref="Q33:U33"/>
    <mergeCell ref="Q34:U34"/>
    <mergeCell ref="Q23:U23"/>
    <mergeCell ref="Q24:U24"/>
    <mergeCell ref="Q25:U25"/>
    <mergeCell ref="Q26:U26"/>
    <mergeCell ref="T62:AA62"/>
    <mergeCell ref="T63:AA63"/>
    <mergeCell ref="T64:AA64"/>
    <mergeCell ref="T65:AA65"/>
    <mergeCell ref="T66:AA66"/>
    <mergeCell ref="Q62:S62"/>
    <mergeCell ref="Q63:S63"/>
    <mergeCell ref="Q64:S64"/>
    <mergeCell ref="Q65:S65"/>
    <mergeCell ref="Q73:W73"/>
    <mergeCell ref="Q74:W74"/>
    <mergeCell ref="Q75:W75"/>
    <mergeCell ref="Q76:W76"/>
    <mergeCell ref="Q77:W77"/>
    <mergeCell ref="Q78:W78"/>
    <mergeCell ref="C24:D24"/>
    <mergeCell ref="Q69:W69"/>
    <mergeCell ref="Q70:W70"/>
    <mergeCell ref="Q71:W71"/>
    <mergeCell ref="Q72:W72"/>
    <mergeCell ref="Q66:S66"/>
    <mergeCell ref="Q52:U52"/>
    <mergeCell ref="Q41:U41"/>
    <mergeCell ref="Q42:U42"/>
    <mergeCell ref="Q43:U43"/>
    <mergeCell ref="Q44:U44"/>
    <mergeCell ref="Q45:U45"/>
    <mergeCell ref="Q46:U46"/>
    <mergeCell ref="Q35:U35"/>
    <mergeCell ref="Q36:U36"/>
    <mergeCell ref="Q37:U37"/>
    <mergeCell ref="Q38:U38"/>
    <mergeCell ref="Q39:U39"/>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002D56"/>
  </sheetPr>
  <dimension ref="A1:AC66"/>
  <sheetViews>
    <sheetView topLeftCell="F1" workbookViewId="0">
      <selection activeCell="N40" sqref="N40"/>
    </sheetView>
  </sheetViews>
  <sheetFormatPr defaultColWidth="9.33203125" defaultRowHeight="12.75"/>
  <cols>
    <col min="1" max="1" width="4.1640625" style="5" customWidth="1"/>
    <col min="2" max="2" width="9.33203125" style="3"/>
    <col min="3" max="3" width="12" style="3" customWidth="1"/>
    <col min="4" max="4" width="12.1640625" style="3" customWidth="1"/>
    <col min="5" max="5" width="10.6640625" style="3" customWidth="1"/>
    <col min="6" max="16384" width="9.33203125" style="3"/>
  </cols>
  <sheetData>
    <row r="1" spans="2:29" s="5" customFormat="1"/>
    <row r="2" spans="2:29">
      <c r="AC2" s="5"/>
    </row>
    <row r="3" spans="2:29" ht="15.75">
      <c r="B3" s="11"/>
      <c r="C3" s="7" t="s">
        <v>11</v>
      </c>
      <c r="P3" s="12"/>
      <c r="Q3" s="7" t="s">
        <v>185</v>
      </c>
      <c r="AC3" s="5"/>
    </row>
    <row r="4" spans="2:29">
      <c r="C4" s="8" t="s">
        <v>157</v>
      </c>
      <c r="P4" s="12"/>
      <c r="Q4" s="3" t="s">
        <v>186</v>
      </c>
      <c r="AC4" s="5"/>
    </row>
    <row r="5" spans="2:29">
      <c r="P5" s="12"/>
      <c r="Q5" s="3" t="s">
        <v>187</v>
      </c>
      <c r="AC5" s="5"/>
    </row>
    <row r="6" spans="2:29" ht="15.75">
      <c r="B6" s="12"/>
      <c r="C6" s="7" t="s">
        <v>189</v>
      </c>
      <c r="D6" s="4"/>
      <c r="E6" s="4"/>
      <c r="F6" s="4"/>
      <c r="P6" s="12"/>
      <c r="Q6" s="3" t="s">
        <v>188</v>
      </c>
      <c r="AC6" s="5"/>
    </row>
    <row r="7" spans="2:29" ht="15.75">
      <c r="B7" s="12"/>
      <c r="C7" s="828" t="s">
        <v>77</v>
      </c>
      <c r="D7" s="828"/>
      <c r="E7" s="15" t="s">
        <v>79</v>
      </c>
      <c r="F7" s="7" t="s">
        <v>78</v>
      </c>
      <c r="I7" s="828" t="s">
        <v>81</v>
      </c>
      <c r="J7" s="828"/>
      <c r="K7" s="15" t="s">
        <v>84</v>
      </c>
      <c r="L7" s="7" t="s">
        <v>78</v>
      </c>
      <c r="P7" s="12"/>
      <c r="Q7" s="3" t="s">
        <v>203</v>
      </c>
      <c r="AC7" s="5"/>
    </row>
    <row r="8" spans="2:29">
      <c r="B8" s="12"/>
      <c r="C8" s="816" t="s">
        <v>190</v>
      </c>
      <c r="D8" s="816"/>
      <c r="E8" s="23">
        <f>'Measure Input'!$N$15</f>
        <v>0</v>
      </c>
      <c r="F8" s="3" t="s">
        <v>75</v>
      </c>
      <c r="I8" s="829" t="s">
        <v>195</v>
      </c>
      <c r="J8" s="829"/>
      <c r="K8" s="830" t="str">
        <f>IF(OR(ISBLANK('Measure Input'!$N$15),ISBLANK('Measure Input'!$P$15), ISBLANK('Measure Input'!$R$15), ISBLANK($E$10),ISBLANK($E$13)),"",$E$8*$E$9/1000*(1-$E$14)*$E$10*$E$13)</f>
        <v/>
      </c>
      <c r="L8" s="844" t="s">
        <v>83</v>
      </c>
      <c r="P8" s="12"/>
      <c r="Q8" s="3" t="s">
        <v>197</v>
      </c>
      <c r="AC8" s="5"/>
    </row>
    <row r="9" spans="2:29">
      <c r="B9" s="12"/>
      <c r="C9" s="816" t="s">
        <v>194</v>
      </c>
      <c r="D9" s="816"/>
      <c r="E9" s="23">
        <f>'Measure Input'!$P$15</f>
        <v>0</v>
      </c>
      <c r="F9" s="3" t="s">
        <v>75</v>
      </c>
      <c r="I9" s="829"/>
      <c r="J9" s="829"/>
      <c r="K9" s="830"/>
      <c r="L9" s="844"/>
      <c r="P9" s="12"/>
      <c r="AC9" s="5"/>
    </row>
    <row r="10" spans="2:29">
      <c r="B10" s="12"/>
      <c r="C10" s="816" t="s">
        <v>202</v>
      </c>
      <c r="D10" s="816"/>
      <c r="E10" s="23" t="str">
        <f>IF('Project Information'!$BB$23 = "", "", VLOOKUP('Project Information'!$BB$23, AnnualOperatingHours, 6,TRUE))</f>
        <v/>
      </c>
      <c r="F10" s="3" t="s">
        <v>76</v>
      </c>
      <c r="I10" s="829" t="s">
        <v>196</v>
      </c>
      <c r="J10" s="829"/>
      <c r="K10" s="830" t="str">
        <f>IF(OR(ISBLANK('Measure Input'!$N$15),ISBLANK('Measure Input'!$P$15),ISBLANK('Measure Input'!$R$15),ISBLANK($E$12)),"",$E$8*$E$9/1000*($E$11)*$E$12)</f>
        <v/>
      </c>
      <c r="L10" s="844" t="s">
        <v>233</v>
      </c>
      <c r="P10" s="12"/>
      <c r="Q10" s="6" t="s">
        <v>184</v>
      </c>
      <c r="AC10" s="5"/>
    </row>
    <row r="11" spans="2:29">
      <c r="B11" s="12"/>
      <c r="C11" s="816" t="s">
        <v>92</v>
      </c>
      <c r="D11" s="816"/>
      <c r="E11" s="23">
        <v>0.26</v>
      </c>
      <c r="F11" s="3" t="s">
        <v>29</v>
      </c>
      <c r="I11" s="829"/>
      <c r="J11" s="829"/>
      <c r="K11" s="830"/>
      <c r="L11" s="844"/>
      <c r="P11" s="12"/>
      <c r="AC11" s="5"/>
    </row>
    <row r="12" spans="2:29" ht="15.75">
      <c r="B12" s="12"/>
      <c r="C12" s="816" t="s">
        <v>192</v>
      </c>
      <c r="D12" s="816"/>
      <c r="E12" s="23" t="e">
        <f>VLOOKUP('Project Information'!$BB$25, InteractiveEffects, 19, FALSE)</f>
        <v>#N/A</v>
      </c>
      <c r="F12" s="3" t="s">
        <v>29</v>
      </c>
      <c r="P12" s="12"/>
      <c r="AC12" s="5"/>
    </row>
    <row r="13" spans="2:29" ht="15.75">
      <c r="B13" s="12"/>
      <c r="C13" s="816" t="s">
        <v>193</v>
      </c>
      <c r="D13" s="816"/>
      <c r="E13" s="23" t="e">
        <f>VLOOKUP('Project Information'!$BB$25, InteractiveEffects, 20, FALSE)</f>
        <v>#N/A</v>
      </c>
      <c r="F13" s="3" t="s">
        <v>29</v>
      </c>
      <c r="P13" s="12"/>
      <c r="AC13" s="5"/>
    </row>
    <row r="14" spans="2:29">
      <c r="B14" s="12"/>
      <c r="C14" s="816" t="s">
        <v>177</v>
      </c>
      <c r="D14" s="816"/>
      <c r="E14" s="23">
        <v>0.9</v>
      </c>
      <c r="F14" s="3" t="s">
        <v>29</v>
      </c>
      <c r="P14" s="12"/>
      <c r="AC14" s="5"/>
    </row>
    <row r="15" spans="2:29">
      <c r="P15" s="12"/>
      <c r="AC15" s="5"/>
    </row>
    <row r="16" spans="2:29" ht="15.75">
      <c r="B16" s="12"/>
      <c r="C16" s="7" t="s">
        <v>198</v>
      </c>
      <c r="D16" s="4"/>
      <c r="E16" s="4"/>
      <c r="F16" s="4"/>
      <c r="P16" s="12"/>
      <c r="AC16" s="5"/>
    </row>
    <row r="17" spans="2:29" ht="15.75">
      <c r="B17" s="12"/>
      <c r="C17" s="828" t="s">
        <v>77</v>
      </c>
      <c r="D17" s="828"/>
      <c r="E17" s="15" t="s">
        <v>79</v>
      </c>
      <c r="F17" s="7" t="s">
        <v>78</v>
      </c>
      <c r="I17" s="828" t="s">
        <v>81</v>
      </c>
      <c r="J17" s="828"/>
      <c r="K17" s="15" t="s">
        <v>84</v>
      </c>
      <c r="L17" s="7" t="s">
        <v>78</v>
      </c>
      <c r="P17" s="12"/>
      <c r="AC17" s="5"/>
    </row>
    <row r="18" spans="2:29">
      <c r="B18" s="12"/>
      <c r="C18" s="816" t="s">
        <v>190</v>
      </c>
      <c r="D18" s="816"/>
      <c r="E18" s="23">
        <f>'Measure Input'!$N$16</f>
        <v>0</v>
      </c>
      <c r="F18" s="3" t="s">
        <v>75</v>
      </c>
      <c r="I18" s="829" t="s">
        <v>195</v>
      </c>
      <c r="J18" s="829"/>
      <c r="K18" s="830" t="str">
        <f>IF(OR(ISBLANK('Measure Input'!$N$16),ISBLANK('Measure Input'!$P$16),ISBLANK('Measure Input'!$R$16),ISBLANK($E$20),ISBLANK($E$23)),"",$E$18*$E$19/1000*(1-$E$24)*$E$20*$E$23)</f>
        <v/>
      </c>
      <c r="L18" s="844" t="s">
        <v>83</v>
      </c>
      <c r="P18" s="12"/>
      <c r="Q18" s="6" t="s">
        <v>155</v>
      </c>
      <c r="AC18" s="5"/>
    </row>
    <row r="19" spans="2:29">
      <c r="B19" s="12"/>
      <c r="C19" s="816" t="s">
        <v>194</v>
      </c>
      <c r="D19" s="816"/>
      <c r="E19" s="23">
        <f>'Measure Input'!$P$16</f>
        <v>0</v>
      </c>
      <c r="F19" s="3" t="s">
        <v>75</v>
      </c>
      <c r="I19" s="829"/>
      <c r="J19" s="829"/>
      <c r="K19" s="830"/>
      <c r="L19" s="844"/>
      <c r="P19" s="12"/>
      <c r="AC19" s="5"/>
    </row>
    <row r="20" spans="2:29">
      <c r="B20" s="12"/>
      <c r="C20" s="816" t="s">
        <v>202</v>
      </c>
      <c r="D20" s="816"/>
      <c r="E20" s="23" t="str">
        <f>IF('Project Information'!$BB$23 = "", "", VLOOKUP('Project Information'!$BB$23, AnnualOperatingHours, 6,TRUE))</f>
        <v/>
      </c>
      <c r="F20" s="3" t="s">
        <v>76</v>
      </c>
      <c r="I20" s="829" t="s">
        <v>196</v>
      </c>
      <c r="J20" s="829"/>
      <c r="K20" s="830" t="str">
        <f>IF(OR(ISBLANK('Measure Input'!$N$16),ISBLANK('Measure Input'!$P$16),ISBLANK('Measure Input'!$R$16),ISBLANK($E$22)),"",$E$18*$E$19/1000*($E$21)*$E$22)</f>
        <v/>
      </c>
      <c r="L20" s="844" t="s">
        <v>233</v>
      </c>
      <c r="P20" s="12"/>
      <c r="AC20" s="5"/>
    </row>
    <row r="21" spans="2:29">
      <c r="B21" s="12"/>
      <c r="C21" s="816" t="s">
        <v>92</v>
      </c>
      <c r="D21" s="816"/>
      <c r="E21" s="23">
        <v>0.26</v>
      </c>
      <c r="F21" s="3" t="s">
        <v>29</v>
      </c>
      <c r="I21" s="829"/>
      <c r="J21" s="829"/>
      <c r="K21" s="830"/>
      <c r="L21" s="844"/>
      <c r="P21" s="12"/>
      <c r="AC21" s="5"/>
    </row>
    <row r="22" spans="2:29" ht="15.75">
      <c r="B22" s="12"/>
      <c r="C22" s="816" t="s">
        <v>192</v>
      </c>
      <c r="D22" s="816"/>
      <c r="E22" s="23" t="e">
        <f>VLOOKUP('Project Information'!$BB$25, InteractiveEffects, 19, FALSE)</f>
        <v>#N/A</v>
      </c>
      <c r="F22" s="3" t="s">
        <v>29</v>
      </c>
      <c r="P22" s="12"/>
      <c r="AC22" s="5"/>
    </row>
    <row r="23" spans="2:29" ht="15.75">
      <c r="B23" s="12"/>
      <c r="C23" s="816" t="s">
        <v>193</v>
      </c>
      <c r="D23" s="816"/>
      <c r="E23" s="23" t="e">
        <f>VLOOKUP('Project Information'!$BB$25, InteractiveEffects, 20, FALSE)</f>
        <v>#N/A</v>
      </c>
      <c r="F23" s="3" t="s">
        <v>29</v>
      </c>
      <c r="P23" s="12"/>
      <c r="AC23" s="5"/>
    </row>
    <row r="24" spans="2:29">
      <c r="B24" s="12"/>
      <c r="C24" s="816" t="s">
        <v>177</v>
      </c>
      <c r="D24" s="816"/>
      <c r="E24" s="23">
        <v>0.9</v>
      </c>
      <c r="F24" s="3" t="s">
        <v>29</v>
      </c>
      <c r="P24" s="12"/>
      <c r="AC24" s="5"/>
    </row>
    <row r="25" spans="2:29">
      <c r="P25" s="12"/>
      <c r="AC25" s="5"/>
    </row>
    <row r="26" spans="2:29" ht="15.75">
      <c r="B26" s="12"/>
      <c r="C26" s="7" t="s">
        <v>200</v>
      </c>
      <c r="D26" s="4"/>
      <c r="E26" s="4"/>
      <c r="F26" s="4"/>
      <c r="P26" s="12"/>
      <c r="AC26" s="5"/>
    </row>
    <row r="27" spans="2:29" ht="15.75">
      <c r="B27" s="12"/>
      <c r="C27" s="828" t="s">
        <v>77</v>
      </c>
      <c r="D27" s="828"/>
      <c r="E27" s="15" t="s">
        <v>79</v>
      </c>
      <c r="F27" s="7" t="s">
        <v>78</v>
      </c>
      <c r="I27" s="828" t="s">
        <v>81</v>
      </c>
      <c r="J27" s="828"/>
      <c r="K27" s="15" t="s">
        <v>84</v>
      </c>
      <c r="L27" s="7" t="s">
        <v>78</v>
      </c>
      <c r="P27" s="12"/>
      <c r="AC27" s="5"/>
    </row>
    <row r="28" spans="2:29">
      <c r="B28" s="12"/>
      <c r="C28" s="816" t="s">
        <v>190</v>
      </c>
      <c r="D28" s="816"/>
      <c r="E28" s="23">
        <f>'Measure Input'!$N$17</f>
        <v>0</v>
      </c>
      <c r="F28" s="3" t="s">
        <v>75</v>
      </c>
      <c r="I28" s="829" t="s">
        <v>195</v>
      </c>
      <c r="J28" s="829"/>
      <c r="K28" s="830" t="str">
        <f>IF(OR(ISBLANK('Measure Input'!$N$17),ISBLANK('Measure Input'!$P$17),ISBLANK('Measure Input'!$R$17),ISBLANK($E$30),ISBLANK($E$33)),"",$E$28*$E$29/1000*(1-$E$34)*$E$30*$E$33)</f>
        <v/>
      </c>
      <c r="L28" s="844" t="s">
        <v>83</v>
      </c>
      <c r="P28" s="12"/>
      <c r="AC28" s="5"/>
    </row>
    <row r="29" spans="2:29">
      <c r="B29" s="12"/>
      <c r="C29" s="816" t="s">
        <v>194</v>
      </c>
      <c r="D29" s="816"/>
      <c r="E29" s="23">
        <f>'Measure Input'!$P$17</f>
        <v>0</v>
      </c>
      <c r="F29" s="3" t="s">
        <v>75</v>
      </c>
      <c r="I29" s="829"/>
      <c r="J29" s="829"/>
      <c r="K29" s="830"/>
      <c r="L29" s="844"/>
      <c r="P29" s="12"/>
      <c r="AC29" s="5"/>
    </row>
    <row r="30" spans="2:29">
      <c r="B30" s="12"/>
      <c r="C30" s="816" t="s">
        <v>202</v>
      </c>
      <c r="D30" s="816"/>
      <c r="E30" s="23" t="str">
        <f>IF('Project Information'!$BB$23 = "", "", VLOOKUP('Project Information'!$BB$23, AnnualOperatingHours, 6,TRUE))</f>
        <v/>
      </c>
      <c r="F30" s="3" t="s">
        <v>76</v>
      </c>
      <c r="I30" s="829" t="s">
        <v>196</v>
      </c>
      <c r="J30" s="829"/>
      <c r="K30" s="830" t="str">
        <f>IF(OR(ISBLANK('Measure Input'!$N$17),ISBLANK('Measure Input'!$P$17),ISBLANK('Measure Input'!$R$17),ISBLANK($E$32)),"",$E$28*$E$29/1000*($E$31)*$E$32)</f>
        <v/>
      </c>
      <c r="L30" s="844" t="s">
        <v>233</v>
      </c>
      <c r="P30" s="12"/>
      <c r="AC30" s="5"/>
    </row>
    <row r="31" spans="2:29">
      <c r="B31" s="12"/>
      <c r="C31" s="816" t="s">
        <v>92</v>
      </c>
      <c r="D31" s="816"/>
      <c r="E31" s="23">
        <v>0.26</v>
      </c>
      <c r="F31" s="3" t="s">
        <v>29</v>
      </c>
      <c r="I31" s="829"/>
      <c r="J31" s="829"/>
      <c r="K31" s="830"/>
      <c r="L31" s="844"/>
      <c r="P31" s="12"/>
      <c r="AC31" s="5"/>
    </row>
    <row r="32" spans="2:29" ht="15.75">
      <c r="B32" s="12"/>
      <c r="C32" s="816" t="s">
        <v>192</v>
      </c>
      <c r="D32" s="816"/>
      <c r="E32" s="23" t="e">
        <f>VLOOKUP('Project Information'!$BB$25, InteractiveEffects, 19, FALSE)</f>
        <v>#N/A</v>
      </c>
      <c r="F32" s="3" t="s">
        <v>29</v>
      </c>
      <c r="P32" s="12"/>
      <c r="AC32" s="5"/>
    </row>
    <row r="33" spans="2:29" ht="15.75">
      <c r="B33" s="12"/>
      <c r="C33" s="816" t="s">
        <v>193</v>
      </c>
      <c r="D33" s="816"/>
      <c r="E33" s="23" t="e">
        <f>VLOOKUP('Project Information'!$BB$25, InteractiveEffects, 20, FALSE)</f>
        <v>#N/A</v>
      </c>
      <c r="F33" s="3" t="s">
        <v>29</v>
      </c>
      <c r="P33" s="12"/>
      <c r="AC33" s="5"/>
    </row>
    <row r="34" spans="2:29">
      <c r="B34" s="12"/>
      <c r="C34" s="816" t="s">
        <v>177</v>
      </c>
      <c r="D34" s="816"/>
      <c r="E34" s="23">
        <v>0.7</v>
      </c>
      <c r="F34" s="3" t="s">
        <v>29</v>
      </c>
      <c r="P34" s="12"/>
      <c r="AC34" s="5"/>
    </row>
    <row r="35" spans="2:29">
      <c r="P35" s="12"/>
      <c r="AC35" s="5"/>
    </row>
    <row r="36" spans="2:29" ht="15.75">
      <c r="B36" s="12"/>
      <c r="C36" s="7" t="s">
        <v>199</v>
      </c>
      <c r="D36" s="4"/>
      <c r="E36" s="4"/>
      <c r="F36" s="4"/>
      <c r="P36" s="12"/>
      <c r="AC36" s="5"/>
    </row>
    <row r="37" spans="2:29" ht="15.75">
      <c r="B37" s="12"/>
      <c r="C37" s="828" t="s">
        <v>77</v>
      </c>
      <c r="D37" s="828"/>
      <c r="E37" s="15" t="s">
        <v>79</v>
      </c>
      <c r="F37" s="7" t="s">
        <v>78</v>
      </c>
      <c r="I37" s="828" t="s">
        <v>81</v>
      </c>
      <c r="J37" s="828"/>
      <c r="K37" s="15" t="s">
        <v>84</v>
      </c>
      <c r="L37" s="7" t="s">
        <v>78</v>
      </c>
      <c r="P37" s="12"/>
      <c r="AC37" s="5"/>
    </row>
    <row r="38" spans="2:29" ht="12.75" customHeight="1">
      <c r="B38" s="12"/>
      <c r="C38" s="816" t="s">
        <v>190</v>
      </c>
      <c r="D38" s="816"/>
      <c r="E38" s="23">
        <f>'Measure Input'!$N$18</f>
        <v>0</v>
      </c>
      <c r="F38" s="3" t="s">
        <v>75</v>
      </c>
      <c r="I38" s="829" t="s">
        <v>195</v>
      </c>
      <c r="J38" s="829"/>
      <c r="K38" s="830" t="str">
        <f>IF(OR(ISBLANK('Measure Input'!$N$18),ISBLANK('Measure Input'!$P$18),ISBLANK('Measure Input'!$R$18),ISBLANK($E$40),ISBLANK($E$43)),"",$E$38*$E$39/1000*(1-$E$44)*$E$40*$E$43)</f>
        <v/>
      </c>
      <c r="L38" s="844" t="s">
        <v>83</v>
      </c>
      <c r="AC38" s="5"/>
    </row>
    <row r="39" spans="2:29">
      <c r="B39" s="12"/>
      <c r="C39" s="816" t="s">
        <v>194</v>
      </c>
      <c r="D39" s="816"/>
      <c r="E39" s="23">
        <f>'Measure Input'!$P$18</f>
        <v>0</v>
      </c>
      <c r="F39" s="3" t="s">
        <v>75</v>
      </c>
      <c r="I39" s="829"/>
      <c r="J39" s="829"/>
      <c r="K39" s="830"/>
      <c r="L39" s="844"/>
      <c r="P39" s="5"/>
      <c r="Q39" s="5"/>
      <c r="R39" s="5"/>
      <c r="S39" s="5"/>
      <c r="T39" s="5"/>
      <c r="U39" s="5"/>
      <c r="V39" s="5"/>
      <c r="W39" s="5"/>
      <c r="X39" s="5"/>
      <c r="Y39" s="5"/>
      <c r="Z39" s="5"/>
      <c r="AA39" s="5"/>
      <c r="AC39" s="5"/>
    </row>
    <row r="40" spans="2:29" ht="12.75" customHeight="1">
      <c r="B40" s="12"/>
      <c r="C40" s="816" t="s">
        <v>202</v>
      </c>
      <c r="D40" s="816"/>
      <c r="E40" s="23" t="str">
        <f>IF('Project Information'!$BB$23 = "", "", VLOOKUP('Project Information'!$BB$23, AnnualOperatingHours, 6,TRUE))</f>
        <v/>
      </c>
      <c r="F40" s="3" t="s">
        <v>76</v>
      </c>
      <c r="I40" s="829" t="s">
        <v>196</v>
      </c>
      <c r="J40" s="829"/>
      <c r="K40" s="830" t="str">
        <f>IF(OR(ISBLANK('Measure Input'!$N$18),ISBLANK('Measure Input'!$P$18),ISBLANK('Measure Input'!$R$18),ISBLANK($E$42)),"",$E$38*$E$39/1000*($E$41)*$E$42)</f>
        <v/>
      </c>
      <c r="L40" s="844" t="s">
        <v>233</v>
      </c>
      <c r="P40" s="5"/>
      <c r="Q40" s="5"/>
      <c r="R40" s="5"/>
      <c r="S40" s="5"/>
      <c r="T40" s="5"/>
      <c r="U40" s="5"/>
      <c r="V40" s="5"/>
      <c r="W40" s="5"/>
      <c r="X40" s="5"/>
      <c r="Y40" s="5"/>
      <c r="Z40" s="5"/>
      <c r="AA40" s="5"/>
      <c r="AC40" s="5"/>
    </row>
    <row r="41" spans="2:29">
      <c r="B41" s="12"/>
      <c r="C41" s="816" t="s">
        <v>92</v>
      </c>
      <c r="D41" s="816"/>
      <c r="E41" s="23">
        <v>0.26</v>
      </c>
      <c r="F41" s="3" t="s">
        <v>29</v>
      </c>
      <c r="I41" s="829"/>
      <c r="J41" s="829"/>
      <c r="K41" s="830"/>
      <c r="L41" s="844"/>
      <c r="P41" s="5"/>
      <c r="Q41" s="5"/>
      <c r="R41" s="5"/>
      <c r="S41" s="5"/>
      <c r="T41" s="5"/>
      <c r="U41" s="5"/>
      <c r="V41" s="5"/>
      <c r="W41" s="5"/>
      <c r="X41" s="5"/>
      <c r="Y41" s="5"/>
      <c r="Z41" s="5"/>
      <c r="AA41" s="5"/>
      <c r="AC41" s="5"/>
    </row>
    <row r="42" spans="2:29" ht="15.75">
      <c r="B42" s="12"/>
      <c r="C42" s="816" t="s">
        <v>192</v>
      </c>
      <c r="D42" s="816"/>
      <c r="E42" s="23" t="e">
        <f>VLOOKUP('Project Information'!$BB$25, InteractiveEffects, 19, FALSE)</f>
        <v>#N/A</v>
      </c>
      <c r="F42" s="3" t="s">
        <v>29</v>
      </c>
      <c r="P42" s="5"/>
      <c r="Q42" s="5"/>
      <c r="R42" s="5"/>
      <c r="S42" s="5"/>
      <c r="T42" s="5"/>
      <c r="U42" s="5"/>
      <c r="V42" s="5"/>
      <c r="W42" s="5"/>
      <c r="X42" s="5"/>
      <c r="Y42" s="5"/>
      <c r="Z42" s="5"/>
      <c r="AA42" s="5"/>
      <c r="AC42" s="5"/>
    </row>
    <row r="43" spans="2:29" ht="15.75">
      <c r="B43" s="12"/>
      <c r="C43" s="816" t="s">
        <v>193</v>
      </c>
      <c r="D43" s="816"/>
      <c r="E43" s="23" t="e">
        <f>VLOOKUP('Project Information'!$BB$25, InteractiveEffects, 20, FALSE)</f>
        <v>#N/A</v>
      </c>
      <c r="F43" s="3" t="s">
        <v>29</v>
      </c>
      <c r="P43" s="5"/>
      <c r="Q43" s="5"/>
      <c r="R43" s="5"/>
      <c r="S43" s="5"/>
      <c r="T43" s="5"/>
      <c r="U43" s="5"/>
      <c r="V43" s="5"/>
      <c r="W43" s="5"/>
      <c r="X43" s="5"/>
      <c r="Y43" s="5"/>
      <c r="Z43" s="5"/>
      <c r="AA43" s="5"/>
      <c r="AC43" s="5"/>
    </row>
    <row r="44" spans="2:29">
      <c r="B44" s="12"/>
      <c r="C44" s="816" t="s">
        <v>177</v>
      </c>
      <c r="D44" s="816"/>
      <c r="E44" s="23">
        <v>0.7</v>
      </c>
      <c r="F44" s="3" t="s">
        <v>29</v>
      </c>
      <c r="P44" s="5"/>
      <c r="Q44" s="5"/>
      <c r="R44" s="5"/>
      <c r="S44" s="5"/>
      <c r="T44" s="5"/>
      <c r="U44" s="5"/>
      <c r="V44" s="5"/>
      <c r="W44" s="5"/>
      <c r="X44" s="5"/>
      <c r="Y44" s="5"/>
      <c r="Z44" s="5"/>
      <c r="AA44" s="5"/>
      <c r="AC44" s="5"/>
    </row>
    <row r="45" spans="2:29">
      <c r="P45" s="5"/>
      <c r="Q45" s="5"/>
      <c r="R45" s="5"/>
      <c r="S45" s="5"/>
      <c r="T45" s="5"/>
      <c r="U45" s="5"/>
      <c r="V45" s="5"/>
      <c r="W45" s="5"/>
      <c r="X45" s="5"/>
      <c r="Y45" s="5"/>
      <c r="Z45" s="5"/>
      <c r="AA45" s="5"/>
      <c r="AC45" s="5"/>
    </row>
    <row r="46" spans="2:29" ht="15.75">
      <c r="B46" s="12"/>
      <c r="C46" s="7" t="s">
        <v>201</v>
      </c>
      <c r="D46" s="4"/>
      <c r="E46" s="4"/>
      <c r="F46" s="4"/>
      <c r="P46" s="5"/>
      <c r="Q46" s="5"/>
      <c r="R46" s="5"/>
      <c r="S46" s="5"/>
      <c r="T46" s="5"/>
      <c r="U46" s="5"/>
      <c r="V46" s="5"/>
      <c r="W46" s="5"/>
      <c r="X46" s="5"/>
      <c r="Y46" s="5"/>
      <c r="Z46" s="5"/>
      <c r="AA46" s="5"/>
      <c r="AC46" s="5"/>
    </row>
    <row r="47" spans="2:29" ht="15.75">
      <c r="B47" s="12"/>
      <c r="C47" s="828" t="s">
        <v>77</v>
      </c>
      <c r="D47" s="828"/>
      <c r="E47" s="15" t="s">
        <v>79</v>
      </c>
      <c r="F47" s="7" t="s">
        <v>78</v>
      </c>
      <c r="I47" s="828" t="s">
        <v>81</v>
      </c>
      <c r="J47" s="828"/>
      <c r="K47" s="15" t="s">
        <v>84</v>
      </c>
      <c r="L47" s="7" t="s">
        <v>78</v>
      </c>
      <c r="P47" s="5"/>
      <c r="Q47" s="5"/>
      <c r="R47" s="5"/>
      <c r="S47" s="5"/>
      <c r="T47" s="5"/>
      <c r="U47" s="5"/>
      <c r="V47" s="5"/>
      <c r="W47" s="5"/>
      <c r="X47" s="5"/>
      <c r="Y47" s="5"/>
      <c r="Z47" s="5"/>
      <c r="AA47" s="5"/>
      <c r="AC47" s="5"/>
    </row>
    <row r="48" spans="2:29">
      <c r="B48" s="12"/>
      <c r="C48" s="816" t="s">
        <v>190</v>
      </c>
      <c r="D48" s="816"/>
      <c r="E48" s="23">
        <f>'Measure Input'!$N$19</f>
        <v>0</v>
      </c>
      <c r="F48" s="3" t="s">
        <v>75</v>
      </c>
      <c r="I48" s="829" t="s">
        <v>195</v>
      </c>
      <c r="J48" s="829"/>
      <c r="K48" s="830" t="str">
        <f>IF(OR(ISBLANK('Measure Input'!$N$19),ISBLANK('Measure Input'!$P$19),ISBLANK('Measure Input'!$R$19),ISBLANK($E$50),ISBLANK($E$53)),"",$E$48*$E$49/1000*(1-$E$54)*$E$50*$E$53)</f>
        <v/>
      </c>
      <c r="L48" s="844" t="s">
        <v>83</v>
      </c>
      <c r="P48" s="5"/>
      <c r="Q48" s="5"/>
      <c r="R48" s="5"/>
      <c r="S48" s="5"/>
      <c r="T48" s="5"/>
      <c r="U48" s="5"/>
      <c r="V48" s="5"/>
      <c r="W48" s="5"/>
      <c r="X48" s="5"/>
      <c r="Y48" s="5"/>
      <c r="Z48" s="5"/>
      <c r="AA48" s="5"/>
      <c r="AC48" s="5"/>
    </row>
    <row r="49" spans="2:29">
      <c r="B49" s="12"/>
      <c r="C49" s="816" t="s">
        <v>194</v>
      </c>
      <c r="D49" s="816"/>
      <c r="E49" s="23">
        <f>'Measure Input'!$P$19</f>
        <v>0</v>
      </c>
      <c r="F49" s="3" t="s">
        <v>75</v>
      </c>
      <c r="I49" s="829"/>
      <c r="J49" s="829"/>
      <c r="K49" s="830"/>
      <c r="L49" s="844"/>
      <c r="P49" s="5"/>
      <c r="Q49" s="5"/>
      <c r="R49" s="5"/>
      <c r="S49" s="5"/>
      <c r="T49" s="5"/>
      <c r="U49" s="5"/>
      <c r="V49" s="5"/>
      <c r="W49" s="5"/>
      <c r="X49" s="5"/>
      <c r="Y49" s="5"/>
      <c r="Z49" s="5"/>
      <c r="AA49" s="5"/>
      <c r="AC49" s="5"/>
    </row>
    <row r="50" spans="2:29">
      <c r="B50" s="12"/>
      <c r="C50" s="816" t="s">
        <v>202</v>
      </c>
      <c r="D50" s="816"/>
      <c r="E50" s="23" t="str">
        <f>IF('Project Information'!$BB$23 = "", "", VLOOKUP('Project Information'!$BB$23, AnnualOperatingHours, 6,TRUE))</f>
        <v/>
      </c>
      <c r="F50" s="3" t="s">
        <v>76</v>
      </c>
      <c r="I50" s="829" t="s">
        <v>196</v>
      </c>
      <c r="J50" s="829"/>
      <c r="K50" s="830" t="str">
        <f>IF(OR(ISBLANK('Measure Input'!$N$19),ISBLANK('Measure Input'!$P$19),ISBLANK('Measure Input'!$R$19),ISBLANK($E$52)),"",$E$48*$E$49/1000*($E$51)*$E$52)</f>
        <v/>
      </c>
      <c r="L50" s="844" t="s">
        <v>233</v>
      </c>
      <c r="P50" s="5"/>
      <c r="Q50" s="5"/>
      <c r="R50" s="5"/>
      <c r="S50" s="5"/>
      <c r="T50" s="5"/>
      <c r="U50" s="5"/>
      <c r="V50" s="5"/>
      <c r="W50" s="5"/>
      <c r="X50" s="5"/>
      <c r="Y50" s="5"/>
      <c r="Z50" s="5"/>
      <c r="AA50" s="5"/>
      <c r="AC50" s="5"/>
    </row>
    <row r="51" spans="2:29">
      <c r="B51" s="12"/>
      <c r="C51" s="816" t="s">
        <v>92</v>
      </c>
      <c r="D51" s="816"/>
      <c r="E51" s="23">
        <v>0.26</v>
      </c>
      <c r="F51" s="3" t="s">
        <v>29</v>
      </c>
      <c r="I51" s="829"/>
      <c r="J51" s="829"/>
      <c r="K51" s="830"/>
      <c r="L51" s="844"/>
      <c r="P51" s="5"/>
      <c r="Q51" s="5"/>
      <c r="R51" s="5"/>
      <c r="S51" s="5"/>
      <c r="T51" s="5"/>
      <c r="U51" s="5"/>
      <c r="V51" s="5"/>
      <c r="W51" s="5"/>
      <c r="X51" s="5"/>
      <c r="Y51" s="5"/>
      <c r="Z51" s="5"/>
      <c r="AA51" s="5"/>
      <c r="AC51" s="5"/>
    </row>
    <row r="52" spans="2:29" ht="15.75">
      <c r="B52" s="12"/>
      <c r="C52" s="816" t="s">
        <v>192</v>
      </c>
      <c r="D52" s="816"/>
      <c r="E52" s="23" t="e">
        <f>VLOOKUP('Project Information'!$BB$25, InteractiveEffects, 19, FALSE)</f>
        <v>#N/A</v>
      </c>
      <c r="F52" s="3" t="s">
        <v>29</v>
      </c>
      <c r="P52" s="5"/>
      <c r="Q52" s="5"/>
      <c r="R52" s="5"/>
      <c r="S52" s="5"/>
      <c r="T52" s="5"/>
      <c r="U52" s="5"/>
      <c r="V52" s="5"/>
      <c r="W52" s="5"/>
      <c r="X52" s="5"/>
      <c r="Y52" s="5"/>
      <c r="Z52" s="5"/>
      <c r="AA52" s="5"/>
      <c r="AC52" s="5"/>
    </row>
    <row r="53" spans="2:29" ht="15.75">
      <c r="B53" s="12"/>
      <c r="C53" s="816" t="s">
        <v>193</v>
      </c>
      <c r="D53" s="816"/>
      <c r="E53" s="23" t="e">
        <f>VLOOKUP('Project Information'!$BB$25, InteractiveEffects, 20, FALSE)</f>
        <v>#N/A</v>
      </c>
      <c r="F53" s="3" t="s">
        <v>29</v>
      </c>
      <c r="P53" s="5"/>
      <c r="Q53" s="5"/>
      <c r="R53" s="5"/>
      <c r="S53" s="5"/>
      <c r="T53" s="5"/>
      <c r="U53" s="5"/>
      <c r="V53" s="5"/>
      <c r="W53" s="5"/>
      <c r="X53" s="5"/>
      <c r="Y53" s="5"/>
      <c r="Z53" s="5"/>
      <c r="AA53" s="5"/>
      <c r="AC53" s="5"/>
    </row>
    <row r="54" spans="2:29">
      <c r="B54" s="12"/>
      <c r="C54" s="816" t="s">
        <v>177</v>
      </c>
      <c r="D54" s="816"/>
      <c r="E54" s="23">
        <v>0.65</v>
      </c>
      <c r="F54" s="3" t="s">
        <v>29</v>
      </c>
      <c r="P54" s="5"/>
      <c r="Q54" s="5"/>
      <c r="R54" s="5"/>
      <c r="S54" s="5"/>
      <c r="T54" s="5"/>
      <c r="U54" s="5"/>
      <c r="V54" s="5"/>
      <c r="W54" s="5"/>
      <c r="X54" s="5"/>
      <c r="Y54" s="5"/>
      <c r="Z54" s="5"/>
      <c r="AA54" s="5"/>
      <c r="AC54" s="5"/>
    </row>
    <row r="55" spans="2:29">
      <c r="P55" s="5"/>
      <c r="Q55" s="5"/>
      <c r="R55" s="5"/>
      <c r="S55" s="5"/>
      <c r="T55" s="5"/>
      <c r="U55" s="5"/>
      <c r="V55" s="5"/>
      <c r="W55" s="5"/>
      <c r="X55" s="5"/>
      <c r="Y55" s="5"/>
      <c r="Z55" s="5"/>
      <c r="AA55" s="5"/>
      <c r="AC55" s="5"/>
    </row>
    <row r="56" spans="2:29" ht="15.75">
      <c r="B56" s="12"/>
      <c r="C56" s="7" t="s">
        <v>201</v>
      </c>
      <c r="D56" s="4"/>
      <c r="E56" s="4"/>
      <c r="F56" s="4"/>
      <c r="P56" s="5"/>
      <c r="Q56" s="5"/>
      <c r="R56" s="5"/>
      <c r="S56" s="5"/>
      <c r="T56" s="5"/>
      <c r="U56" s="5"/>
      <c r="V56" s="5"/>
      <c r="W56" s="5"/>
      <c r="X56" s="5"/>
      <c r="Y56" s="5"/>
      <c r="Z56" s="5"/>
      <c r="AA56" s="5"/>
      <c r="AC56" s="5"/>
    </row>
    <row r="57" spans="2:29" ht="15.75">
      <c r="B57" s="12"/>
      <c r="C57" s="828" t="s">
        <v>77</v>
      </c>
      <c r="D57" s="828"/>
      <c r="E57" s="15" t="s">
        <v>79</v>
      </c>
      <c r="F57" s="7" t="s">
        <v>78</v>
      </c>
      <c r="I57" s="828" t="s">
        <v>81</v>
      </c>
      <c r="J57" s="828"/>
      <c r="K57" s="15" t="s">
        <v>84</v>
      </c>
      <c r="L57" s="7" t="s">
        <v>78</v>
      </c>
      <c r="P57" s="5"/>
      <c r="Q57" s="5"/>
      <c r="R57" s="5"/>
      <c r="S57" s="5"/>
      <c r="T57" s="5"/>
      <c r="U57" s="5"/>
      <c r="V57" s="5"/>
      <c r="W57" s="5"/>
      <c r="X57" s="5"/>
      <c r="Y57" s="5"/>
      <c r="Z57" s="5"/>
      <c r="AA57" s="5"/>
      <c r="AC57" s="5"/>
    </row>
    <row r="58" spans="2:29">
      <c r="B58" s="12"/>
      <c r="C58" s="816" t="s">
        <v>190</v>
      </c>
      <c r="D58" s="816"/>
      <c r="E58" s="23">
        <f>'Measure Input'!$N$20</f>
        <v>0</v>
      </c>
      <c r="F58" s="3" t="s">
        <v>75</v>
      </c>
      <c r="I58" s="829" t="s">
        <v>195</v>
      </c>
      <c r="J58" s="829"/>
      <c r="K58" s="830" t="str">
        <f>IF(OR(ISBLANK('Measure Input'!$N$20),ISBLANK('Measure Input'!$P$20),ISBLANK('Measure Input'!$R$20),ISBLANK($E$60),ISBLANK($E$63)),"",$E$58*$E$59/1000*(1-$E$64)*$E$60*$E$63)</f>
        <v/>
      </c>
      <c r="L58" s="844" t="s">
        <v>83</v>
      </c>
      <c r="P58" s="5"/>
      <c r="Q58" s="5"/>
      <c r="R58" s="5"/>
      <c r="S58" s="5"/>
      <c r="T58" s="5"/>
      <c r="U58" s="5"/>
      <c r="V58" s="5"/>
      <c r="W58" s="5"/>
      <c r="X58" s="5"/>
      <c r="Y58" s="5"/>
      <c r="Z58" s="5"/>
      <c r="AA58" s="5"/>
      <c r="AC58" s="5"/>
    </row>
    <row r="59" spans="2:29">
      <c r="B59" s="12"/>
      <c r="C59" s="816" t="s">
        <v>194</v>
      </c>
      <c r="D59" s="816"/>
      <c r="E59" s="23">
        <f>'Measure Input'!$P$20</f>
        <v>0</v>
      </c>
      <c r="F59" s="3" t="s">
        <v>75</v>
      </c>
      <c r="I59" s="829"/>
      <c r="J59" s="829"/>
      <c r="K59" s="830"/>
      <c r="L59" s="844"/>
      <c r="P59" s="5"/>
      <c r="Q59" s="5"/>
      <c r="R59" s="5"/>
      <c r="S59" s="5"/>
      <c r="T59" s="5"/>
      <c r="U59" s="5"/>
      <c r="V59" s="5"/>
      <c r="W59" s="5"/>
      <c r="X59" s="5"/>
      <c r="Y59" s="5"/>
      <c r="Z59" s="5"/>
      <c r="AA59" s="5"/>
      <c r="AC59" s="5"/>
    </row>
    <row r="60" spans="2:29">
      <c r="B60" s="12"/>
      <c r="C60" s="816" t="s">
        <v>202</v>
      </c>
      <c r="D60" s="816"/>
      <c r="E60" s="23" t="str">
        <f>IF('Project Information'!$BB$23 = "", "", VLOOKUP('Project Information'!$BB$23, AnnualOperatingHours, 6,TRUE))</f>
        <v/>
      </c>
      <c r="F60" s="3" t="s">
        <v>76</v>
      </c>
      <c r="I60" s="829" t="s">
        <v>196</v>
      </c>
      <c r="J60" s="829"/>
      <c r="K60" s="830" t="str">
        <f>IF(OR(ISBLANK('Measure Input'!$N$20),ISBLANK('Measure Input'!$P$20),ISBLANK('Measure Input'!$R$20),ISBLANK($E$62)),"",$E$58*$E$59/1000*($E$61)*$E$62)</f>
        <v/>
      </c>
      <c r="L60" s="844" t="s">
        <v>153</v>
      </c>
      <c r="P60" s="5"/>
      <c r="Q60" s="5"/>
      <c r="R60" s="5"/>
      <c r="S60" s="5"/>
      <c r="T60" s="5"/>
      <c r="U60" s="5"/>
      <c r="V60" s="5"/>
      <c r="W60" s="5"/>
      <c r="X60" s="5"/>
      <c r="Y60" s="5"/>
      <c r="Z60" s="5"/>
      <c r="AA60" s="5"/>
      <c r="AC60" s="5"/>
    </row>
    <row r="61" spans="2:29">
      <c r="B61" s="12"/>
      <c r="C61" s="816" t="s">
        <v>92</v>
      </c>
      <c r="D61" s="816"/>
      <c r="E61" s="23">
        <v>0.26</v>
      </c>
      <c r="F61" s="3" t="s">
        <v>29</v>
      </c>
      <c r="I61" s="829"/>
      <c r="J61" s="829"/>
      <c r="K61" s="830"/>
      <c r="L61" s="844"/>
      <c r="P61" s="5"/>
      <c r="Q61" s="5"/>
      <c r="R61" s="5"/>
      <c r="S61" s="5"/>
      <c r="T61" s="5"/>
      <c r="U61" s="5"/>
      <c r="V61" s="5"/>
      <c r="W61" s="5"/>
      <c r="X61" s="5"/>
      <c r="Y61" s="5"/>
      <c r="Z61" s="5"/>
      <c r="AA61" s="5"/>
      <c r="AC61" s="5"/>
    </row>
    <row r="62" spans="2:29" ht="15.75">
      <c r="B62" s="12"/>
      <c r="C62" s="816" t="s">
        <v>192</v>
      </c>
      <c r="D62" s="816"/>
      <c r="E62" s="23" t="e">
        <f>VLOOKUP('Project Information'!$BB$25, InteractiveEffects, 19, FALSE)</f>
        <v>#N/A</v>
      </c>
      <c r="F62" s="3" t="s">
        <v>29</v>
      </c>
      <c r="P62" s="5"/>
      <c r="Q62" s="5"/>
      <c r="R62" s="5"/>
      <c r="S62" s="5"/>
      <c r="T62" s="5"/>
      <c r="U62" s="5"/>
      <c r="V62" s="5"/>
      <c r="W62" s="5"/>
      <c r="X62" s="5"/>
      <c r="Y62" s="5"/>
      <c r="Z62" s="5"/>
      <c r="AA62" s="5"/>
      <c r="AC62" s="5"/>
    </row>
    <row r="63" spans="2:29" ht="15.75">
      <c r="B63" s="12"/>
      <c r="C63" s="816" t="s">
        <v>193</v>
      </c>
      <c r="D63" s="816"/>
      <c r="E63" s="23" t="e">
        <f>VLOOKUP('Project Information'!$BB$25, InteractiveEffects, 20, FALSE)</f>
        <v>#N/A</v>
      </c>
      <c r="F63" s="3" t="s">
        <v>29</v>
      </c>
      <c r="P63" s="5"/>
      <c r="Q63" s="5"/>
      <c r="R63" s="5"/>
      <c r="S63" s="5"/>
      <c r="T63" s="5"/>
      <c r="U63" s="5"/>
      <c r="V63" s="5"/>
      <c r="W63" s="5"/>
      <c r="X63" s="5"/>
      <c r="Y63" s="5"/>
      <c r="Z63" s="5"/>
      <c r="AA63" s="5"/>
      <c r="AC63" s="5"/>
    </row>
    <row r="64" spans="2:29">
      <c r="B64" s="12"/>
      <c r="C64" s="816" t="s">
        <v>177</v>
      </c>
      <c r="D64" s="816"/>
      <c r="E64" s="23">
        <v>0.65</v>
      </c>
      <c r="F64" s="3" t="s">
        <v>29</v>
      </c>
      <c r="P64" s="5"/>
      <c r="Q64" s="5"/>
      <c r="R64" s="5"/>
      <c r="S64" s="5"/>
      <c r="T64" s="5"/>
      <c r="U64" s="5"/>
      <c r="V64" s="5"/>
      <c r="W64" s="5"/>
      <c r="X64" s="5"/>
      <c r="Y64" s="5"/>
      <c r="Z64" s="5"/>
      <c r="AA64" s="5"/>
      <c r="AC64" s="5"/>
    </row>
    <row r="65" spans="2:29">
      <c r="AC65" s="5"/>
    </row>
    <row r="66" spans="2:29">
      <c r="B66" s="5"/>
      <c r="C66" s="5"/>
      <c r="D66" s="5"/>
      <c r="E66" s="5"/>
      <c r="F66" s="5"/>
      <c r="G66" s="5"/>
      <c r="H66" s="5"/>
      <c r="I66" s="5"/>
      <c r="J66" s="5"/>
      <c r="K66" s="5"/>
      <c r="L66" s="5"/>
      <c r="M66" s="5"/>
      <c r="N66" s="5"/>
      <c r="O66" s="5"/>
      <c r="P66" s="5"/>
      <c r="Q66" s="5"/>
      <c r="R66" s="5"/>
      <c r="S66" s="5"/>
      <c r="T66" s="5"/>
      <c r="U66" s="5"/>
      <c r="V66" s="5"/>
      <c r="W66" s="5"/>
      <c r="X66" s="5"/>
      <c r="Y66" s="5"/>
      <c r="Z66" s="5"/>
      <c r="AA66" s="5"/>
      <c r="AB66" s="5"/>
      <c r="AC66" s="5"/>
    </row>
  </sheetData>
  <mergeCells count="90">
    <mergeCell ref="K58:K59"/>
    <mergeCell ref="L58:L59"/>
    <mergeCell ref="C59:D59"/>
    <mergeCell ref="C60:D60"/>
    <mergeCell ref="I60:J61"/>
    <mergeCell ref="K60:K61"/>
    <mergeCell ref="L60:L61"/>
    <mergeCell ref="C61:D61"/>
    <mergeCell ref="C58:D58"/>
    <mergeCell ref="I58:J59"/>
    <mergeCell ref="C62:D62"/>
    <mergeCell ref="C63:D63"/>
    <mergeCell ref="C64:D64"/>
    <mergeCell ref="C53:D53"/>
    <mergeCell ref="C54:D54"/>
    <mergeCell ref="C52:D52"/>
    <mergeCell ref="C57:D57"/>
    <mergeCell ref="I57:J57"/>
    <mergeCell ref="I48:J49"/>
    <mergeCell ref="C50:D50"/>
    <mergeCell ref="I50:J51"/>
    <mergeCell ref="K50:K51"/>
    <mergeCell ref="L50:L51"/>
    <mergeCell ref="C51:D51"/>
    <mergeCell ref="K48:K49"/>
    <mergeCell ref="L48:L49"/>
    <mergeCell ref="C49:D49"/>
    <mergeCell ref="C48:D48"/>
    <mergeCell ref="L38:L39"/>
    <mergeCell ref="C39:D39"/>
    <mergeCell ref="C40:D40"/>
    <mergeCell ref="I40:J41"/>
    <mergeCell ref="L40:L41"/>
    <mergeCell ref="C41:D41"/>
    <mergeCell ref="C43:D43"/>
    <mergeCell ref="C44:D44"/>
    <mergeCell ref="K38:K39"/>
    <mergeCell ref="K40:K41"/>
    <mergeCell ref="C47:D47"/>
    <mergeCell ref="I47:J47"/>
    <mergeCell ref="C37:D37"/>
    <mergeCell ref="I37:J37"/>
    <mergeCell ref="C38:D38"/>
    <mergeCell ref="I38:J39"/>
    <mergeCell ref="C42:D42"/>
    <mergeCell ref="C32:D32"/>
    <mergeCell ref="C33:D33"/>
    <mergeCell ref="C34:D34"/>
    <mergeCell ref="K28:K29"/>
    <mergeCell ref="L28:L29"/>
    <mergeCell ref="C29:D29"/>
    <mergeCell ref="C30:D30"/>
    <mergeCell ref="I30:J31"/>
    <mergeCell ref="K30:K31"/>
    <mergeCell ref="L30:L31"/>
    <mergeCell ref="C31:D31"/>
    <mergeCell ref="C28:D28"/>
    <mergeCell ref="I28:J29"/>
    <mergeCell ref="C22:D22"/>
    <mergeCell ref="C23:D23"/>
    <mergeCell ref="C24:D24"/>
    <mergeCell ref="C27:D27"/>
    <mergeCell ref="I27:J27"/>
    <mergeCell ref="K18:K19"/>
    <mergeCell ref="L18:L19"/>
    <mergeCell ref="C19:D19"/>
    <mergeCell ref="C20:D20"/>
    <mergeCell ref="I20:J21"/>
    <mergeCell ref="K20:K21"/>
    <mergeCell ref="L20:L21"/>
    <mergeCell ref="C21:D21"/>
    <mergeCell ref="C13:D13"/>
    <mergeCell ref="C14:D14"/>
    <mergeCell ref="C17:D17"/>
    <mergeCell ref="I17:J17"/>
    <mergeCell ref="C18:D18"/>
    <mergeCell ref="I18:J19"/>
    <mergeCell ref="K8:K9"/>
    <mergeCell ref="L8:L9"/>
    <mergeCell ref="C9:D9"/>
    <mergeCell ref="C12:D12"/>
    <mergeCell ref="C7:D7"/>
    <mergeCell ref="I7:J7"/>
    <mergeCell ref="C8:D8"/>
    <mergeCell ref="I8:J9"/>
    <mergeCell ref="C10:D10"/>
    <mergeCell ref="I10:J11"/>
    <mergeCell ref="K10:K11"/>
    <mergeCell ref="L10:L11"/>
    <mergeCell ref="C11:D11"/>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002D56"/>
  </sheetPr>
  <dimension ref="A1:AE123"/>
  <sheetViews>
    <sheetView topLeftCell="O1" zoomScale="85" zoomScaleNormal="85" workbookViewId="0">
      <selection activeCell="AG115" sqref="AG115"/>
    </sheetView>
  </sheetViews>
  <sheetFormatPr defaultColWidth="9.33203125" defaultRowHeight="12.75"/>
  <cols>
    <col min="1" max="1" width="3.1640625" style="5" customWidth="1"/>
    <col min="2" max="2" width="9.33203125" style="3"/>
    <col min="3" max="3" width="9.33203125" style="3" customWidth="1"/>
    <col min="4" max="4" width="9.33203125" style="3"/>
    <col min="5" max="5" width="10" style="3" bestFit="1" customWidth="1"/>
    <col min="6" max="10" width="9.33203125" style="3"/>
    <col min="11" max="11" width="9.83203125" style="3" bestFit="1" customWidth="1"/>
    <col min="12" max="13" width="9.33203125" style="3"/>
    <col min="14" max="14" width="10.33203125" style="3" customWidth="1"/>
    <col min="15" max="15" width="9.33203125" style="3"/>
    <col min="16" max="16" width="11.33203125" style="3" customWidth="1"/>
    <col min="17" max="16384" width="9.33203125" style="3"/>
  </cols>
  <sheetData>
    <row r="1" spans="2:20" s="5" customFormat="1" ht="9" customHeight="1"/>
    <row r="3" spans="2:20" ht="15.75">
      <c r="B3" s="11"/>
      <c r="C3" s="7" t="s">
        <v>204</v>
      </c>
      <c r="S3" s="11"/>
      <c r="T3" s="7" t="s">
        <v>213</v>
      </c>
    </row>
    <row r="4" spans="2:20">
      <c r="B4" s="12"/>
      <c r="C4" s="3" t="s">
        <v>300</v>
      </c>
      <c r="S4" s="12"/>
      <c r="T4" s="3" t="s">
        <v>236</v>
      </c>
    </row>
    <row r="5" spans="2:20">
      <c r="B5" s="12"/>
      <c r="S5" s="12"/>
    </row>
    <row r="6" spans="2:20" ht="15.75">
      <c r="B6" s="11"/>
      <c r="C6" s="7" t="s">
        <v>229</v>
      </c>
      <c r="S6" s="12"/>
    </row>
    <row r="7" spans="2:20" ht="15.75">
      <c r="B7" s="12"/>
      <c r="C7" s="828" t="s">
        <v>77</v>
      </c>
      <c r="D7" s="828"/>
      <c r="E7" s="15" t="s">
        <v>79</v>
      </c>
      <c r="F7" s="7" t="s">
        <v>78</v>
      </c>
      <c r="I7" s="828" t="s">
        <v>81</v>
      </c>
      <c r="J7" s="828"/>
      <c r="K7" s="15" t="s">
        <v>84</v>
      </c>
      <c r="L7" s="7" t="s">
        <v>78</v>
      </c>
      <c r="S7" s="12"/>
    </row>
    <row r="8" spans="2:20">
      <c r="B8" s="12"/>
      <c r="C8" s="816" t="s">
        <v>37</v>
      </c>
      <c r="D8" s="816"/>
      <c r="E8" s="23">
        <f>12000*'Measure Input'!$N$24</f>
        <v>0</v>
      </c>
      <c r="F8" s="3" t="s">
        <v>208</v>
      </c>
      <c r="I8" s="829" t="s">
        <v>209</v>
      </c>
      <c r="J8" s="829"/>
      <c r="K8" s="830" t="str">
        <f>IF(OR(ISBLANK('Measure Input'!$N$24), ISBLANK('Measure Input'!$R$24), ISBLANK($E$12), ISBLANK('Measure Input'!$P$24)), "", $E$8*1/1000*$E$12*((1/$E$9)-(1/$E$10))*$E$13)</f>
        <v/>
      </c>
      <c r="L8" s="844" t="s">
        <v>83</v>
      </c>
      <c r="S8" s="12"/>
    </row>
    <row r="9" spans="2:20" ht="15.75">
      <c r="B9" s="12"/>
      <c r="C9" s="816" t="s">
        <v>211</v>
      </c>
      <c r="D9" s="816"/>
      <c r="E9" s="23">
        <f>IF('Project Information'!$BB$30="Electric Resistance", 11.2, 11.2)</f>
        <v>11.2</v>
      </c>
      <c r="F9" s="3" t="s">
        <v>205</v>
      </c>
      <c r="I9" s="829"/>
      <c r="J9" s="829"/>
      <c r="K9" s="830"/>
      <c r="L9" s="844"/>
      <c r="S9" s="12"/>
    </row>
    <row r="10" spans="2:20" ht="15.75" customHeight="1">
      <c r="B10" s="12"/>
      <c r="C10" s="816" t="s">
        <v>212</v>
      </c>
      <c r="D10" s="816"/>
      <c r="E10" s="23">
        <f>'Measure Input'!$P$24</f>
        <v>0</v>
      </c>
      <c r="F10" s="3" t="s">
        <v>205</v>
      </c>
      <c r="I10" s="829" t="s">
        <v>210</v>
      </c>
      <c r="J10" s="829"/>
      <c r="K10" s="830" t="str">
        <f>IF(OR(ISBLANK('Measure Input'!$N$24), ISBLANK('Measure Input'!$P$24), ISBLANK($E$11), ISBLANK('Measure Input'!$P$24)), "", $E$8*1/1000*((1/$E$9)-(1/$E$10))*$E$11*$E$13)</f>
        <v/>
      </c>
      <c r="L10" s="844" t="s">
        <v>233</v>
      </c>
      <c r="S10" s="12"/>
    </row>
    <row r="11" spans="2:20">
      <c r="B11" s="12"/>
      <c r="C11" s="816" t="s">
        <v>92</v>
      </c>
      <c r="D11" s="816"/>
      <c r="E11" s="23" t="e">
        <f>VLOOKUP('Project Information'!$BB$23, HVACSavings, 8, FALSE)</f>
        <v>#N/A</v>
      </c>
      <c r="F11" s="3" t="s">
        <v>29</v>
      </c>
      <c r="I11" s="829"/>
      <c r="J11" s="829"/>
      <c r="K11" s="830"/>
      <c r="L11" s="844"/>
      <c r="S11" s="12"/>
    </row>
    <row r="12" spans="2:20" ht="15.75">
      <c r="B12" s="12"/>
      <c r="C12" s="816" t="s">
        <v>206</v>
      </c>
      <c r="D12" s="816"/>
      <c r="E12" s="23" t="e">
        <f>VLOOKUP('Project Information'!$BB$23, HVACSavings, 6, FALSE)</f>
        <v>#N/A</v>
      </c>
      <c r="F12" s="3" t="s">
        <v>91</v>
      </c>
      <c r="S12" s="12"/>
    </row>
    <row r="13" spans="2:20">
      <c r="B13" s="12"/>
      <c r="C13" s="816" t="s">
        <v>151</v>
      </c>
      <c r="D13" s="816"/>
      <c r="E13" s="23">
        <f>'Measure Input'!$R$24</f>
        <v>0</v>
      </c>
      <c r="F13" s="3" t="s">
        <v>29</v>
      </c>
      <c r="S13" s="12"/>
    </row>
    <row r="14" spans="2:20">
      <c r="B14" s="12"/>
      <c r="S14" s="12"/>
    </row>
    <row r="15" spans="2:20" ht="15.75">
      <c r="B15" s="11"/>
      <c r="C15" s="7" t="s">
        <v>230</v>
      </c>
      <c r="S15" s="12"/>
    </row>
    <row r="16" spans="2:20" ht="15.75">
      <c r="B16" s="12"/>
      <c r="C16" s="828" t="s">
        <v>77</v>
      </c>
      <c r="D16" s="828"/>
      <c r="E16" s="15" t="s">
        <v>79</v>
      </c>
      <c r="F16" s="7" t="s">
        <v>78</v>
      </c>
      <c r="I16" s="828" t="s">
        <v>81</v>
      </c>
      <c r="J16" s="828"/>
      <c r="K16" s="15" t="s">
        <v>84</v>
      </c>
      <c r="L16" s="7" t="s">
        <v>78</v>
      </c>
      <c r="S16" s="12"/>
    </row>
    <row r="17" spans="2:31">
      <c r="B17" s="12"/>
      <c r="C17" s="816" t="s">
        <v>37</v>
      </c>
      <c r="D17" s="816"/>
      <c r="E17" s="23">
        <f>12000*'Measure Input'!$N$25</f>
        <v>0</v>
      </c>
      <c r="F17" s="3" t="s">
        <v>208</v>
      </c>
      <c r="I17" s="829" t="s">
        <v>209</v>
      </c>
      <c r="J17" s="829"/>
      <c r="K17" s="830" t="str">
        <f>IF(OR(ISBLANK('Measure Input'!$N$25), ISBLANK('Measure Input'!$R$25), ISBLANK($E$21), ISBLANK('Measure Input'!$P$25)), "", $E$17*1/1000*$E$21*((1/$E$18)-(1/$E$19))*$E$22)</f>
        <v/>
      </c>
      <c r="L17" s="844" t="s">
        <v>83</v>
      </c>
      <c r="S17" s="12"/>
    </row>
    <row r="18" spans="2:31" ht="15.75">
      <c r="B18" s="12"/>
      <c r="C18" s="816" t="s">
        <v>211</v>
      </c>
      <c r="D18" s="816"/>
      <c r="E18" s="23">
        <f>IF('Project Information'!$BB$30="Electric Resistance", 11.2, 11)</f>
        <v>11</v>
      </c>
      <c r="F18" s="3" t="s">
        <v>205</v>
      </c>
      <c r="I18" s="829"/>
      <c r="J18" s="829"/>
      <c r="K18" s="830"/>
      <c r="L18" s="844"/>
      <c r="S18" s="12"/>
    </row>
    <row r="19" spans="2:31" ht="15.75" customHeight="1">
      <c r="B19" s="12"/>
      <c r="C19" s="816" t="s">
        <v>212</v>
      </c>
      <c r="D19" s="816"/>
      <c r="E19" s="23">
        <f>'Measure Input'!$P$25</f>
        <v>0</v>
      </c>
      <c r="F19" s="3" t="s">
        <v>205</v>
      </c>
      <c r="I19" s="829" t="s">
        <v>210</v>
      </c>
      <c r="J19" s="829"/>
      <c r="K19" s="830" t="str">
        <f>IF(OR(ISBLANK('Measure Input'!$N$25), ISBLANK('Measure Input'!$P$25), ISBLANK('Measure Input'!$R$25), ISBLANK($E$20)), "", $E$17*1/1000*((1/$E$18)-(1/$E$19))*$E$20*$E$22)</f>
        <v/>
      </c>
      <c r="L19" s="844" t="s">
        <v>233</v>
      </c>
      <c r="S19" s="12"/>
    </row>
    <row r="20" spans="2:31">
      <c r="B20" s="12"/>
      <c r="C20" s="816" t="s">
        <v>92</v>
      </c>
      <c r="D20" s="816"/>
      <c r="E20" s="23" t="e">
        <f>VLOOKUP('Project Information'!$BB$23, HVACSavings, 8, FALSE)</f>
        <v>#N/A</v>
      </c>
      <c r="F20" s="3" t="s">
        <v>29</v>
      </c>
      <c r="I20" s="829"/>
      <c r="J20" s="829"/>
      <c r="K20" s="830"/>
      <c r="L20" s="844"/>
      <c r="S20" s="12"/>
    </row>
    <row r="21" spans="2:31" ht="15.75">
      <c r="B21" s="12"/>
      <c r="C21" s="816" t="s">
        <v>206</v>
      </c>
      <c r="D21" s="816"/>
      <c r="E21" s="23" t="e">
        <f>VLOOKUP('Project Information'!$BB$23, HVACSavings, 6, FALSE)</f>
        <v>#N/A</v>
      </c>
      <c r="F21" s="3" t="s">
        <v>91</v>
      </c>
      <c r="S21" s="12"/>
    </row>
    <row r="22" spans="2:31">
      <c r="B22" s="12"/>
      <c r="C22" s="816" t="s">
        <v>151</v>
      </c>
      <c r="D22" s="816"/>
      <c r="E22" s="23">
        <f>'Measure Input'!$R$25</f>
        <v>0</v>
      </c>
      <c r="F22" s="3" t="s">
        <v>29</v>
      </c>
      <c r="S22" s="12"/>
    </row>
    <row r="23" spans="2:31">
      <c r="B23" s="12"/>
      <c r="S23" s="12"/>
    </row>
    <row r="24" spans="2:31" ht="15.75">
      <c r="B24" s="11"/>
      <c r="C24" s="7" t="s">
        <v>231</v>
      </c>
      <c r="S24" s="12"/>
    </row>
    <row r="25" spans="2:31" ht="15.75">
      <c r="B25" s="12"/>
      <c r="C25" s="828" t="s">
        <v>77</v>
      </c>
      <c r="D25" s="828"/>
      <c r="E25" s="15" t="s">
        <v>79</v>
      </c>
      <c r="F25" s="7" t="s">
        <v>78</v>
      </c>
      <c r="I25" s="828" t="s">
        <v>81</v>
      </c>
      <c r="J25" s="828"/>
      <c r="K25" s="15" t="s">
        <v>84</v>
      </c>
      <c r="L25" s="7" t="s">
        <v>78</v>
      </c>
      <c r="S25" s="12"/>
      <c r="AE25" s="3" t="s">
        <v>756</v>
      </c>
    </row>
    <row r="26" spans="2:31">
      <c r="B26" s="12"/>
      <c r="C26" s="845" t="s">
        <v>37</v>
      </c>
      <c r="D26" s="845"/>
      <c r="E26" s="23">
        <f>12000*'Measure Input'!$N$26</f>
        <v>0</v>
      </c>
      <c r="F26" s="3" t="s">
        <v>208</v>
      </c>
      <c r="I26" s="829" t="s">
        <v>209</v>
      </c>
      <c r="J26" s="829"/>
      <c r="K26" s="830" t="str">
        <f>IF(OR(ISBLANK('Measure Input'!$N$26), ISBLANK('Measure Input'!$R$26), ISBLANK('Measure Input'!$P$26), ISBLANK($E$30)), "", $E$26*1/1000*$E$30*((1/$E$27)-(1/$E$28))*$E$31)</f>
        <v/>
      </c>
      <c r="L26" s="844" t="s">
        <v>83</v>
      </c>
      <c r="S26" s="12"/>
    </row>
    <row r="27" spans="2:31" ht="15.75">
      <c r="B27" s="12"/>
      <c r="C27" s="816" t="s">
        <v>211</v>
      </c>
      <c r="D27" s="816"/>
      <c r="E27" s="23">
        <f>IF('Project Information'!$BB$30="Electric Resistance", 11, 10.8)</f>
        <v>10.8</v>
      </c>
      <c r="F27" s="3" t="s">
        <v>205</v>
      </c>
      <c r="I27" s="829"/>
      <c r="J27" s="829"/>
      <c r="K27" s="830"/>
      <c r="L27" s="844"/>
      <c r="S27" s="12"/>
    </row>
    <row r="28" spans="2:31" ht="15.75" customHeight="1">
      <c r="B28" s="12"/>
      <c r="C28" s="816" t="s">
        <v>212</v>
      </c>
      <c r="D28" s="816"/>
      <c r="E28" s="23">
        <f>'Measure Input'!$P$26</f>
        <v>0</v>
      </c>
      <c r="F28" s="3" t="s">
        <v>205</v>
      </c>
      <c r="I28" s="829" t="s">
        <v>210</v>
      </c>
      <c r="J28" s="829"/>
      <c r="K28" s="830" t="str">
        <f>IF(OR(ISBLANK('Measure Input'!$N$26), ISBLANK('Measure Input'!$P$26), ISBLANK('Measure Input'!$R$26), ISBLANK($E$29)), "", $E$26*1/1000*((1/$E$27)-(1/$E$28))*$E$29*$E$31)</f>
        <v/>
      </c>
      <c r="L28" s="844" t="s">
        <v>233</v>
      </c>
      <c r="S28" s="12"/>
    </row>
    <row r="29" spans="2:31">
      <c r="B29" s="12"/>
      <c r="C29" s="816" t="s">
        <v>92</v>
      </c>
      <c r="D29" s="816"/>
      <c r="E29" s="23" t="e">
        <f>VLOOKUP('Project Information'!$BB$23, HVACSavings, 8, FALSE)</f>
        <v>#N/A</v>
      </c>
      <c r="F29" s="3" t="s">
        <v>29</v>
      </c>
      <c r="I29" s="829"/>
      <c r="J29" s="829"/>
      <c r="K29" s="830"/>
      <c r="L29" s="844"/>
      <c r="S29" s="12"/>
    </row>
    <row r="30" spans="2:31" ht="15.75">
      <c r="B30" s="12"/>
      <c r="C30" s="816" t="s">
        <v>206</v>
      </c>
      <c r="D30" s="816"/>
      <c r="E30" s="23" t="e">
        <f>VLOOKUP('Project Information'!$BB$23, HVACSavings, 6, FALSE)</f>
        <v>#N/A</v>
      </c>
      <c r="F30" s="3" t="s">
        <v>91</v>
      </c>
      <c r="S30" s="12"/>
    </row>
    <row r="31" spans="2:31">
      <c r="B31" s="12"/>
      <c r="C31" s="816" t="s">
        <v>151</v>
      </c>
      <c r="D31" s="816"/>
      <c r="E31" s="23">
        <f>'Measure Input'!$R$26</f>
        <v>0</v>
      </c>
      <c r="F31" s="3" t="s">
        <v>29</v>
      </c>
      <c r="S31" s="12"/>
    </row>
    <row r="32" spans="2:31">
      <c r="B32" s="12"/>
      <c r="S32" s="12"/>
    </row>
    <row r="33" spans="2:19" ht="15.75">
      <c r="B33" s="11"/>
      <c r="C33" s="7" t="s">
        <v>232</v>
      </c>
      <c r="S33" s="12"/>
    </row>
    <row r="34" spans="2:19" ht="15.75">
      <c r="B34" s="12"/>
      <c r="C34" s="828" t="s">
        <v>77</v>
      </c>
      <c r="D34" s="828"/>
      <c r="E34" s="15" t="s">
        <v>79</v>
      </c>
      <c r="F34" s="7" t="s">
        <v>78</v>
      </c>
      <c r="I34" s="828" t="s">
        <v>81</v>
      </c>
      <c r="J34" s="828"/>
      <c r="K34" s="15" t="s">
        <v>84</v>
      </c>
      <c r="L34" s="7" t="s">
        <v>78</v>
      </c>
      <c r="S34" s="12"/>
    </row>
    <row r="35" spans="2:19">
      <c r="B35" s="12"/>
      <c r="C35" s="845" t="s">
        <v>37</v>
      </c>
      <c r="D35" s="845"/>
      <c r="E35" s="23">
        <f>12000*'Measure Input'!$N$27</f>
        <v>0</v>
      </c>
      <c r="F35" s="3" t="s">
        <v>208</v>
      </c>
      <c r="I35" s="829" t="s">
        <v>209</v>
      </c>
      <c r="J35" s="829"/>
      <c r="K35" s="830" t="str">
        <f>IF(OR(ISBLANK('Measure Input'!$N$27), ISBLANK('Measure Input'!$R$27), ISBLANK('Measure Input'!$P$27), ISBLANK($E$39)), "", $E$35*1/1000*$E$39*((1/$E$36)-(1/$E$37))*$E$40)</f>
        <v/>
      </c>
      <c r="L35" s="844" t="s">
        <v>83</v>
      </c>
      <c r="S35" s="12"/>
    </row>
    <row r="36" spans="2:19" ht="15.75">
      <c r="B36" s="12"/>
      <c r="C36" s="816" t="s">
        <v>211</v>
      </c>
      <c r="D36" s="816"/>
      <c r="E36" s="23">
        <f>IF('Project Information'!$BB$30="Electric Resistance", 10, 9.8)</f>
        <v>9.8000000000000007</v>
      </c>
      <c r="F36" s="3" t="s">
        <v>205</v>
      </c>
      <c r="I36" s="829"/>
      <c r="J36" s="829"/>
      <c r="K36" s="830"/>
      <c r="L36" s="844"/>
      <c r="S36" s="12"/>
    </row>
    <row r="37" spans="2:19" ht="15.75" customHeight="1">
      <c r="B37" s="12"/>
      <c r="C37" s="816" t="s">
        <v>212</v>
      </c>
      <c r="D37" s="816"/>
      <c r="E37" s="23">
        <f>'Measure Input'!$P$27</f>
        <v>0</v>
      </c>
      <c r="F37" s="3" t="s">
        <v>205</v>
      </c>
      <c r="I37" s="829" t="s">
        <v>210</v>
      </c>
      <c r="J37" s="829"/>
      <c r="K37" s="830" t="str">
        <f>IF(OR(ISBLANK('Measure Input'!$N$27), ISBLANK('Measure Input'!$P$27), ISBLANK('Measure Input'!$R$27), ISBLANK($E$38)), "", $E$35*1/1000*((1/$E$36)-(1/$E$37))*$E$38*$E$40)</f>
        <v/>
      </c>
      <c r="L37" s="844" t="s">
        <v>233</v>
      </c>
      <c r="S37" s="12"/>
    </row>
    <row r="38" spans="2:19">
      <c r="B38" s="12"/>
      <c r="C38" s="816" t="s">
        <v>92</v>
      </c>
      <c r="D38" s="816"/>
      <c r="E38" s="23" t="e">
        <f>VLOOKUP('Project Information'!$BB$23, HVACSavings, 8, FALSE)</f>
        <v>#N/A</v>
      </c>
      <c r="F38" s="3" t="s">
        <v>29</v>
      </c>
      <c r="I38" s="829"/>
      <c r="J38" s="829"/>
      <c r="K38" s="830"/>
      <c r="L38" s="844"/>
      <c r="S38" s="12"/>
    </row>
    <row r="39" spans="2:19" ht="15.75">
      <c r="B39" s="12"/>
      <c r="C39" s="816" t="s">
        <v>206</v>
      </c>
      <c r="D39" s="816"/>
      <c r="E39" s="23" t="e">
        <f>VLOOKUP('Project Information'!$BB$23, HVACSavings, 6, FALSE)</f>
        <v>#N/A</v>
      </c>
      <c r="F39" s="3" t="s">
        <v>91</v>
      </c>
      <c r="S39" s="12"/>
    </row>
    <row r="40" spans="2:19">
      <c r="B40" s="12"/>
      <c r="C40" s="816" t="s">
        <v>151</v>
      </c>
      <c r="D40" s="816"/>
      <c r="E40" s="23">
        <f>'Measure Input'!$R$27</f>
        <v>0</v>
      </c>
      <c r="F40" s="3" t="s">
        <v>29</v>
      </c>
      <c r="S40" s="12"/>
    </row>
    <row r="41" spans="2:19">
      <c r="B41" s="12"/>
      <c r="S41" s="12"/>
    </row>
    <row r="42" spans="2:19" ht="15.75">
      <c r="B42" s="11"/>
      <c r="C42" s="7" t="s">
        <v>235</v>
      </c>
      <c r="S42" s="12"/>
    </row>
    <row r="43" spans="2:19" ht="15.75">
      <c r="B43" s="12"/>
      <c r="C43" s="828" t="s">
        <v>77</v>
      </c>
      <c r="D43" s="828"/>
      <c r="E43" s="15" t="s">
        <v>79</v>
      </c>
      <c r="F43" s="7" t="s">
        <v>78</v>
      </c>
      <c r="I43" s="828" t="s">
        <v>81</v>
      </c>
      <c r="J43" s="828"/>
      <c r="K43" s="15" t="s">
        <v>84</v>
      </c>
      <c r="L43" s="7" t="s">
        <v>78</v>
      </c>
      <c r="S43" s="12"/>
    </row>
    <row r="44" spans="2:19">
      <c r="B44" s="12"/>
      <c r="C44" s="845" t="s">
        <v>37</v>
      </c>
      <c r="D44" s="845"/>
      <c r="E44" s="23">
        <f>12000*'Measure Input'!$N$28</f>
        <v>0</v>
      </c>
      <c r="F44" s="3" t="s">
        <v>208</v>
      </c>
      <c r="I44" s="829" t="s">
        <v>209</v>
      </c>
      <c r="J44" s="829"/>
      <c r="K44" s="830" t="str">
        <f>IF(OR(ISBLANK('Measure Input'!$N$28), ISBLANK('Measure Input'!$R$28), ISBLANK('Measure Input'!$P$28), ISBLANK($E$48)), "", $E$44*1/1000*$E$48*((1/$E$45)-(1/$E$46))*$E$49)</f>
        <v/>
      </c>
      <c r="L44" s="844" t="s">
        <v>83</v>
      </c>
      <c r="S44" s="12"/>
    </row>
    <row r="45" spans="2:19" ht="15.75">
      <c r="B45" s="12"/>
      <c r="C45" s="816" t="s">
        <v>211</v>
      </c>
      <c r="D45" s="816"/>
      <c r="E45" s="23">
        <f>IF('Project Information'!$BB$30="Electric Resistance", 9.7, 9.5)</f>
        <v>9.5</v>
      </c>
      <c r="F45" s="3" t="s">
        <v>205</v>
      </c>
      <c r="I45" s="829"/>
      <c r="J45" s="829"/>
      <c r="K45" s="830"/>
      <c r="L45" s="844"/>
      <c r="S45" s="12"/>
    </row>
    <row r="46" spans="2:19" ht="15.75" customHeight="1">
      <c r="B46" s="12"/>
      <c r="C46" s="816" t="s">
        <v>212</v>
      </c>
      <c r="D46" s="816"/>
      <c r="E46" s="23">
        <f>'Measure Input'!$P$28</f>
        <v>0</v>
      </c>
      <c r="F46" s="3" t="s">
        <v>205</v>
      </c>
      <c r="I46" s="829" t="s">
        <v>210</v>
      </c>
      <c r="J46" s="829"/>
      <c r="K46" s="830" t="str">
        <f>IF(OR(ISBLANK('Measure Input'!$N$28), ISBLANK('Measure Input'!$P$28), ISBLANK('Measure Input'!$R$28), ISBLANK($E$47)), "", $E$44*1/1000*((1/$E$45)-(1/$E$46))*$E$47*$E$49)</f>
        <v/>
      </c>
      <c r="L46" s="844" t="s">
        <v>233</v>
      </c>
      <c r="S46" s="12"/>
    </row>
    <row r="47" spans="2:19">
      <c r="B47" s="12"/>
      <c r="C47" s="816" t="s">
        <v>92</v>
      </c>
      <c r="D47" s="816"/>
      <c r="E47" s="23" t="e">
        <f>VLOOKUP('Project Information'!$BB$23, HVACSavings, 8, FALSE)</f>
        <v>#N/A</v>
      </c>
      <c r="F47" s="3" t="s">
        <v>29</v>
      </c>
      <c r="I47" s="829"/>
      <c r="J47" s="829"/>
      <c r="K47" s="830"/>
      <c r="L47" s="844"/>
      <c r="S47" s="12"/>
    </row>
    <row r="48" spans="2:19" ht="15.75">
      <c r="B48" s="12"/>
      <c r="C48" s="816" t="s">
        <v>206</v>
      </c>
      <c r="D48" s="816"/>
      <c r="E48" s="23" t="e">
        <f>VLOOKUP('Project Information'!$BB$23, HVACSavings, 6, FALSE)</f>
        <v>#N/A</v>
      </c>
      <c r="F48" s="3" t="s">
        <v>91</v>
      </c>
      <c r="S48" s="12"/>
    </row>
    <row r="49" spans="2:19">
      <c r="B49" s="12"/>
      <c r="C49" s="816" t="s">
        <v>151</v>
      </c>
      <c r="D49" s="816"/>
      <c r="E49" s="23">
        <f>'Measure Input'!$R$28</f>
        <v>0</v>
      </c>
      <c r="F49" s="3" t="s">
        <v>29</v>
      </c>
      <c r="S49" s="12"/>
    </row>
    <row r="50" spans="2:19">
      <c r="S50" s="12"/>
    </row>
    <row r="51" spans="2:19">
      <c r="B51" s="5"/>
      <c r="C51" s="5"/>
      <c r="D51" s="5"/>
      <c r="E51" s="5"/>
      <c r="F51" s="5"/>
      <c r="G51" s="5"/>
      <c r="H51" s="5"/>
      <c r="I51" s="5"/>
      <c r="J51" s="5"/>
      <c r="K51" s="5"/>
      <c r="L51" s="5"/>
      <c r="M51" s="5"/>
      <c r="N51" s="5"/>
      <c r="O51" s="5"/>
      <c r="P51" s="5"/>
      <c r="Q51" s="5"/>
      <c r="R51" s="5"/>
      <c r="S51" s="12"/>
    </row>
    <row r="52" spans="2:19">
      <c r="S52" s="12"/>
    </row>
    <row r="53" spans="2:19" ht="15.75">
      <c r="B53" s="11"/>
      <c r="C53" s="7" t="s">
        <v>489</v>
      </c>
      <c r="S53" s="12"/>
    </row>
    <row r="54" spans="2:19">
      <c r="B54" s="12"/>
      <c r="C54" s="3" t="s">
        <v>300</v>
      </c>
      <c r="S54" s="12"/>
    </row>
    <row r="55" spans="2:19">
      <c r="B55" s="12"/>
      <c r="S55" s="12"/>
    </row>
    <row r="56" spans="2:19" ht="15.75">
      <c r="B56" s="11"/>
      <c r="C56" s="7" t="s">
        <v>245</v>
      </c>
      <c r="S56" s="12"/>
    </row>
    <row r="57" spans="2:19" ht="15.75">
      <c r="B57" s="12"/>
      <c r="C57" s="828" t="s">
        <v>77</v>
      </c>
      <c r="D57" s="828"/>
      <c r="E57" s="15" t="s">
        <v>79</v>
      </c>
      <c r="F57" s="7" t="s">
        <v>78</v>
      </c>
      <c r="I57" s="828" t="s">
        <v>81</v>
      </c>
      <c r="J57" s="828"/>
      <c r="K57" s="15" t="s">
        <v>84</v>
      </c>
      <c r="L57" s="7" t="s">
        <v>78</v>
      </c>
      <c r="N57" s="855" t="s">
        <v>484</v>
      </c>
      <c r="O57" s="855"/>
      <c r="P57" s="87" t="s">
        <v>84</v>
      </c>
      <c r="Q57" s="7" t="s">
        <v>78</v>
      </c>
      <c r="R57" s="7"/>
      <c r="S57" s="12"/>
    </row>
    <row r="58" spans="2:19" ht="15.75" customHeight="1">
      <c r="B58" s="12"/>
      <c r="C58" s="816" t="s">
        <v>46</v>
      </c>
      <c r="D58" s="816"/>
      <c r="E58" s="23">
        <f>12000*'Measure Input'!$N$30</f>
        <v>0</v>
      </c>
      <c r="F58" s="3" t="s">
        <v>208</v>
      </c>
      <c r="I58" s="829" t="s">
        <v>242</v>
      </c>
      <c r="J58" s="829"/>
      <c r="K58" s="830" t="str">
        <f>IF(OR(ISBLANK('Measure Input'!$N$30), ISBLANK('Measure Input'!$R$30), ISBLANK('Measure Input'!$P$30), ISBLANK('Measure Input'!$T$30), ISBLANK($E$62), ISBLANK($P$61)), "", ($E$58*$E$62*((1/$E$59)-(1/$E$60))*$E$63*1/1000)+($P$58*1/1000*$P$61*((1/$P$59)-(1/$P$60))*$E$63))</f>
        <v/>
      </c>
      <c r="L58" s="844" t="s">
        <v>83</v>
      </c>
      <c r="N58" s="816" t="s">
        <v>37</v>
      </c>
      <c r="O58" s="816"/>
      <c r="P58" s="23">
        <f>12000*'Measure Input'!$N$30</f>
        <v>0</v>
      </c>
      <c r="Q58" s="3" t="s">
        <v>208</v>
      </c>
      <c r="S58" s="12"/>
    </row>
    <row r="59" spans="2:19" ht="15.75">
      <c r="B59" s="12"/>
      <c r="C59" s="816" t="s">
        <v>240</v>
      </c>
      <c r="D59" s="816"/>
      <c r="E59" s="23">
        <v>8.1999999999999993</v>
      </c>
      <c r="F59" s="3" t="s">
        <v>241</v>
      </c>
      <c r="I59" s="829"/>
      <c r="J59" s="829"/>
      <c r="K59" s="830"/>
      <c r="L59" s="844"/>
      <c r="N59" s="816" t="s">
        <v>211</v>
      </c>
      <c r="O59" s="816"/>
      <c r="P59" s="88">
        <f>IF('Project Information'!$BB$30="Electric Resistance", 11.8, 11.8)</f>
        <v>11.8</v>
      </c>
      <c r="Q59" s="3" t="s">
        <v>205</v>
      </c>
      <c r="S59" s="12"/>
    </row>
    <row r="60" spans="2:19" ht="15.75">
      <c r="B60" s="12"/>
      <c r="C60" s="816" t="s">
        <v>244</v>
      </c>
      <c r="D60" s="816"/>
      <c r="E60" s="23">
        <f>'Measure Input'!$R$30</f>
        <v>0</v>
      </c>
      <c r="F60" s="3" t="s">
        <v>241</v>
      </c>
      <c r="I60" s="829" t="s">
        <v>243</v>
      </c>
      <c r="J60" s="829"/>
      <c r="K60" s="830" t="str">
        <f>IF(OR(ISBLANK('Measure Input'!$T$30), ISBLANK('Measure Input'!$R$30), ISBLANK($E$61)), "", $P$58*1/1000*((1/$P$59)-(1/$P$60))*$E$61*$E$63)</f>
        <v/>
      </c>
      <c r="L60" s="844" t="s">
        <v>233</v>
      </c>
      <c r="N60" s="816" t="s">
        <v>212</v>
      </c>
      <c r="O60" s="816"/>
      <c r="P60" s="88">
        <f>'Measure Input'!$P$30</f>
        <v>0</v>
      </c>
      <c r="Q60" s="3" t="s">
        <v>205</v>
      </c>
      <c r="S60" s="12"/>
    </row>
    <row r="61" spans="2:19" ht="15.75">
      <c r="B61" s="12"/>
      <c r="C61" s="816" t="s">
        <v>92</v>
      </c>
      <c r="D61" s="816"/>
      <c r="E61" s="23" t="e">
        <f>VLOOKUP('Project Information'!$BB$23, HVACSavings, 8, FALSE)</f>
        <v>#N/A</v>
      </c>
      <c r="F61" s="3" t="s">
        <v>29</v>
      </c>
      <c r="I61" s="829"/>
      <c r="J61" s="829"/>
      <c r="K61" s="830"/>
      <c r="L61" s="844"/>
      <c r="N61" s="816" t="s">
        <v>206</v>
      </c>
      <c r="O61" s="816"/>
      <c r="P61" s="23" t="e">
        <f>VLOOKUP('Project Information'!$BB$23, HVACSavings, 6, FALSE)</f>
        <v>#N/A</v>
      </c>
      <c r="Q61" s="3" t="s">
        <v>91</v>
      </c>
      <c r="S61" s="12"/>
    </row>
    <row r="62" spans="2:19" ht="15.75">
      <c r="B62" s="12"/>
      <c r="C62" s="816" t="s">
        <v>207</v>
      </c>
      <c r="D62" s="816"/>
      <c r="E62" s="23" t="e">
        <f>VLOOKUP('Project Information'!$BB$23, HVACSavings, 7, FALSE)</f>
        <v>#N/A</v>
      </c>
      <c r="F62" s="3" t="s">
        <v>91</v>
      </c>
      <c r="I62" s="816"/>
      <c r="J62" s="816"/>
      <c r="S62" s="12"/>
    </row>
    <row r="63" spans="2:19">
      <c r="B63" s="12"/>
      <c r="C63" s="816" t="s">
        <v>151</v>
      </c>
      <c r="D63" s="816"/>
      <c r="E63" s="23">
        <f>'Measure Input'!$T$30</f>
        <v>0</v>
      </c>
      <c r="F63" s="3" t="s">
        <v>29</v>
      </c>
      <c r="I63" s="816"/>
      <c r="J63" s="816"/>
      <c r="S63" s="12"/>
    </row>
    <row r="64" spans="2:19">
      <c r="B64" s="12"/>
      <c r="S64" s="12"/>
    </row>
    <row r="65" spans="2:28" ht="15.75">
      <c r="B65" s="11"/>
      <c r="C65" s="7" t="s">
        <v>246</v>
      </c>
      <c r="S65" s="12"/>
    </row>
    <row r="66" spans="2:28" ht="15.75">
      <c r="B66" s="12"/>
      <c r="C66" s="828" t="s">
        <v>77</v>
      </c>
      <c r="D66" s="828"/>
      <c r="E66" s="15" t="s">
        <v>79</v>
      </c>
      <c r="F66" s="7" t="s">
        <v>78</v>
      </c>
      <c r="I66" s="828" t="s">
        <v>81</v>
      </c>
      <c r="J66" s="828"/>
      <c r="K66" s="15" t="s">
        <v>84</v>
      </c>
      <c r="L66" s="7" t="s">
        <v>78</v>
      </c>
      <c r="N66" s="855" t="s">
        <v>484</v>
      </c>
      <c r="O66" s="855"/>
      <c r="P66" s="87" t="s">
        <v>84</v>
      </c>
      <c r="Q66" s="7" t="s">
        <v>78</v>
      </c>
      <c r="S66" s="12"/>
    </row>
    <row r="67" spans="2:28">
      <c r="B67" s="12"/>
      <c r="C67" s="816" t="s">
        <v>46</v>
      </c>
      <c r="D67" s="816"/>
      <c r="E67" s="23">
        <f>12000*'Measure Input'!$N$31</f>
        <v>0</v>
      </c>
      <c r="F67" s="3" t="s">
        <v>208</v>
      </c>
      <c r="I67" s="829" t="s">
        <v>242</v>
      </c>
      <c r="J67" s="829"/>
      <c r="K67" s="830" t="str">
        <f>IF(OR(ISBLANK('Measure Input'!$N$31), ISBLANK('Measure Input'!$R$31), ISBLANK('Measure Input'!$P$31), ISBLANK('Measure Input'!$T$31), ISBLANK($P$70), ISBLANK($E$71)), "", ($E$67*1/1000*$E$71*((1/$E$68)-(1/$E$69))*$E$72)+($P$67*1/1000*$P$70*((1/$P$68)-(1/$P$69))*$E$72))</f>
        <v/>
      </c>
      <c r="L67" s="844" t="s">
        <v>83</v>
      </c>
      <c r="N67" s="816" t="s">
        <v>37</v>
      </c>
      <c r="O67" s="816"/>
      <c r="P67" s="23">
        <f>12000*'Measure Input'!$N$31</f>
        <v>0</v>
      </c>
      <c r="Q67" s="3" t="s">
        <v>208</v>
      </c>
      <c r="S67" s="12"/>
    </row>
    <row r="68" spans="2:28" ht="15.75">
      <c r="B68" s="12"/>
      <c r="C68" s="816" t="s">
        <v>240</v>
      </c>
      <c r="D68" s="816"/>
      <c r="E68" s="294">
        <f>3.3*3.412</f>
        <v>11.259599999999999</v>
      </c>
      <c r="F68" s="3" t="s">
        <v>241</v>
      </c>
      <c r="I68" s="829"/>
      <c r="J68" s="829"/>
      <c r="K68" s="830"/>
      <c r="L68" s="844"/>
      <c r="N68" s="816" t="s">
        <v>211</v>
      </c>
      <c r="O68" s="816"/>
      <c r="P68" s="88">
        <f>IF('Project Information'!$BB$30="Electric Resistance", 11, 10.8)</f>
        <v>10.8</v>
      </c>
      <c r="Q68" s="3" t="s">
        <v>205</v>
      </c>
      <c r="S68" s="12"/>
    </row>
    <row r="69" spans="2:28" ht="15.75">
      <c r="B69" s="12"/>
      <c r="C69" s="816" t="s">
        <v>244</v>
      </c>
      <c r="D69" s="816"/>
      <c r="E69" s="23">
        <f>'Measure Input'!$R$31</f>
        <v>0</v>
      </c>
      <c r="F69" s="3" t="s">
        <v>241</v>
      </c>
      <c r="I69" s="829" t="s">
        <v>243</v>
      </c>
      <c r="J69" s="829"/>
      <c r="K69" s="830" t="str">
        <f>IF(OR(ISBLANK('Measure Input'!$T$31), ISBLANK('Measure Input'!$R$31), ISBLANK($E$70)), "", $P$67*1/1000*((1/$P$68)-(1/$P$69))*$E$70*$E$72)</f>
        <v/>
      </c>
      <c r="L69" s="844" t="s">
        <v>233</v>
      </c>
      <c r="N69" s="816" t="s">
        <v>212</v>
      </c>
      <c r="O69" s="816"/>
      <c r="P69" s="88">
        <f>'Measure Input'!$P$31</f>
        <v>0</v>
      </c>
      <c r="Q69" s="3" t="s">
        <v>205</v>
      </c>
      <c r="S69" s="12"/>
      <c r="AB69" s="8" t="s">
        <v>653</v>
      </c>
    </row>
    <row r="70" spans="2:28" ht="15.75">
      <c r="B70" s="12"/>
      <c r="C70" s="816" t="s">
        <v>92</v>
      </c>
      <c r="D70" s="816"/>
      <c r="E70" s="23" t="e">
        <f>VLOOKUP('Project Information'!$BB$23, HVACSavings, 8, FALSE)</f>
        <v>#N/A</v>
      </c>
      <c r="F70" s="3" t="s">
        <v>29</v>
      </c>
      <c r="I70" s="829"/>
      <c r="J70" s="829"/>
      <c r="K70" s="830"/>
      <c r="L70" s="844"/>
      <c r="N70" s="816" t="s">
        <v>206</v>
      </c>
      <c r="O70" s="816"/>
      <c r="P70" s="23" t="e">
        <f>VLOOKUP('Project Information'!$BB$23, HVACSavings, 6, FALSE)</f>
        <v>#N/A</v>
      </c>
      <c r="Q70" s="3" t="s">
        <v>91</v>
      </c>
      <c r="S70" s="12"/>
      <c r="AB70" s="8" t="s">
        <v>654</v>
      </c>
    </row>
    <row r="71" spans="2:28" ht="15.75">
      <c r="B71" s="12"/>
      <c r="C71" s="816" t="s">
        <v>207</v>
      </c>
      <c r="D71" s="816"/>
      <c r="E71" s="23" t="e">
        <f>VLOOKUP('Project Information'!$BB$23, HVACSavings, 7, FALSE)</f>
        <v>#N/A</v>
      </c>
      <c r="F71" s="3" t="s">
        <v>91</v>
      </c>
      <c r="S71" s="12"/>
    </row>
    <row r="72" spans="2:28">
      <c r="B72" s="12"/>
      <c r="C72" s="816" t="s">
        <v>151</v>
      </c>
      <c r="D72" s="816"/>
      <c r="E72" s="23">
        <f>'Measure Input'!$T$31</f>
        <v>0</v>
      </c>
      <c r="F72" s="3" t="s">
        <v>29</v>
      </c>
      <c r="S72" s="12"/>
      <c r="AB72" s="8" t="s">
        <v>752</v>
      </c>
    </row>
    <row r="73" spans="2:28">
      <c r="B73" s="12"/>
      <c r="S73" s="12"/>
      <c r="AB73" s="8" t="s">
        <v>753</v>
      </c>
    </row>
    <row r="74" spans="2:28" ht="15.75">
      <c r="B74" s="11"/>
      <c r="C74" s="7" t="s">
        <v>247</v>
      </c>
      <c r="S74" s="12"/>
      <c r="AB74" s="3" t="s">
        <v>754</v>
      </c>
    </row>
    <row r="75" spans="2:28" ht="15.75">
      <c r="B75" s="12"/>
      <c r="C75" s="828" t="s">
        <v>77</v>
      </c>
      <c r="D75" s="828"/>
      <c r="E75" s="15" t="s">
        <v>79</v>
      </c>
      <c r="F75" s="7" t="s">
        <v>78</v>
      </c>
      <c r="I75" s="828" t="s">
        <v>81</v>
      </c>
      <c r="J75" s="828"/>
      <c r="K75" s="15" t="s">
        <v>84</v>
      </c>
      <c r="L75" s="7" t="s">
        <v>78</v>
      </c>
      <c r="N75" s="855" t="s">
        <v>484</v>
      </c>
      <c r="O75" s="855"/>
      <c r="P75" s="87" t="s">
        <v>84</v>
      </c>
      <c r="Q75" s="7" t="s">
        <v>78</v>
      </c>
      <c r="S75" s="12"/>
    </row>
    <row r="76" spans="2:28">
      <c r="B76" s="12"/>
      <c r="C76" s="816" t="s">
        <v>46</v>
      </c>
      <c r="D76" s="816"/>
      <c r="E76" s="23">
        <f>12000*'Measure Input'!$N$32</f>
        <v>0</v>
      </c>
      <c r="F76" s="3" t="s">
        <v>208</v>
      </c>
      <c r="I76" s="829" t="s">
        <v>242</v>
      </c>
      <c r="J76" s="829"/>
      <c r="K76" s="830" t="str">
        <f>IF(OR(ISBLANK('Measure Input'!$N$32), ISBLANK('Measure Input'!$R$32), ISBLANK('Measure Input'!$P$32), ISBLANK('Measure Input'!$T$32), ISBLANK($P$79), ISBLANK($E$80)), "", ($E$76*1/1000*$E$80*((1/$E$77)-(1/$E$78))*$E$81) + ($P$76*1/1000*$P$79*((1/$P$77)-(1/$P$78))*$E$81))</f>
        <v/>
      </c>
      <c r="L76" s="844" t="s">
        <v>83</v>
      </c>
      <c r="N76" s="816" t="s">
        <v>37</v>
      </c>
      <c r="O76" s="816"/>
      <c r="P76" s="23">
        <f>12000*'Measure Input'!$N$32</f>
        <v>0</v>
      </c>
      <c r="Q76" s="3" t="s">
        <v>208</v>
      </c>
      <c r="S76" s="12"/>
    </row>
    <row r="77" spans="2:28" ht="15.75">
      <c r="B77" s="12"/>
      <c r="C77" s="816" t="s">
        <v>240</v>
      </c>
      <c r="D77" s="816"/>
      <c r="E77" s="294">
        <f>3.2*3.412</f>
        <v>10.9184</v>
      </c>
      <c r="F77" s="3" t="s">
        <v>241</v>
      </c>
      <c r="I77" s="829"/>
      <c r="J77" s="829"/>
      <c r="K77" s="830"/>
      <c r="L77" s="844"/>
      <c r="N77" s="816" t="s">
        <v>211</v>
      </c>
      <c r="O77" s="816"/>
      <c r="P77" s="88">
        <f>IF('Project Information'!$BB$30="Electric Resistance", 10.6, 10.4)</f>
        <v>10.4</v>
      </c>
      <c r="Q77" s="3" t="s">
        <v>205</v>
      </c>
      <c r="S77" s="12"/>
    </row>
    <row r="78" spans="2:28" ht="15.75">
      <c r="B78" s="12"/>
      <c r="C78" s="816" t="s">
        <v>244</v>
      </c>
      <c r="D78" s="816"/>
      <c r="E78" s="23">
        <f>'Measure Input'!$R$32</f>
        <v>0</v>
      </c>
      <c r="F78" s="3" t="s">
        <v>241</v>
      </c>
      <c r="I78" s="829" t="s">
        <v>243</v>
      </c>
      <c r="J78" s="829"/>
      <c r="K78" s="830" t="str">
        <f>IF(OR(ISBLANK('Measure Input'!$T$32), ISBLANK('Measure Input'!$R$32), ISBLANK($E$79)), "", $P$76*1/1000*((1/$P$77)-(1/$P$78))*$E$79*$E$81)</f>
        <v/>
      </c>
      <c r="L78" s="844" t="s">
        <v>233</v>
      </c>
      <c r="N78" s="816" t="s">
        <v>212</v>
      </c>
      <c r="O78" s="816"/>
      <c r="P78" s="88">
        <f>'Measure Input'!$P$32</f>
        <v>0</v>
      </c>
      <c r="Q78" s="3" t="s">
        <v>205</v>
      </c>
      <c r="S78" s="12"/>
    </row>
    <row r="79" spans="2:28" ht="15.75">
      <c r="B79" s="12"/>
      <c r="C79" s="816" t="s">
        <v>92</v>
      </c>
      <c r="D79" s="816"/>
      <c r="E79" s="23" t="e">
        <f>VLOOKUP('Project Information'!$BB$23, HVACSavings, 8, FALSE)</f>
        <v>#N/A</v>
      </c>
      <c r="F79" s="3" t="s">
        <v>29</v>
      </c>
      <c r="I79" s="829"/>
      <c r="J79" s="829"/>
      <c r="K79" s="830"/>
      <c r="L79" s="844"/>
      <c r="N79" s="816" t="s">
        <v>206</v>
      </c>
      <c r="O79" s="816"/>
      <c r="P79" s="23" t="e">
        <f>VLOOKUP('Project Information'!$BB$23, HVACSavings, 6, FALSE)</f>
        <v>#N/A</v>
      </c>
      <c r="Q79" s="3" t="s">
        <v>91</v>
      </c>
      <c r="S79" s="12"/>
    </row>
    <row r="80" spans="2:28" ht="15.75">
      <c r="B80" s="12"/>
      <c r="C80" s="816" t="s">
        <v>207</v>
      </c>
      <c r="D80" s="816"/>
      <c r="E80" s="23" t="e">
        <f>VLOOKUP('Project Information'!$BB$23, HVACSavings, 7, FALSE)</f>
        <v>#N/A</v>
      </c>
      <c r="F80" s="3" t="s">
        <v>91</v>
      </c>
      <c r="S80" s="12"/>
    </row>
    <row r="81" spans="2:28">
      <c r="B81" s="12"/>
      <c r="C81" s="816" t="s">
        <v>151</v>
      </c>
      <c r="D81" s="816"/>
      <c r="E81" s="23">
        <f>'Measure Input'!$T$32</f>
        <v>0</v>
      </c>
      <c r="F81" s="3" t="s">
        <v>29</v>
      </c>
      <c r="S81" s="12"/>
    </row>
    <row r="82" spans="2:28">
      <c r="B82" s="12"/>
      <c r="S82" s="12"/>
    </row>
    <row r="83" spans="2:28" ht="15.75">
      <c r="B83" s="11"/>
      <c r="C83" s="7" t="s">
        <v>773</v>
      </c>
      <c r="S83" s="34"/>
      <c r="T83" s="6" t="s">
        <v>215</v>
      </c>
    </row>
    <row r="84" spans="2:28" ht="15.75">
      <c r="B84" s="12"/>
      <c r="C84" s="828" t="s">
        <v>77</v>
      </c>
      <c r="D84" s="828"/>
      <c r="E84" s="15" t="s">
        <v>79</v>
      </c>
      <c r="F84" s="7" t="s">
        <v>78</v>
      </c>
      <c r="I84" s="828" t="s">
        <v>81</v>
      </c>
      <c r="J84" s="828"/>
      <c r="K84" s="15" t="s">
        <v>84</v>
      </c>
      <c r="L84" s="7" t="s">
        <v>78</v>
      </c>
      <c r="N84" s="855" t="s">
        <v>484</v>
      </c>
      <c r="O84" s="855"/>
      <c r="P84" s="87" t="s">
        <v>84</v>
      </c>
      <c r="Q84" s="7" t="s">
        <v>78</v>
      </c>
      <c r="S84" s="12"/>
      <c r="T84" s="3" t="s">
        <v>237</v>
      </c>
    </row>
    <row r="85" spans="2:28" ht="13.5" thickBot="1">
      <c r="B85" s="12"/>
      <c r="C85" s="816" t="s">
        <v>46</v>
      </c>
      <c r="D85" s="816"/>
      <c r="E85" s="23">
        <f>12000*'Measure Input'!$N$33</f>
        <v>0</v>
      </c>
      <c r="F85" s="3" t="s">
        <v>208</v>
      </c>
      <c r="I85" s="829" t="s">
        <v>242</v>
      </c>
      <c r="J85" s="829"/>
      <c r="K85" s="830" t="str">
        <f>IF(OR(ISBLANK('Measure Input'!$N$33), ISBLANK('Measure Input'!$R$33), ISBLANK('Measure Input'!$P$33), ISBLANK('Measure Input'!$T$33), ISBLANK($P$88), ISBLANK($E$89)), "", ($E$85*1/1000*$E$89*((1/$E$86)-(1/$E$87))*$E$90)+($P$85*1/1000*$P$88*((1/$P$86)-(1/$P$87))*$E$90))</f>
        <v/>
      </c>
      <c r="L85" s="844" t="s">
        <v>83</v>
      </c>
      <c r="N85" s="816" t="s">
        <v>37</v>
      </c>
      <c r="O85" s="816"/>
      <c r="P85" s="23">
        <f>12000*'Measure Input'!$N$33</f>
        <v>0</v>
      </c>
      <c r="Q85" s="3" t="s">
        <v>208</v>
      </c>
      <c r="S85" s="12"/>
      <c r="T85" s="3" t="s">
        <v>216</v>
      </c>
    </row>
    <row r="86" spans="2:28" ht="16.5" thickBot="1">
      <c r="B86" s="12"/>
      <c r="C86" s="816" t="s">
        <v>240</v>
      </c>
      <c r="D86" s="816"/>
      <c r="E86" s="294">
        <f>3.2*3.412</f>
        <v>10.9184</v>
      </c>
      <c r="F86" s="3" t="s">
        <v>241</v>
      </c>
      <c r="I86" s="829"/>
      <c r="J86" s="829"/>
      <c r="K86" s="830"/>
      <c r="L86" s="844"/>
      <c r="N86" s="816" t="s">
        <v>211</v>
      </c>
      <c r="O86" s="816"/>
      <c r="P86" s="88">
        <f>IF('Project Information'!$BB$30="Electric Resistance", 9.5, 9.3)</f>
        <v>9.3000000000000007</v>
      </c>
      <c r="Q86" s="3" t="s">
        <v>205</v>
      </c>
      <c r="S86" s="12"/>
      <c r="T86" s="817" t="s">
        <v>90</v>
      </c>
      <c r="U86" s="818"/>
      <c r="V86" s="818"/>
      <c r="W86" s="818"/>
      <c r="X86" s="818"/>
      <c r="Y86" s="24" t="s">
        <v>217</v>
      </c>
      <c r="Z86" s="24" t="s">
        <v>218</v>
      </c>
      <c r="AA86" s="28" t="s">
        <v>92</v>
      </c>
      <c r="AB86" s="8" t="s">
        <v>238</v>
      </c>
    </row>
    <row r="87" spans="2:28" ht="15.75">
      <c r="B87" s="12"/>
      <c r="C87" s="816" t="s">
        <v>244</v>
      </c>
      <c r="D87" s="816"/>
      <c r="E87" s="23">
        <f>'Measure Input'!$R$33</f>
        <v>0</v>
      </c>
      <c r="F87" s="3" t="s">
        <v>241</v>
      </c>
      <c r="I87" s="829" t="s">
        <v>243</v>
      </c>
      <c r="J87" s="829"/>
      <c r="K87" s="830" t="str">
        <f>IF(OR(ISBLANK('Measure Input'!$T$33), ISBLANK('Measure Input'!$R$33), ISBLANK($E$88)), "", $P$85*1/1000*((1/$P$86)-(1/$P$87))*$E$88*$E$90)</f>
        <v/>
      </c>
      <c r="L87" s="844" t="s">
        <v>233</v>
      </c>
      <c r="N87" s="816" t="s">
        <v>212</v>
      </c>
      <c r="O87" s="816"/>
      <c r="P87" s="88">
        <f>'Measure Input'!$P$33</f>
        <v>0</v>
      </c>
      <c r="Q87" s="3" t="s">
        <v>205</v>
      </c>
      <c r="S87" s="12"/>
      <c r="T87" s="853" t="s">
        <v>93</v>
      </c>
      <c r="U87" s="854"/>
      <c r="V87" s="854"/>
      <c r="W87" s="854"/>
      <c r="X87" s="854"/>
      <c r="Y87" s="283">
        <v>2056</v>
      </c>
      <c r="Z87" s="281">
        <v>302</v>
      </c>
      <c r="AA87" s="284">
        <v>0.83</v>
      </c>
      <c r="AB87" s="8" t="s">
        <v>755</v>
      </c>
    </row>
    <row r="88" spans="2:28" ht="15.75">
      <c r="B88" s="12"/>
      <c r="C88" s="816" t="s">
        <v>92</v>
      </c>
      <c r="D88" s="816"/>
      <c r="E88" s="23" t="e">
        <f>VLOOKUP('Project Information'!$BB$23, HVACSavings, 8, FALSE)</f>
        <v>#N/A</v>
      </c>
      <c r="F88" s="3" t="s">
        <v>29</v>
      </c>
      <c r="I88" s="829"/>
      <c r="J88" s="829"/>
      <c r="K88" s="830"/>
      <c r="L88" s="844"/>
      <c r="N88" s="816" t="s">
        <v>206</v>
      </c>
      <c r="O88" s="816"/>
      <c r="P88" s="23" t="e">
        <f>VLOOKUP('Project Information'!$BB$23, HVACSavings, 6, FALSE)</f>
        <v>#N/A</v>
      </c>
      <c r="Q88" s="3" t="s">
        <v>91</v>
      </c>
      <c r="S88" s="12"/>
      <c r="T88" s="849" t="s">
        <v>94</v>
      </c>
      <c r="U88" s="850"/>
      <c r="V88" s="850"/>
      <c r="W88" s="850"/>
      <c r="X88" s="850"/>
      <c r="Y88" s="47">
        <v>2056</v>
      </c>
      <c r="Z88" s="48">
        <v>302</v>
      </c>
      <c r="AA88" s="282">
        <v>0.83</v>
      </c>
      <c r="AB88" s="8" t="s">
        <v>755</v>
      </c>
    </row>
    <row r="89" spans="2:28" ht="15.75">
      <c r="B89" s="12"/>
      <c r="C89" s="816" t="s">
        <v>207</v>
      </c>
      <c r="D89" s="816"/>
      <c r="E89" s="23" t="e">
        <f>VLOOKUP('Project Information'!$BB$23, HVACSavings, 7, FALSE)</f>
        <v>#N/A</v>
      </c>
      <c r="F89" s="3" t="s">
        <v>91</v>
      </c>
      <c r="S89" s="12"/>
      <c r="T89" s="849" t="s">
        <v>95</v>
      </c>
      <c r="U89" s="850"/>
      <c r="V89" s="850"/>
      <c r="W89" s="850"/>
      <c r="X89" s="850"/>
      <c r="Y89" s="279">
        <v>1510</v>
      </c>
      <c r="Z89" s="40">
        <v>604</v>
      </c>
      <c r="AA89" s="39">
        <v>0.84</v>
      </c>
      <c r="AB89" s="8" t="s">
        <v>225</v>
      </c>
    </row>
    <row r="90" spans="2:28">
      <c r="B90" s="12"/>
      <c r="C90" s="816" t="s">
        <v>151</v>
      </c>
      <c r="D90" s="816"/>
      <c r="E90" s="23">
        <f>'Measure Input'!$T$33</f>
        <v>0</v>
      </c>
      <c r="F90" s="3" t="s">
        <v>29</v>
      </c>
      <c r="S90" s="12"/>
      <c r="T90" s="849" t="s">
        <v>96</v>
      </c>
      <c r="U90" s="850"/>
      <c r="V90" s="850"/>
      <c r="W90" s="850"/>
      <c r="X90" s="850"/>
      <c r="Y90" s="279">
        <v>2329</v>
      </c>
      <c r="Z90" s="40">
        <v>140</v>
      </c>
      <c r="AA90" s="39">
        <v>0.71</v>
      </c>
      <c r="AB90" s="8" t="s">
        <v>226</v>
      </c>
    </row>
    <row r="91" spans="2:28">
      <c r="S91" s="12"/>
      <c r="T91" s="849" t="s">
        <v>98</v>
      </c>
      <c r="U91" s="850"/>
      <c r="V91" s="850"/>
      <c r="W91" s="850"/>
      <c r="X91" s="850"/>
      <c r="Y91" s="47">
        <v>2056</v>
      </c>
      <c r="Z91" s="48">
        <v>302</v>
      </c>
      <c r="AA91" s="282">
        <v>0.83</v>
      </c>
      <c r="AB91" s="8" t="s">
        <v>755</v>
      </c>
    </row>
    <row r="92" spans="2:28">
      <c r="B92" s="5"/>
      <c r="C92" s="5"/>
      <c r="D92" s="5"/>
      <c r="E92" s="5"/>
      <c r="F92" s="5"/>
      <c r="G92" s="5"/>
      <c r="H92" s="5"/>
      <c r="I92" s="5"/>
      <c r="J92" s="5"/>
      <c r="K92" s="5"/>
      <c r="L92" s="5"/>
      <c r="M92" s="5"/>
      <c r="N92" s="5"/>
      <c r="O92" s="5"/>
      <c r="P92" s="5"/>
      <c r="Q92" s="5"/>
      <c r="S92" s="12"/>
      <c r="T92" s="846" t="s">
        <v>101</v>
      </c>
      <c r="U92" s="847"/>
      <c r="V92" s="847"/>
      <c r="W92" s="847"/>
      <c r="X92" s="848"/>
      <c r="Y92" s="47">
        <v>1526</v>
      </c>
      <c r="Z92" s="48">
        <v>153</v>
      </c>
      <c r="AA92" s="282">
        <v>0.9</v>
      </c>
      <c r="AB92" s="8" t="s">
        <v>222</v>
      </c>
    </row>
    <row r="93" spans="2:28">
      <c r="B93" s="5"/>
      <c r="C93" s="5"/>
      <c r="D93" s="5"/>
      <c r="E93" s="5"/>
      <c r="F93" s="5"/>
      <c r="G93" s="5"/>
      <c r="H93" s="5"/>
      <c r="I93" s="5"/>
      <c r="J93" s="5"/>
      <c r="K93" s="5"/>
      <c r="L93" s="5"/>
      <c r="M93" s="5"/>
      <c r="N93" s="5"/>
      <c r="O93" s="5"/>
      <c r="P93" s="5"/>
      <c r="Q93" s="5"/>
      <c r="S93" s="12"/>
      <c r="T93" s="846" t="s">
        <v>102</v>
      </c>
      <c r="U93" s="847"/>
      <c r="V93" s="847"/>
      <c r="W93" s="847"/>
      <c r="X93" s="848"/>
      <c r="Y93" s="292">
        <v>1526</v>
      </c>
      <c r="Z93" s="40">
        <v>153</v>
      </c>
      <c r="AA93" s="39">
        <v>0.9</v>
      </c>
      <c r="AB93" s="8" t="s">
        <v>222</v>
      </c>
    </row>
    <row r="94" spans="2:28">
      <c r="B94" s="5"/>
      <c r="C94" s="5"/>
      <c r="D94" s="5"/>
      <c r="E94" s="5"/>
      <c r="F94" s="5"/>
      <c r="G94" s="5"/>
      <c r="H94" s="5"/>
      <c r="I94" s="5"/>
      <c r="J94" s="5"/>
      <c r="K94" s="5"/>
      <c r="L94" s="5"/>
      <c r="M94" s="5"/>
      <c r="N94" s="5"/>
      <c r="O94" s="5"/>
      <c r="P94" s="5"/>
      <c r="Q94" s="5"/>
      <c r="S94" s="12"/>
      <c r="T94" s="846" t="s">
        <v>103</v>
      </c>
      <c r="U94" s="847"/>
      <c r="V94" s="847"/>
      <c r="W94" s="847"/>
      <c r="X94" s="848"/>
      <c r="Y94" s="292">
        <v>2375</v>
      </c>
      <c r="Z94" s="40">
        <v>272</v>
      </c>
      <c r="AA94" s="39">
        <v>0.78</v>
      </c>
      <c r="AB94" s="8" t="s">
        <v>219</v>
      </c>
    </row>
    <row r="95" spans="2:28">
      <c r="B95" s="5"/>
      <c r="C95" s="5"/>
      <c r="D95" s="5"/>
      <c r="E95" s="5"/>
      <c r="F95" s="5"/>
      <c r="G95" s="5"/>
      <c r="H95" s="5"/>
      <c r="I95" s="5"/>
      <c r="J95" s="5"/>
      <c r="K95" s="5"/>
      <c r="L95" s="5"/>
      <c r="M95" s="5"/>
      <c r="N95" s="5"/>
      <c r="O95" s="5"/>
      <c r="P95" s="5"/>
      <c r="Q95" s="5"/>
      <c r="S95" s="12"/>
      <c r="T95" s="846" t="s">
        <v>104</v>
      </c>
      <c r="U95" s="847"/>
      <c r="V95" s="847"/>
      <c r="W95" s="847"/>
      <c r="X95" s="848"/>
      <c r="Y95" s="292">
        <v>1997</v>
      </c>
      <c r="Z95" s="40">
        <v>166</v>
      </c>
      <c r="AA95" s="39">
        <v>0.85</v>
      </c>
      <c r="AB95" s="8" t="s">
        <v>220</v>
      </c>
    </row>
    <row r="96" spans="2:28">
      <c r="B96" s="5"/>
      <c r="C96" s="5"/>
      <c r="D96" s="5"/>
      <c r="E96" s="5"/>
      <c r="F96" s="5"/>
      <c r="G96" s="5"/>
      <c r="H96" s="5"/>
      <c r="I96" s="5"/>
      <c r="J96" s="5"/>
      <c r="K96" s="5"/>
      <c r="L96" s="5"/>
      <c r="M96" s="5"/>
      <c r="N96" s="5"/>
      <c r="O96" s="5"/>
      <c r="P96" s="5"/>
      <c r="Q96" s="5"/>
      <c r="S96" s="12"/>
      <c r="T96" s="846" t="s">
        <v>105</v>
      </c>
      <c r="U96" s="847"/>
      <c r="V96" s="847"/>
      <c r="W96" s="847"/>
      <c r="X96" s="848"/>
      <c r="Y96" s="292">
        <v>1989</v>
      </c>
      <c r="Z96" s="40">
        <v>115</v>
      </c>
      <c r="AA96" s="39">
        <v>0.85</v>
      </c>
      <c r="AB96" s="8" t="s">
        <v>221</v>
      </c>
    </row>
    <row r="97" spans="2:28">
      <c r="B97" s="5"/>
      <c r="C97" s="5"/>
      <c r="D97" s="5"/>
      <c r="E97" s="5"/>
      <c r="F97" s="5"/>
      <c r="G97" s="5"/>
      <c r="H97" s="5"/>
      <c r="I97" s="5"/>
      <c r="J97" s="5"/>
      <c r="K97" s="5"/>
      <c r="L97" s="5"/>
      <c r="M97" s="5"/>
      <c r="N97" s="5"/>
      <c r="O97" s="5"/>
      <c r="P97" s="5"/>
      <c r="Q97" s="5"/>
      <c r="S97" s="12"/>
      <c r="T97" s="846" t="s">
        <v>106</v>
      </c>
      <c r="U97" s="847"/>
      <c r="V97" s="847"/>
      <c r="W97" s="847"/>
      <c r="X97" s="848"/>
      <c r="Y97" s="292">
        <v>1989</v>
      </c>
      <c r="Z97" s="40">
        <v>115</v>
      </c>
      <c r="AA97" s="39">
        <v>0.85</v>
      </c>
      <c r="AB97" s="8" t="s">
        <v>221</v>
      </c>
    </row>
    <row r="98" spans="2:28">
      <c r="B98" s="5"/>
      <c r="C98" s="5"/>
      <c r="D98" s="5"/>
      <c r="E98" s="5"/>
      <c r="F98" s="5"/>
      <c r="G98" s="5"/>
      <c r="H98" s="5"/>
      <c r="I98" s="5"/>
      <c r="J98" s="5"/>
      <c r="K98" s="5"/>
      <c r="L98" s="5"/>
      <c r="M98" s="5"/>
      <c r="N98" s="5"/>
      <c r="O98" s="5"/>
      <c r="P98" s="5"/>
      <c r="Q98" s="5"/>
      <c r="S98" s="12"/>
      <c r="T98" s="846" t="s">
        <v>107</v>
      </c>
      <c r="U98" s="847"/>
      <c r="V98" s="847"/>
      <c r="W98" s="847"/>
      <c r="X98" s="848"/>
      <c r="Y98" s="292">
        <v>1989</v>
      </c>
      <c r="Z98" s="40">
        <v>115</v>
      </c>
      <c r="AA98" s="39">
        <v>0.85</v>
      </c>
      <c r="AB98" s="8" t="s">
        <v>221</v>
      </c>
    </row>
    <row r="99" spans="2:28">
      <c r="B99" s="5"/>
      <c r="C99" s="5"/>
      <c r="D99" s="5"/>
      <c r="E99" s="5"/>
      <c r="F99" s="5"/>
      <c r="G99" s="5"/>
      <c r="H99" s="5"/>
      <c r="I99" s="5"/>
      <c r="J99" s="5"/>
      <c r="K99" s="5"/>
      <c r="L99" s="5"/>
      <c r="M99" s="5"/>
      <c r="N99" s="5"/>
      <c r="O99" s="5"/>
      <c r="P99" s="5"/>
      <c r="Q99" s="5"/>
      <c r="S99" s="12"/>
      <c r="T99" s="846" t="s">
        <v>108</v>
      </c>
      <c r="U99" s="847"/>
      <c r="V99" s="847"/>
      <c r="W99" s="847"/>
      <c r="X99" s="848"/>
      <c r="Y99" s="292">
        <v>1526</v>
      </c>
      <c r="Z99" s="40">
        <v>153</v>
      </c>
      <c r="AA99" s="39">
        <v>0.9</v>
      </c>
      <c r="AB99" s="8" t="s">
        <v>222</v>
      </c>
    </row>
    <row r="100" spans="2:28">
      <c r="B100" s="5"/>
      <c r="C100" s="5"/>
      <c r="D100" s="5"/>
      <c r="E100" s="5"/>
      <c r="F100" s="5"/>
      <c r="G100" s="5"/>
      <c r="H100" s="5"/>
      <c r="I100" s="5"/>
      <c r="J100" s="5"/>
      <c r="K100" s="5"/>
      <c r="L100" s="5"/>
      <c r="M100" s="5"/>
      <c r="N100" s="5"/>
      <c r="O100" s="5"/>
      <c r="P100" s="5"/>
      <c r="Q100" s="5"/>
      <c r="S100" s="12"/>
      <c r="T100" s="846" t="s">
        <v>109</v>
      </c>
      <c r="U100" s="847"/>
      <c r="V100" s="847"/>
      <c r="W100" s="847"/>
      <c r="X100" s="848"/>
      <c r="Y100" s="292">
        <v>2095</v>
      </c>
      <c r="Z100" s="40">
        <v>409</v>
      </c>
      <c r="AA100" s="39">
        <v>0.77</v>
      </c>
      <c r="AB100" s="8" t="s">
        <v>223</v>
      </c>
    </row>
    <row r="101" spans="2:28">
      <c r="B101" s="5"/>
      <c r="C101" s="5"/>
      <c r="D101" s="5"/>
      <c r="E101" s="5"/>
      <c r="F101" s="5"/>
      <c r="G101" s="5"/>
      <c r="H101" s="5"/>
      <c r="I101" s="5"/>
      <c r="J101" s="5"/>
      <c r="K101" s="5"/>
      <c r="L101" s="5"/>
      <c r="M101" s="5"/>
      <c r="N101" s="5"/>
      <c r="O101" s="5"/>
      <c r="P101" s="5"/>
      <c r="Q101" s="5"/>
      <c r="S101" s="12"/>
      <c r="T101" s="846" t="s">
        <v>110</v>
      </c>
      <c r="U101" s="847"/>
      <c r="V101" s="847"/>
      <c r="W101" s="847"/>
      <c r="X101" s="848"/>
      <c r="Y101" s="292">
        <v>2095</v>
      </c>
      <c r="Z101" s="40">
        <v>409</v>
      </c>
      <c r="AA101" s="39">
        <v>0.77</v>
      </c>
      <c r="AB101" s="8" t="s">
        <v>223</v>
      </c>
    </row>
    <row r="102" spans="2:28">
      <c r="B102" s="5"/>
      <c r="C102" s="5"/>
      <c r="D102" s="5"/>
      <c r="E102" s="5"/>
      <c r="F102" s="5"/>
      <c r="G102" s="5"/>
      <c r="H102" s="5"/>
      <c r="I102" s="5"/>
      <c r="J102" s="5"/>
      <c r="K102" s="5"/>
      <c r="L102" s="5"/>
      <c r="M102" s="5"/>
      <c r="N102" s="5"/>
      <c r="O102" s="5"/>
      <c r="P102" s="5"/>
      <c r="Q102" s="5"/>
      <c r="S102" s="12"/>
      <c r="T102" s="846" t="s">
        <v>111</v>
      </c>
      <c r="U102" s="847"/>
      <c r="V102" s="847"/>
      <c r="W102" s="847"/>
      <c r="X102" s="848"/>
      <c r="Y102" s="292">
        <v>2056</v>
      </c>
      <c r="Z102" s="40">
        <v>302</v>
      </c>
      <c r="AA102" s="39">
        <v>0.83</v>
      </c>
      <c r="AB102" s="8" t="s">
        <v>755</v>
      </c>
    </row>
    <row r="103" spans="2:28">
      <c r="B103" s="5"/>
      <c r="C103" s="5"/>
      <c r="D103" s="5"/>
      <c r="E103" s="5"/>
      <c r="F103" s="5"/>
      <c r="G103" s="5"/>
      <c r="H103" s="5"/>
      <c r="I103" s="5"/>
      <c r="J103" s="5"/>
      <c r="K103" s="5"/>
      <c r="L103" s="5"/>
      <c r="M103" s="5"/>
      <c r="N103" s="5"/>
      <c r="O103" s="5"/>
      <c r="P103" s="5"/>
      <c r="Q103" s="5"/>
      <c r="S103" s="12"/>
      <c r="T103" s="846" t="s">
        <v>112</v>
      </c>
      <c r="U103" s="847"/>
      <c r="V103" s="847"/>
      <c r="W103" s="847"/>
      <c r="X103" s="848"/>
      <c r="Y103" s="292">
        <v>2056</v>
      </c>
      <c r="Z103" s="40">
        <v>302</v>
      </c>
      <c r="AA103" s="39">
        <v>0.83</v>
      </c>
      <c r="AB103" s="8" t="s">
        <v>755</v>
      </c>
    </row>
    <row r="104" spans="2:28">
      <c r="B104" s="5"/>
      <c r="C104" s="5"/>
      <c r="D104" s="5"/>
      <c r="E104" s="5"/>
      <c r="F104" s="5"/>
      <c r="G104" s="5"/>
      <c r="H104" s="5"/>
      <c r="I104" s="5"/>
      <c r="J104" s="5"/>
      <c r="K104" s="5"/>
      <c r="L104" s="5"/>
      <c r="M104" s="5"/>
      <c r="N104" s="5"/>
      <c r="O104" s="5"/>
      <c r="P104" s="5"/>
      <c r="Q104" s="5"/>
      <c r="S104" s="12"/>
      <c r="T104" s="846" t="s">
        <v>113</v>
      </c>
      <c r="U104" s="847"/>
      <c r="V104" s="847"/>
      <c r="W104" s="847"/>
      <c r="X104" s="848"/>
      <c r="Y104" s="47">
        <v>2056</v>
      </c>
      <c r="Z104" s="48">
        <v>302</v>
      </c>
      <c r="AA104" s="282">
        <v>0.83</v>
      </c>
      <c r="AB104" s="8" t="s">
        <v>755</v>
      </c>
    </row>
    <row r="105" spans="2:28">
      <c r="B105" s="5"/>
      <c r="C105" s="5"/>
      <c r="D105" s="5"/>
      <c r="E105" s="5"/>
      <c r="F105" s="5"/>
      <c r="G105" s="5"/>
      <c r="H105" s="5"/>
      <c r="I105" s="5"/>
      <c r="J105" s="5"/>
      <c r="K105" s="5"/>
      <c r="L105" s="5"/>
      <c r="M105" s="5"/>
      <c r="N105" s="5"/>
      <c r="O105" s="5"/>
      <c r="P105" s="5"/>
      <c r="Q105" s="5"/>
      <c r="S105" s="12"/>
      <c r="T105" s="846" t="s">
        <v>114</v>
      </c>
      <c r="U105" s="847"/>
      <c r="V105" s="847"/>
      <c r="W105" s="847"/>
      <c r="X105" s="848"/>
      <c r="Y105" s="47">
        <v>1483</v>
      </c>
      <c r="Z105" s="48">
        <v>392</v>
      </c>
      <c r="AA105" s="282">
        <v>0.84</v>
      </c>
      <c r="AB105" s="8" t="s">
        <v>228</v>
      </c>
    </row>
    <row r="106" spans="2:28">
      <c r="B106" s="5"/>
      <c r="C106" s="5"/>
      <c r="D106" s="5"/>
      <c r="E106" s="5"/>
      <c r="F106" s="5"/>
      <c r="G106" s="5"/>
      <c r="H106" s="5"/>
      <c r="I106" s="5"/>
      <c r="J106" s="5"/>
      <c r="K106" s="5"/>
      <c r="L106" s="5"/>
      <c r="M106" s="5"/>
      <c r="N106" s="5"/>
      <c r="O106" s="5"/>
      <c r="P106" s="5"/>
      <c r="Q106" s="5"/>
      <c r="S106" s="12"/>
      <c r="T106" s="846" t="s">
        <v>115</v>
      </c>
      <c r="U106" s="847"/>
      <c r="V106" s="847"/>
      <c r="W106" s="847"/>
      <c r="X106" s="848"/>
      <c r="Y106" s="47">
        <v>2060</v>
      </c>
      <c r="Z106" s="48">
        <v>225</v>
      </c>
      <c r="AA106" s="282">
        <v>0.84</v>
      </c>
      <c r="AB106" s="8" t="s">
        <v>227</v>
      </c>
    </row>
    <row r="107" spans="2:28">
      <c r="B107" s="5"/>
      <c r="C107" s="5"/>
      <c r="D107" s="5"/>
      <c r="E107" s="5"/>
      <c r="F107" s="5"/>
      <c r="G107" s="5"/>
      <c r="H107" s="5"/>
      <c r="I107" s="5"/>
      <c r="J107" s="5"/>
      <c r="K107" s="5"/>
      <c r="L107" s="5"/>
      <c r="M107" s="5"/>
      <c r="N107" s="5"/>
      <c r="O107" s="5"/>
      <c r="P107" s="5"/>
      <c r="Q107" s="5"/>
      <c r="S107" s="12"/>
      <c r="T107" s="846" t="s">
        <v>116</v>
      </c>
      <c r="U107" s="847"/>
      <c r="V107" s="847"/>
      <c r="W107" s="847"/>
      <c r="X107" s="848"/>
      <c r="Y107" s="292">
        <v>2056</v>
      </c>
      <c r="Z107" s="40">
        <v>302</v>
      </c>
      <c r="AA107" s="39">
        <v>0.83</v>
      </c>
      <c r="AB107" s="8" t="s">
        <v>755</v>
      </c>
    </row>
    <row r="108" spans="2:28">
      <c r="B108" s="5"/>
      <c r="C108" s="5"/>
      <c r="D108" s="5"/>
      <c r="E108" s="5"/>
      <c r="F108" s="5"/>
      <c r="G108" s="5"/>
      <c r="H108" s="5"/>
      <c r="I108" s="5"/>
      <c r="J108" s="5"/>
      <c r="K108" s="5"/>
      <c r="L108" s="5"/>
      <c r="M108" s="5"/>
      <c r="N108" s="5"/>
      <c r="O108" s="5"/>
      <c r="P108" s="5"/>
      <c r="Q108" s="5"/>
      <c r="S108" s="12"/>
      <c r="T108" s="846" t="s">
        <v>117</v>
      </c>
      <c r="U108" s="847"/>
      <c r="V108" s="847"/>
      <c r="W108" s="847"/>
      <c r="X108" s="848"/>
      <c r="Y108" s="292">
        <v>2056</v>
      </c>
      <c r="Z108" s="40">
        <v>302</v>
      </c>
      <c r="AA108" s="39">
        <v>0.82</v>
      </c>
      <c r="AB108" s="8" t="s">
        <v>272</v>
      </c>
    </row>
    <row r="109" spans="2:28">
      <c r="B109" s="5"/>
      <c r="C109" s="5"/>
      <c r="D109" s="5"/>
      <c r="E109" s="5"/>
      <c r="F109" s="5"/>
      <c r="G109" s="5"/>
      <c r="H109" s="5"/>
      <c r="I109" s="5"/>
      <c r="J109" s="5"/>
      <c r="K109" s="5"/>
      <c r="L109" s="5"/>
      <c r="M109" s="5"/>
      <c r="N109" s="5"/>
      <c r="O109" s="5"/>
      <c r="P109" s="5"/>
      <c r="Q109" s="5"/>
      <c r="S109" s="12"/>
      <c r="T109" s="846" t="s">
        <v>118</v>
      </c>
      <c r="U109" s="847"/>
      <c r="V109" s="847"/>
      <c r="W109" s="847"/>
      <c r="X109" s="848"/>
      <c r="Y109" s="47">
        <v>2056</v>
      </c>
      <c r="Z109" s="48">
        <v>302</v>
      </c>
      <c r="AA109" s="282">
        <v>0.83</v>
      </c>
      <c r="AB109" s="8" t="s">
        <v>755</v>
      </c>
    </row>
    <row r="110" spans="2:28">
      <c r="B110" s="5"/>
      <c r="C110" s="5"/>
      <c r="D110" s="5"/>
      <c r="E110" s="5"/>
      <c r="F110" s="5"/>
      <c r="G110" s="5"/>
      <c r="H110" s="5"/>
      <c r="I110" s="5"/>
      <c r="J110" s="5"/>
      <c r="K110" s="5"/>
      <c r="L110" s="5"/>
      <c r="M110" s="5"/>
      <c r="N110" s="5"/>
      <c r="O110" s="5"/>
      <c r="P110" s="5"/>
      <c r="Q110" s="5"/>
      <c r="S110" s="12"/>
      <c r="T110" s="846" t="s">
        <v>119</v>
      </c>
      <c r="U110" s="847"/>
      <c r="V110" s="847"/>
      <c r="W110" s="847"/>
      <c r="X110" s="848"/>
      <c r="Y110" s="47">
        <v>2056</v>
      </c>
      <c r="Z110" s="48">
        <v>302</v>
      </c>
      <c r="AA110" s="282">
        <v>0.82</v>
      </c>
      <c r="AB110" s="8" t="s">
        <v>272</v>
      </c>
    </row>
    <row r="111" spans="2:28">
      <c r="B111" s="5"/>
      <c r="C111" s="5"/>
      <c r="D111" s="5"/>
      <c r="E111" s="5"/>
      <c r="F111" s="5"/>
      <c r="G111" s="5"/>
      <c r="H111" s="5"/>
      <c r="I111" s="5"/>
      <c r="J111" s="5"/>
      <c r="K111" s="5"/>
      <c r="L111" s="5"/>
      <c r="M111" s="5"/>
      <c r="N111" s="5"/>
      <c r="O111" s="5"/>
      <c r="P111" s="5"/>
      <c r="Q111" s="5"/>
      <c r="S111" s="12"/>
      <c r="T111" s="846" t="s">
        <v>120</v>
      </c>
      <c r="U111" s="847"/>
      <c r="V111" s="847"/>
      <c r="W111" s="847"/>
      <c r="X111" s="848"/>
      <c r="Y111" s="47">
        <v>2056</v>
      </c>
      <c r="Z111" s="48">
        <v>302</v>
      </c>
      <c r="AA111" s="282">
        <v>0.83</v>
      </c>
      <c r="AB111" s="8" t="s">
        <v>755</v>
      </c>
    </row>
    <row r="112" spans="2:28">
      <c r="B112" s="5"/>
      <c r="C112" s="5"/>
      <c r="D112" s="5"/>
      <c r="E112" s="5"/>
      <c r="F112" s="5"/>
      <c r="G112" s="5"/>
      <c r="H112" s="5"/>
      <c r="I112" s="5"/>
      <c r="J112" s="5"/>
      <c r="K112" s="5"/>
      <c r="L112" s="5"/>
      <c r="M112" s="5"/>
      <c r="N112" s="5"/>
      <c r="O112" s="5"/>
      <c r="P112" s="5"/>
      <c r="Q112" s="5"/>
      <c r="S112" s="12"/>
      <c r="T112" s="846" t="s">
        <v>121</v>
      </c>
      <c r="U112" s="847"/>
      <c r="V112" s="847"/>
      <c r="W112" s="847"/>
      <c r="X112" s="848"/>
      <c r="Y112" s="47">
        <v>3191</v>
      </c>
      <c r="Z112" s="48">
        <v>513</v>
      </c>
      <c r="AA112" s="282">
        <v>0.88</v>
      </c>
      <c r="AB112" s="8" t="s">
        <v>224</v>
      </c>
    </row>
    <row r="113" spans="2:28">
      <c r="B113" s="5"/>
      <c r="C113" s="5"/>
      <c r="D113" s="5"/>
      <c r="E113" s="5"/>
      <c r="F113" s="5"/>
      <c r="G113" s="5"/>
      <c r="H113" s="5"/>
      <c r="I113" s="5"/>
      <c r="J113" s="5"/>
      <c r="K113" s="5"/>
      <c r="L113" s="5"/>
      <c r="M113" s="5"/>
      <c r="N113" s="5"/>
      <c r="O113" s="5"/>
      <c r="P113" s="5"/>
      <c r="Q113" s="5"/>
      <c r="S113" s="12"/>
      <c r="T113" s="846" t="s">
        <v>122</v>
      </c>
      <c r="U113" s="847"/>
      <c r="V113" s="847"/>
      <c r="W113" s="847"/>
      <c r="X113" s="848"/>
      <c r="Y113" s="47">
        <v>3191</v>
      </c>
      <c r="Z113" s="48">
        <v>513</v>
      </c>
      <c r="AA113" s="282">
        <v>0.88</v>
      </c>
      <c r="AB113" s="8" t="s">
        <v>224</v>
      </c>
    </row>
    <row r="114" spans="2:28">
      <c r="B114" s="5"/>
      <c r="C114" s="5"/>
      <c r="D114" s="5"/>
      <c r="E114" s="5"/>
      <c r="F114" s="5"/>
      <c r="G114" s="5"/>
      <c r="H114" s="5"/>
      <c r="I114" s="5"/>
      <c r="J114" s="5"/>
      <c r="K114" s="5"/>
      <c r="L114" s="5"/>
      <c r="M114" s="5"/>
      <c r="N114" s="5"/>
      <c r="O114" s="5"/>
      <c r="P114" s="5"/>
      <c r="Q114" s="5"/>
      <c r="S114" s="12"/>
      <c r="T114" s="846" t="s">
        <v>123</v>
      </c>
      <c r="U114" s="847"/>
      <c r="V114" s="847"/>
      <c r="W114" s="847"/>
      <c r="X114" s="848"/>
      <c r="Y114" s="292">
        <v>3191</v>
      </c>
      <c r="Z114" s="40">
        <v>513</v>
      </c>
      <c r="AA114" s="39">
        <v>0.88</v>
      </c>
      <c r="AB114" s="8" t="s">
        <v>224</v>
      </c>
    </row>
    <row r="115" spans="2:28">
      <c r="B115" s="5"/>
      <c r="C115" s="5"/>
      <c r="D115" s="5"/>
      <c r="E115" s="5"/>
      <c r="F115" s="5"/>
      <c r="G115" s="5"/>
      <c r="H115" s="5"/>
      <c r="I115" s="5"/>
      <c r="J115" s="5"/>
      <c r="K115" s="5"/>
      <c r="L115" s="5"/>
      <c r="M115" s="5"/>
      <c r="N115" s="5"/>
      <c r="O115" s="5"/>
      <c r="P115" s="5"/>
      <c r="Q115" s="5"/>
      <c r="S115" s="12"/>
      <c r="T115" s="846" t="s">
        <v>124</v>
      </c>
      <c r="U115" s="847"/>
      <c r="V115" s="847"/>
      <c r="W115" s="847"/>
      <c r="X115" s="848"/>
      <c r="Y115" s="292">
        <v>3191</v>
      </c>
      <c r="Z115" s="40">
        <v>513</v>
      </c>
      <c r="AA115" s="39">
        <v>0.88</v>
      </c>
      <c r="AB115" s="8" t="s">
        <v>224</v>
      </c>
    </row>
    <row r="116" spans="2:28">
      <c r="B116" s="5"/>
      <c r="C116" s="5"/>
      <c r="D116" s="5"/>
      <c r="E116" s="5"/>
      <c r="F116" s="5"/>
      <c r="G116" s="5"/>
      <c r="H116" s="5"/>
      <c r="I116" s="5"/>
      <c r="J116" s="5"/>
      <c r="K116" s="5"/>
      <c r="L116" s="5"/>
      <c r="M116" s="5"/>
      <c r="N116" s="5"/>
      <c r="O116" s="5"/>
      <c r="P116" s="5"/>
      <c r="Q116" s="5"/>
      <c r="S116" s="12"/>
      <c r="T116" s="849" t="s">
        <v>126</v>
      </c>
      <c r="U116" s="850"/>
      <c r="V116" s="850"/>
      <c r="W116" s="850"/>
      <c r="X116" s="850"/>
      <c r="Y116" s="47">
        <v>2056</v>
      </c>
      <c r="Z116" s="48">
        <v>302</v>
      </c>
      <c r="AA116" s="282">
        <v>0.83</v>
      </c>
      <c r="AB116" s="8" t="s">
        <v>755</v>
      </c>
    </row>
    <row r="117" spans="2:28">
      <c r="B117" s="5"/>
      <c r="C117" s="5"/>
      <c r="D117" s="5"/>
      <c r="E117" s="5"/>
      <c r="F117" s="5"/>
      <c r="G117" s="5"/>
      <c r="H117" s="5"/>
      <c r="I117" s="5"/>
      <c r="J117" s="5"/>
      <c r="K117" s="5"/>
      <c r="L117" s="5"/>
      <c r="M117" s="5"/>
      <c r="N117" s="5"/>
      <c r="O117" s="5"/>
      <c r="P117" s="5"/>
      <c r="Q117" s="5"/>
      <c r="S117" s="12"/>
      <c r="T117" s="849" t="s">
        <v>129</v>
      </c>
      <c r="U117" s="850"/>
      <c r="V117" s="850"/>
      <c r="W117" s="850"/>
      <c r="X117" s="850"/>
      <c r="Y117" s="47">
        <v>2056</v>
      </c>
      <c r="Z117" s="48">
        <v>302</v>
      </c>
      <c r="AA117" s="282">
        <v>0.83</v>
      </c>
      <c r="AB117" s="8" t="s">
        <v>755</v>
      </c>
    </row>
    <row r="118" spans="2:28" ht="13.5" thickBot="1">
      <c r="B118" s="5"/>
      <c r="C118" s="5"/>
      <c r="D118" s="5"/>
      <c r="E118" s="5"/>
      <c r="F118" s="5"/>
      <c r="G118" s="5"/>
      <c r="H118" s="5"/>
      <c r="I118" s="5"/>
      <c r="J118" s="5"/>
      <c r="K118" s="5"/>
      <c r="L118" s="5"/>
      <c r="M118" s="5"/>
      <c r="N118" s="5"/>
      <c r="O118" s="5"/>
      <c r="P118" s="5"/>
      <c r="Q118" s="5"/>
      <c r="S118" s="12"/>
      <c r="T118" s="851" t="s">
        <v>130</v>
      </c>
      <c r="U118" s="852"/>
      <c r="V118" s="852"/>
      <c r="W118" s="852"/>
      <c r="X118" s="852"/>
      <c r="Y118" s="49">
        <v>2056</v>
      </c>
      <c r="Z118" s="50">
        <v>302</v>
      </c>
      <c r="AA118" s="285">
        <v>0.83</v>
      </c>
      <c r="AB118" s="8" t="s">
        <v>755</v>
      </c>
    </row>
    <row r="119" spans="2:28">
      <c r="B119" s="5"/>
      <c r="C119" s="5"/>
      <c r="D119" s="5"/>
      <c r="E119" s="5"/>
      <c r="F119" s="5"/>
      <c r="G119" s="5"/>
      <c r="H119" s="5"/>
      <c r="I119" s="5"/>
      <c r="J119" s="5"/>
      <c r="K119" s="5"/>
      <c r="L119" s="5"/>
      <c r="M119" s="5"/>
      <c r="N119" s="5"/>
      <c r="O119" s="5"/>
      <c r="P119" s="5"/>
      <c r="Q119" s="5"/>
      <c r="S119" s="12"/>
      <c r="T119" s="849"/>
      <c r="U119" s="850"/>
      <c r="V119" s="850"/>
      <c r="W119" s="850"/>
      <c r="X119" s="850"/>
      <c r="Y119" s="47"/>
      <c r="Z119" s="48"/>
      <c r="AA119" s="282"/>
      <c r="AB119" s="8"/>
    </row>
    <row r="120" spans="2:28">
      <c r="B120" s="5"/>
      <c r="C120" s="5"/>
      <c r="D120" s="5"/>
      <c r="E120" s="5"/>
      <c r="F120" s="5"/>
      <c r="G120" s="5"/>
      <c r="H120" s="5"/>
      <c r="I120" s="5"/>
      <c r="J120" s="5"/>
      <c r="K120" s="5"/>
      <c r="L120" s="5"/>
      <c r="M120" s="5"/>
      <c r="N120" s="5"/>
      <c r="O120" s="5"/>
      <c r="P120" s="5"/>
      <c r="Q120" s="5"/>
      <c r="S120" s="12"/>
      <c r="T120" s="849"/>
      <c r="U120" s="850"/>
      <c r="V120" s="850"/>
      <c r="W120" s="850"/>
      <c r="X120" s="850"/>
      <c r="Y120" s="47"/>
      <c r="Z120" s="48"/>
      <c r="AA120" s="282"/>
      <c r="AB120" s="8"/>
    </row>
    <row r="121" spans="2:28">
      <c r="B121" s="5"/>
      <c r="C121" s="5"/>
      <c r="D121" s="5"/>
      <c r="E121" s="5"/>
      <c r="F121" s="5"/>
      <c r="G121" s="5"/>
      <c r="H121" s="5"/>
      <c r="I121" s="5"/>
      <c r="J121" s="5"/>
      <c r="K121" s="5"/>
      <c r="L121" s="5"/>
      <c r="M121" s="5"/>
      <c r="N121" s="5"/>
      <c r="O121" s="5"/>
      <c r="P121" s="5"/>
      <c r="Q121" s="5"/>
      <c r="S121" s="12"/>
      <c r="T121" s="849"/>
      <c r="U121" s="850"/>
      <c r="V121" s="850"/>
      <c r="W121" s="850"/>
      <c r="X121" s="850"/>
      <c r="Y121" s="47"/>
      <c r="Z121" s="48"/>
      <c r="AA121" s="282"/>
      <c r="AB121" s="8"/>
    </row>
    <row r="122" spans="2:28">
      <c r="B122" s="5"/>
      <c r="C122" s="5"/>
      <c r="D122" s="5"/>
      <c r="E122" s="5"/>
      <c r="F122" s="5"/>
      <c r="G122" s="5"/>
      <c r="H122" s="5"/>
      <c r="I122" s="5"/>
      <c r="J122" s="5"/>
      <c r="K122" s="5"/>
      <c r="L122" s="5"/>
      <c r="M122" s="5"/>
      <c r="N122" s="5"/>
      <c r="O122" s="5"/>
      <c r="P122" s="5"/>
      <c r="Q122" s="5"/>
      <c r="S122" s="12"/>
      <c r="T122" s="849"/>
      <c r="U122" s="850"/>
      <c r="V122" s="850"/>
      <c r="W122" s="850"/>
      <c r="X122" s="850"/>
      <c r="Y122" s="47"/>
      <c r="Z122" s="48"/>
      <c r="AA122" s="282"/>
      <c r="AB122" s="8"/>
    </row>
    <row r="123" spans="2:28" ht="13.5" thickBot="1">
      <c r="B123" s="5"/>
      <c r="C123" s="5"/>
      <c r="D123" s="5"/>
      <c r="E123" s="5"/>
      <c r="F123" s="5"/>
      <c r="G123" s="5"/>
      <c r="H123" s="5"/>
      <c r="I123" s="5"/>
      <c r="J123" s="5"/>
      <c r="K123" s="5"/>
      <c r="L123" s="5"/>
      <c r="M123" s="5"/>
      <c r="N123" s="5"/>
      <c r="O123" s="5"/>
      <c r="P123" s="5"/>
      <c r="Q123" s="5"/>
      <c r="S123" s="12"/>
      <c r="T123" s="851"/>
      <c r="U123" s="852"/>
      <c r="V123" s="852"/>
      <c r="W123" s="852"/>
      <c r="X123" s="852"/>
      <c r="Y123" s="49"/>
      <c r="Z123" s="50"/>
      <c r="AA123" s="285"/>
      <c r="AB123" s="8"/>
    </row>
  </sheetData>
  <mergeCells count="186">
    <mergeCell ref="N88:O88"/>
    <mergeCell ref="N76:O76"/>
    <mergeCell ref="N77:O77"/>
    <mergeCell ref="N78:O78"/>
    <mergeCell ref="N84:O84"/>
    <mergeCell ref="N85:O85"/>
    <mergeCell ref="N86:O86"/>
    <mergeCell ref="N87:O87"/>
    <mergeCell ref="N61:O61"/>
    <mergeCell ref="N70:O70"/>
    <mergeCell ref="N79:O79"/>
    <mergeCell ref="N57:O57"/>
    <mergeCell ref="N58:O58"/>
    <mergeCell ref="N59:O59"/>
    <mergeCell ref="N60:O60"/>
    <mergeCell ref="N66:O66"/>
    <mergeCell ref="N67:O67"/>
    <mergeCell ref="N68:O68"/>
    <mergeCell ref="N69:O69"/>
    <mergeCell ref="N75:O75"/>
    <mergeCell ref="T86:X86"/>
    <mergeCell ref="T87:X87"/>
    <mergeCell ref="C16:D16"/>
    <mergeCell ref="I16:J16"/>
    <mergeCell ref="C17:D17"/>
    <mergeCell ref="I17:J18"/>
    <mergeCell ref="I7:J7"/>
    <mergeCell ref="I8:J9"/>
    <mergeCell ref="K8:K9"/>
    <mergeCell ref="K10:K11"/>
    <mergeCell ref="L8:L9"/>
    <mergeCell ref="L10:L11"/>
    <mergeCell ref="C7:D7"/>
    <mergeCell ref="C8:D8"/>
    <mergeCell ref="C9:D9"/>
    <mergeCell ref="C10:D10"/>
    <mergeCell ref="K17:K18"/>
    <mergeCell ref="L17:L18"/>
    <mergeCell ref="C18:D18"/>
    <mergeCell ref="C19:D19"/>
    <mergeCell ref="K19:K20"/>
    <mergeCell ref="L19:L20"/>
    <mergeCell ref="K26:K27"/>
    <mergeCell ref="L26:L27"/>
    <mergeCell ref="T97:X97"/>
    <mergeCell ref="T98:X98"/>
    <mergeCell ref="T99:X99"/>
    <mergeCell ref="T88:X88"/>
    <mergeCell ref="T89:X89"/>
    <mergeCell ref="T90:X90"/>
    <mergeCell ref="T91:X91"/>
    <mergeCell ref="T92:X92"/>
    <mergeCell ref="T93:X93"/>
    <mergeCell ref="T94:X94"/>
    <mergeCell ref="T95:X95"/>
    <mergeCell ref="T96:X96"/>
    <mergeCell ref="T121:X121"/>
    <mergeCell ref="T122:X122"/>
    <mergeCell ref="T123:X123"/>
    <mergeCell ref="T112:X112"/>
    <mergeCell ref="T113:X113"/>
    <mergeCell ref="T114:X114"/>
    <mergeCell ref="T115:X115"/>
    <mergeCell ref="T116:X116"/>
    <mergeCell ref="T117:X117"/>
    <mergeCell ref="T118:X118"/>
    <mergeCell ref="T119:X119"/>
    <mergeCell ref="T120:X120"/>
    <mergeCell ref="T106:X106"/>
    <mergeCell ref="T107:X107"/>
    <mergeCell ref="T108:X108"/>
    <mergeCell ref="T109:X109"/>
    <mergeCell ref="T110:X110"/>
    <mergeCell ref="T111:X111"/>
    <mergeCell ref="T100:X100"/>
    <mergeCell ref="T101:X101"/>
    <mergeCell ref="T102:X102"/>
    <mergeCell ref="T103:X103"/>
    <mergeCell ref="T104:X104"/>
    <mergeCell ref="T105:X105"/>
    <mergeCell ref="K35:K36"/>
    <mergeCell ref="L35:L36"/>
    <mergeCell ref="C36:D36"/>
    <mergeCell ref="C37:D37"/>
    <mergeCell ref="K37:K38"/>
    <mergeCell ref="L37:L38"/>
    <mergeCell ref="C29:D29"/>
    <mergeCell ref="C30:D30"/>
    <mergeCell ref="C34:D34"/>
    <mergeCell ref="I34:J34"/>
    <mergeCell ref="C35:D35"/>
    <mergeCell ref="I35:J36"/>
    <mergeCell ref="K28:K29"/>
    <mergeCell ref="L28:L29"/>
    <mergeCell ref="K44:K45"/>
    <mergeCell ref="L44:L45"/>
    <mergeCell ref="C45:D45"/>
    <mergeCell ref="C46:D46"/>
    <mergeCell ref="K46:K47"/>
    <mergeCell ref="L46:L47"/>
    <mergeCell ref="C38:D38"/>
    <mergeCell ref="C39:D39"/>
    <mergeCell ref="C43:D43"/>
    <mergeCell ref="I43:J43"/>
    <mergeCell ref="C44:D44"/>
    <mergeCell ref="I44:J45"/>
    <mergeCell ref="C49:D49"/>
    <mergeCell ref="I10:J11"/>
    <mergeCell ref="I19:J20"/>
    <mergeCell ref="I28:J29"/>
    <mergeCell ref="I37:J38"/>
    <mergeCell ref="I46:J47"/>
    <mergeCell ref="C47:D47"/>
    <mergeCell ref="C48:D48"/>
    <mergeCell ref="C13:D13"/>
    <mergeCell ref="C22:D22"/>
    <mergeCell ref="C31:D31"/>
    <mergeCell ref="C40:D40"/>
    <mergeCell ref="C11:D11"/>
    <mergeCell ref="C12:D12"/>
    <mergeCell ref="C27:D27"/>
    <mergeCell ref="C28:D28"/>
    <mergeCell ref="C20:D20"/>
    <mergeCell ref="C21:D21"/>
    <mergeCell ref="C25:D25"/>
    <mergeCell ref="I25:J25"/>
    <mergeCell ref="C26:D26"/>
    <mergeCell ref="I26:J27"/>
    <mergeCell ref="L60:L61"/>
    <mergeCell ref="C61:D61"/>
    <mergeCell ref="C62:D62"/>
    <mergeCell ref="C57:D57"/>
    <mergeCell ref="I57:J57"/>
    <mergeCell ref="C58:D58"/>
    <mergeCell ref="I58:J59"/>
    <mergeCell ref="K58:K59"/>
    <mergeCell ref="L58:L59"/>
    <mergeCell ref="C59:D59"/>
    <mergeCell ref="I62:J62"/>
    <mergeCell ref="C63:D63"/>
    <mergeCell ref="C66:D66"/>
    <mergeCell ref="I66:J66"/>
    <mergeCell ref="C67:D67"/>
    <mergeCell ref="I67:J68"/>
    <mergeCell ref="K67:K68"/>
    <mergeCell ref="C60:D60"/>
    <mergeCell ref="I60:J61"/>
    <mergeCell ref="K60:K61"/>
    <mergeCell ref="I63:J63"/>
    <mergeCell ref="C71:D71"/>
    <mergeCell ref="C72:D72"/>
    <mergeCell ref="C75:D75"/>
    <mergeCell ref="I75:J75"/>
    <mergeCell ref="C76:D76"/>
    <mergeCell ref="I76:J77"/>
    <mergeCell ref="L67:L68"/>
    <mergeCell ref="C68:D68"/>
    <mergeCell ref="C69:D69"/>
    <mergeCell ref="I69:J70"/>
    <mergeCell ref="K69:K70"/>
    <mergeCell ref="L69:L70"/>
    <mergeCell ref="C70:D70"/>
    <mergeCell ref="C80:D80"/>
    <mergeCell ref="C81:D81"/>
    <mergeCell ref="C84:D84"/>
    <mergeCell ref="I84:J84"/>
    <mergeCell ref="C85:D85"/>
    <mergeCell ref="I85:J86"/>
    <mergeCell ref="K76:K77"/>
    <mergeCell ref="L76:L77"/>
    <mergeCell ref="C77:D77"/>
    <mergeCell ref="C78:D78"/>
    <mergeCell ref="I78:J79"/>
    <mergeCell ref="K78:K79"/>
    <mergeCell ref="L78:L79"/>
    <mergeCell ref="C79:D79"/>
    <mergeCell ref="C89:D89"/>
    <mergeCell ref="C90:D90"/>
    <mergeCell ref="K85:K86"/>
    <mergeCell ref="L85:L86"/>
    <mergeCell ref="C86:D86"/>
    <mergeCell ref="C87:D87"/>
    <mergeCell ref="I87:J88"/>
    <mergeCell ref="K87:K88"/>
    <mergeCell ref="L87:L88"/>
    <mergeCell ref="C88:D88"/>
  </mergeCells>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002D56"/>
  </sheetPr>
  <dimension ref="A1:Q9"/>
  <sheetViews>
    <sheetView workbookViewId="0">
      <selection activeCell="G21" sqref="G21"/>
    </sheetView>
  </sheetViews>
  <sheetFormatPr defaultColWidth="9.33203125" defaultRowHeight="12.75"/>
  <cols>
    <col min="1" max="1" width="4.33203125" style="5" customWidth="1"/>
    <col min="2" max="16384" width="9.33203125" style="3"/>
  </cols>
  <sheetData>
    <row r="1" spans="2:17" s="5" customFormat="1"/>
    <row r="3" spans="2:17" ht="15.75">
      <c r="B3" s="11"/>
      <c r="C3" s="7" t="s">
        <v>248</v>
      </c>
      <c r="P3" s="11"/>
      <c r="Q3" s="7" t="s">
        <v>251</v>
      </c>
    </row>
    <row r="4" spans="2:17">
      <c r="C4" s="8" t="s">
        <v>249</v>
      </c>
      <c r="Q4" s="8" t="s">
        <v>252</v>
      </c>
    </row>
    <row r="6" spans="2:17" ht="15.75">
      <c r="B6" s="11"/>
      <c r="C6" s="7" t="s">
        <v>250</v>
      </c>
    </row>
    <row r="7" spans="2:17" ht="15.75">
      <c r="C7" s="828" t="s">
        <v>77</v>
      </c>
      <c r="D7" s="828"/>
      <c r="E7" s="15" t="s">
        <v>79</v>
      </c>
      <c r="F7" s="7" t="s">
        <v>78</v>
      </c>
      <c r="I7" s="828" t="s">
        <v>255</v>
      </c>
      <c r="J7" s="828"/>
      <c r="K7" s="15" t="s">
        <v>79</v>
      </c>
      <c r="L7" s="7" t="s">
        <v>78</v>
      </c>
    </row>
    <row r="8" spans="2:17">
      <c r="C8" s="816" t="s">
        <v>151</v>
      </c>
      <c r="D8" s="816"/>
      <c r="E8" s="23">
        <f>'Measure Input'!$N$37</f>
        <v>0</v>
      </c>
      <c r="F8" s="3" t="s">
        <v>29</v>
      </c>
      <c r="I8" s="816" t="s">
        <v>253</v>
      </c>
      <c r="J8" s="816"/>
      <c r="K8" s="23" t="str">
        <f>IF(OR(ISBLANK('Measure Input'!$N$37)),"", $E$8*$E$9)</f>
        <v/>
      </c>
      <c r="L8" s="3" t="s">
        <v>83</v>
      </c>
    </row>
    <row r="9" spans="2:17">
      <c r="C9" s="816" t="s">
        <v>253</v>
      </c>
      <c r="D9" s="816"/>
      <c r="E9" s="23">
        <v>355</v>
      </c>
      <c r="F9" s="3" t="s">
        <v>254</v>
      </c>
      <c r="I9" s="816" t="s">
        <v>256</v>
      </c>
      <c r="J9" s="816"/>
      <c r="K9" s="23">
        <v>0</v>
      </c>
      <c r="L9" s="3" t="s">
        <v>257</v>
      </c>
    </row>
  </sheetData>
  <mergeCells count="6">
    <mergeCell ref="C7:D7"/>
    <mergeCell ref="C8:D8"/>
    <mergeCell ref="C9:D9"/>
    <mergeCell ref="I7:J7"/>
    <mergeCell ref="I8:J8"/>
    <mergeCell ref="I9:J9"/>
  </mergeCells>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64F7DFD4F981FE4DA208DFDD3EEA3498" ma:contentTypeVersion="8" ma:contentTypeDescription="Create a new document." ma:contentTypeScope="" ma:versionID="00d02ecb4707053965fea081f3b6c933">
  <xsd:schema xmlns:xsd="http://www.w3.org/2001/XMLSchema" xmlns:xs="http://www.w3.org/2001/XMLSchema" xmlns:p="http://schemas.microsoft.com/office/2006/metadata/properties" xmlns:ns2="4af00708-ea93-45c0-8bc9-484580222292" xmlns:ns3="e2ca8578-af05-43e6-81ae-8fea2e094a91" targetNamespace="http://schemas.microsoft.com/office/2006/metadata/properties" ma:root="true" ma:fieldsID="9936b5a842cff5c463fed517d07c1127" ns2:_="" ns3:_="">
    <xsd:import namespace="4af00708-ea93-45c0-8bc9-484580222292"/>
    <xsd:import namespace="e2ca8578-af05-43e6-81ae-8fea2e094a91"/>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DateTaken" minOccurs="0"/>
                <xsd:element ref="ns2:MediaServiceOCR"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af00708-ea93-45c0-8bc9-48458022229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DateTaken" ma:index="11" nillable="true" ma:displayName="MediaServiceDateTaken" ma:hidden="true" ma:internalName="MediaServiceDateTaken"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Location" ma:index="13"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e2ca8578-af05-43e6-81ae-8fea2e094a91"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SharedContentType xmlns="Microsoft.SharePoint.Taxonomy.ContentTypeSync" SourceId="daf5a3b8-19fe-4aaf-8551-0b725c993cda" ContentTypeId="0x0101" PreviousValue="false"/>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8DBA1D6-54CA-4558-9AE3-E11388BB6A27}">
  <ds:schemaRefs>
    <ds:schemaRef ds:uri="http://purl.org/dc/elements/1.1/"/>
    <ds:schemaRef ds:uri="http://schemas.microsoft.com/office/2006/metadata/properties"/>
    <ds:schemaRef ds:uri="e2ca8578-af05-43e6-81ae-8fea2e094a91"/>
    <ds:schemaRef ds:uri="http://purl.org/dc/terms/"/>
    <ds:schemaRef ds:uri="http://schemas.microsoft.com/office/2006/documentManagement/types"/>
    <ds:schemaRef ds:uri="http://schemas.microsoft.com/office/infopath/2007/PartnerControls"/>
    <ds:schemaRef ds:uri="http://schemas.openxmlformats.org/package/2006/metadata/core-properties"/>
    <ds:schemaRef ds:uri="4af00708-ea93-45c0-8bc9-484580222292"/>
    <ds:schemaRef ds:uri="http://www.w3.org/XML/1998/namespace"/>
    <ds:schemaRef ds:uri="http://purl.org/dc/dcmitype/"/>
  </ds:schemaRefs>
</ds:datastoreItem>
</file>

<file path=customXml/itemProps2.xml><?xml version="1.0" encoding="utf-8"?>
<ds:datastoreItem xmlns:ds="http://schemas.openxmlformats.org/officeDocument/2006/customXml" ds:itemID="{973C1459-1590-43C8-BED7-014CE25FBF0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af00708-ea93-45c0-8bc9-484580222292"/>
    <ds:schemaRef ds:uri="e2ca8578-af05-43e6-81ae-8fea2e094a9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B14F830-3A9C-4A71-8E17-8BAAB887BA6C}">
  <ds:schemaRefs>
    <ds:schemaRef ds:uri="Microsoft.SharePoint.Taxonomy.ContentTypeSync"/>
  </ds:schemaRefs>
</ds:datastoreItem>
</file>

<file path=customXml/itemProps4.xml><?xml version="1.0" encoding="utf-8"?>
<ds:datastoreItem xmlns:ds="http://schemas.openxmlformats.org/officeDocument/2006/customXml" ds:itemID="{7ED1FB38-78C7-4D21-8876-C706C691BDF7}">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11</vt:i4>
      </vt:variant>
    </vt:vector>
  </HeadingPairs>
  <TitlesOfParts>
    <vt:vector size="29" baseType="lpstr">
      <vt:lpstr>Instructions</vt:lpstr>
      <vt:lpstr>Project Information</vt:lpstr>
      <vt:lpstr>Measure Input</vt:lpstr>
      <vt:lpstr>PSD Summary</vt:lpstr>
      <vt:lpstr>GECO Outputs</vt:lpstr>
      <vt:lpstr>Lighting Savings</vt:lpstr>
      <vt:lpstr>Lighting Controls Savings</vt:lpstr>
      <vt:lpstr>HVAC Savings</vt:lpstr>
      <vt:lpstr>HVAC Controls Savings</vt:lpstr>
      <vt:lpstr>REC Savings</vt:lpstr>
      <vt:lpstr>Low-Flow Fixture Savings</vt:lpstr>
      <vt:lpstr>CKE Savings</vt:lpstr>
      <vt:lpstr>CPM Savings</vt:lpstr>
      <vt:lpstr>Incentive List</vt:lpstr>
      <vt:lpstr>Checklist</vt:lpstr>
      <vt:lpstr>Summary Report</vt:lpstr>
      <vt:lpstr>Logging Data</vt:lpstr>
      <vt:lpstr>Notes</vt:lpstr>
      <vt:lpstr>AnnualOperatingHours</vt:lpstr>
      <vt:lpstr>Building_Type</vt:lpstr>
      <vt:lpstr>Cooling_Conditions</vt:lpstr>
      <vt:lpstr>GECO_ELEC_RATIO</vt:lpstr>
      <vt:lpstr>Heating_Type</vt:lpstr>
      <vt:lpstr>HVACSavings</vt:lpstr>
      <vt:lpstr>InteractiveEffects</vt:lpstr>
      <vt:lpstr>LowFlowFixtureSaving</vt:lpstr>
      <vt:lpstr>LowFlowFixtureSavings1</vt:lpstr>
      <vt:lpstr>PowerAdjustmentFactors</vt:lpstr>
      <vt:lpstr>Space_Conditions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momo</dc:creator>
  <cp:lastModifiedBy>Pedro-Egbe, Mobuayo</cp:lastModifiedBy>
  <cp:lastPrinted>2018-06-05T01:54:45Z</cp:lastPrinted>
  <dcterms:created xsi:type="dcterms:W3CDTF">2018-03-04T03:35:35Z</dcterms:created>
  <dcterms:modified xsi:type="dcterms:W3CDTF">2019-01-11T18:23:26Z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0x01010064F7DFD4F981FE4DA208DFDD3EEA3498</vt:lpwstr>
  </property>
</Properties>
</file>